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<sst xmlns="http://schemas.openxmlformats.org/spreadsheetml/2006/main" count="108" uniqueCount="108">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</sst>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Q13" sqref="Q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ROUND(1.79,5)</f>
        <v>1.79</v>
      </c>
      <c r="D8" s="26">
        <f>F8</f>
        <v>1.79</v>
      </c>
      <c r="E8" s="26">
        <f>F8</f>
        <v>1.79</v>
      </c>
      <c r="F8" s="26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ROUND(1.89,5)</f>
        <v>1.89</v>
      </c>
      <c r="D10" s="26">
        <f>F10</f>
        <v>1.89</v>
      </c>
      <c r="E10" s="26">
        <f>F10</f>
        <v>1.89</v>
      </c>
      <c r="F10" s="26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ROUND(2.195,5)</f>
        <v>2.195</v>
      </c>
      <c r="D12" s="26">
        <f>F12</f>
        <v>2.195</v>
      </c>
      <c r="E12" s="26">
        <f>F12</f>
        <v>2.195</v>
      </c>
      <c r="F12" s="26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ROUND(10.38,5)</f>
        <v>10.38</v>
      </c>
      <c r="D14" s="26">
        <f>F14</f>
        <v>10.38</v>
      </c>
      <c r="E14" s="26">
        <f>F14</f>
        <v>10.38</v>
      </c>
      <c r="F14" s="26">
        <f>ROUND(10.38,5)</f>
        <v>10.38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ROUND(8.595,5)</f>
        <v>8.595</v>
      </c>
      <c r="D16" s="26">
        <f>F16</f>
        <v>8.595</v>
      </c>
      <c r="E16" s="26">
        <f>F16</f>
        <v>8.595</v>
      </c>
      <c r="F16" s="26">
        <f>ROUND(8.595,5)</f>
        <v>8.595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ROUND(8.89,3)</f>
        <v>8.89</v>
      </c>
      <c r="D18" s="27">
        <f>F18</f>
        <v>8.89</v>
      </c>
      <c r="E18" s="27">
        <f>F18</f>
        <v>8.89</v>
      </c>
      <c r="F18" s="27">
        <f>ROUND(8.89,3)</f>
        <v>8.89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ROUND(1.81,3)</f>
        <v>1.81</v>
      </c>
      <c r="D22" s="27">
        <f>F22</f>
        <v>1.81</v>
      </c>
      <c r="E22" s="27">
        <f>F22</f>
        <v>1.81</v>
      </c>
      <c r="F22" s="27">
        <f>ROUND(1.81,3)</f>
        <v>1.81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ROUND(7.54,3)</f>
        <v>7.54</v>
      </c>
      <c r="D24" s="27">
        <f>F24</f>
        <v>7.54</v>
      </c>
      <c r="E24" s="27">
        <f>F24</f>
        <v>7.54</v>
      </c>
      <c r="F24" s="27">
        <f>ROUND(7.54,3)</f>
        <v>7.54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ROUND(7.93,3)</f>
        <v>7.93</v>
      </c>
      <c r="D26" s="27">
        <f>F26</f>
        <v>7.93</v>
      </c>
      <c r="E26" s="27">
        <f>F26</f>
        <v>7.93</v>
      </c>
      <c r="F26" s="27">
        <f>ROUND(7.93,3)</f>
        <v>7.93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ROUND(8.2,3)</f>
        <v>8.2</v>
      </c>
      <c r="D28" s="27">
        <f>F28</f>
        <v>8.2</v>
      </c>
      <c r="E28" s="27">
        <f>F28</f>
        <v>8.2</v>
      </c>
      <c r="F28" s="27">
        <f>ROUND(8.2,3)</f>
        <v>8.2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ROUND(8.355,3)</f>
        <v>8.355</v>
      </c>
      <c r="D30" s="27">
        <f>F30</f>
        <v>8.355</v>
      </c>
      <c r="E30" s="27">
        <f>F30</f>
        <v>8.355</v>
      </c>
      <c r="F30" s="27">
        <f>ROUND(8.355,3)</f>
        <v>8.355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ROUND(9.41,3)</f>
        <v>9.41</v>
      </c>
      <c r="D32" s="27">
        <f>F32</f>
        <v>9.41</v>
      </c>
      <c r="E32" s="27">
        <f>F32</f>
        <v>9.41</v>
      </c>
      <c r="F32" s="27">
        <f>ROUND(9.41,3)</f>
        <v>9.41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ROUND(1.2,5)</f>
        <v>1.2</v>
      </c>
      <c r="D36" s="26">
        <f>F36</f>
        <v>1.2</v>
      </c>
      <c r="E36" s="26">
        <f>F36</f>
        <v>1.2</v>
      </c>
      <c r="F36" s="26">
        <f>ROUND(1.2,5)</f>
        <v>1.2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ROUND(9.3,3)</f>
        <v>9.3</v>
      </c>
      <c r="D40" s="27">
        <f>F40</f>
        <v>9.3</v>
      </c>
      <c r="E40" s="27">
        <f>F40</f>
        <v>9.3</v>
      </c>
      <c r="F40" s="27">
        <f>ROUND(9.3,3)</f>
        <v>9.3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127.56188</v>
      </c>
      <c r="E42" s="26">
        <f>F42</f>
        <v>127.56188</v>
      </c>
      <c r="F42" s="26">
        <f>ROUND(127.56188,5)</f>
        <v>127.56188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129.99379</v>
      </c>
      <c r="E43" s="26">
        <f>F43</f>
        <v>129.99379</v>
      </c>
      <c r="F43" s="26">
        <f>ROUND(129.99379,5)</f>
        <v>129.99379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131.30987</v>
      </c>
      <c r="E44" s="26">
        <f>F44</f>
        <v>131.30987</v>
      </c>
      <c r="F44" s="26">
        <f>ROUND(131.30987,5)</f>
        <v>131.30987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134.07439</v>
      </c>
      <c r="E45" s="26">
        <f>F45</f>
        <v>134.07439</v>
      </c>
      <c r="F45" s="26">
        <f>ROUND(134.07439,5)</f>
        <v>134.07439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136.82295</v>
      </c>
      <c r="E46" s="26">
        <f>F46</f>
        <v>136.82295</v>
      </c>
      <c r="F46" s="26">
        <f>ROUND(136.82295,5)</f>
        <v>136.82295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ROUND(9.245,5)</f>
        <v>9.245</v>
      </c>
      <c r="D48" s="26">
        <f>F48</f>
        <v>9.26853</v>
      </c>
      <c r="E48" s="26">
        <f>F48</f>
        <v>9.26853</v>
      </c>
      <c r="F48" s="26">
        <f>ROUND(9.26853,5)</f>
        <v>9.26853</v>
      </c>
      <c r="G48" s="24"/>
      <c r="H48" s="36"/>
    </row>
    <row r="49" spans="1:8" ht="12.75" customHeight="1">
      <c r="A49" s="22">
        <v>42677</v>
      </c>
      <c r="B49" s="22"/>
      <c r="C49" s="26">
        <f>ROUND(9.245,5)</f>
        <v>9.245</v>
      </c>
      <c r="D49" s="26">
        <f>F49</f>
        <v>9.31244</v>
      </c>
      <c r="E49" s="26">
        <f>F49</f>
        <v>9.31244</v>
      </c>
      <c r="F49" s="26">
        <f>ROUND(9.31244,5)</f>
        <v>9.31244</v>
      </c>
      <c r="G49" s="24"/>
      <c r="H49" s="36"/>
    </row>
    <row r="50" spans="1:8" ht="12.75" customHeight="1">
      <c r="A50" s="22">
        <v>42768</v>
      </c>
      <c r="B50" s="22"/>
      <c r="C50" s="26">
        <f>ROUND(9.245,5)</f>
        <v>9.245</v>
      </c>
      <c r="D50" s="26">
        <f>F50</f>
        <v>9.34976</v>
      </c>
      <c r="E50" s="26">
        <f>F50</f>
        <v>9.34976</v>
      </c>
      <c r="F50" s="26">
        <f>ROUND(9.34976,5)</f>
        <v>9.34976</v>
      </c>
      <c r="G50" s="24"/>
      <c r="H50" s="36"/>
    </row>
    <row r="51" spans="1:8" ht="12.75" customHeight="1">
      <c r="A51" s="22">
        <v>42859</v>
      </c>
      <c r="B51" s="22"/>
      <c r="C51" s="26">
        <f>ROUND(9.245,5)</f>
        <v>9.245</v>
      </c>
      <c r="D51" s="26">
        <f>F51</f>
        <v>9.37898</v>
      </c>
      <c r="E51" s="26">
        <f>F51</f>
        <v>9.37898</v>
      </c>
      <c r="F51" s="26">
        <f>ROUND(9.37898,5)</f>
        <v>9.37898</v>
      </c>
      <c r="G51" s="24"/>
      <c r="H51" s="36"/>
    </row>
    <row r="52" spans="1:8" ht="12.75" customHeight="1">
      <c r="A52" s="22">
        <v>42950</v>
      </c>
      <c r="B52" s="22"/>
      <c r="C52" s="26">
        <f>ROUND(9.245,5)</f>
        <v>9.245</v>
      </c>
      <c r="D52" s="26">
        <f>F52</f>
        <v>9.41215</v>
      </c>
      <c r="E52" s="26">
        <f>F52</f>
        <v>9.41215</v>
      </c>
      <c r="F52" s="26">
        <f>ROUND(9.41215,5)</f>
        <v>9.41215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ROUND(9.375,5)</f>
        <v>9.375</v>
      </c>
      <c r="D54" s="26">
        <f>F54</f>
        <v>9.39841</v>
      </c>
      <c r="E54" s="26">
        <f>F54</f>
        <v>9.39841</v>
      </c>
      <c r="F54" s="26">
        <f>ROUND(9.39841,5)</f>
        <v>9.39841</v>
      </c>
      <c r="G54" s="24"/>
      <c r="H54" s="36"/>
    </row>
    <row r="55" spans="1:8" ht="12.75" customHeight="1">
      <c r="A55" s="22">
        <v>42677</v>
      </c>
      <c r="B55" s="22"/>
      <c r="C55" s="26">
        <f>ROUND(9.375,5)</f>
        <v>9.375</v>
      </c>
      <c r="D55" s="26">
        <f>F55</f>
        <v>9.44618</v>
      </c>
      <c r="E55" s="26">
        <f>F55</f>
        <v>9.44618</v>
      </c>
      <c r="F55" s="26">
        <f>ROUND(9.44618,5)</f>
        <v>9.44618</v>
      </c>
      <c r="G55" s="24"/>
      <c r="H55" s="36"/>
    </row>
    <row r="56" spans="1:8" ht="12.75" customHeight="1">
      <c r="A56" s="22">
        <v>42768</v>
      </c>
      <c r="B56" s="22"/>
      <c r="C56" s="26">
        <f>ROUND(9.375,5)</f>
        <v>9.375</v>
      </c>
      <c r="D56" s="26">
        <f>F56</f>
        <v>9.48754</v>
      </c>
      <c r="E56" s="26">
        <f>F56</f>
        <v>9.48754</v>
      </c>
      <c r="F56" s="26">
        <f>ROUND(9.48754,5)</f>
        <v>9.48754</v>
      </c>
      <c r="G56" s="24"/>
      <c r="H56" s="36"/>
    </row>
    <row r="57" spans="1:8" ht="12.75" customHeight="1">
      <c r="A57" s="22">
        <v>42859</v>
      </c>
      <c r="B57" s="22"/>
      <c r="C57" s="26">
        <f>ROUND(9.375,5)</f>
        <v>9.375</v>
      </c>
      <c r="D57" s="26">
        <f>F57</f>
        <v>9.51724</v>
      </c>
      <c r="E57" s="26">
        <f>F57</f>
        <v>9.51724</v>
      </c>
      <c r="F57" s="26">
        <f>ROUND(9.51724,5)</f>
        <v>9.51724</v>
      </c>
      <c r="G57" s="24"/>
      <c r="H57" s="36"/>
    </row>
    <row r="58" spans="1:8" ht="12.75" customHeight="1">
      <c r="A58" s="22">
        <v>42950</v>
      </c>
      <c r="B58" s="22"/>
      <c r="C58" s="26">
        <f>ROUND(9.375,5)</f>
        <v>9.375</v>
      </c>
      <c r="D58" s="26">
        <f>F58</f>
        <v>9.54924</v>
      </c>
      <c r="E58" s="26">
        <f>F58</f>
        <v>9.54924</v>
      </c>
      <c r="F58" s="26">
        <f>ROUND(9.54924,5)</f>
        <v>9.54924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ROUND(107.96378,5)</f>
        <v>107.96378</v>
      </c>
      <c r="D60" s="26">
        <f>F60</f>
        <v>108.84734</v>
      </c>
      <c r="E60" s="26">
        <f>F60</f>
        <v>108.84734</v>
      </c>
      <c r="F60" s="26">
        <f>ROUND(108.84734,5)</f>
        <v>108.84734</v>
      </c>
      <c r="G60" s="24"/>
      <c r="H60" s="36"/>
    </row>
    <row r="61" spans="1:8" ht="12.75" customHeight="1">
      <c r="A61" s="22">
        <v>42677</v>
      </c>
      <c r="B61" s="22"/>
      <c r="C61" s="26">
        <f>ROUND(107.96378,5)</f>
        <v>107.96378</v>
      </c>
      <c r="D61" s="26">
        <f>F61</f>
        <v>109.90312</v>
      </c>
      <c r="E61" s="26">
        <f>F61</f>
        <v>109.90312</v>
      </c>
      <c r="F61" s="26">
        <f>ROUND(109.90312,5)</f>
        <v>109.90312</v>
      </c>
      <c r="G61" s="24"/>
      <c r="H61" s="36"/>
    </row>
    <row r="62" spans="1:8" ht="12.75" customHeight="1">
      <c r="A62" s="22">
        <v>42768</v>
      </c>
      <c r="B62" s="22"/>
      <c r="C62" s="26">
        <f>ROUND(107.96378,5)</f>
        <v>107.96378</v>
      </c>
      <c r="D62" s="26">
        <f>F62</f>
        <v>112.10588</v>
      </c>
      <c r="E62" s="26">
        <f>F62</f>
        <v>112.10588</v>
      </c>
      <c r="F62" s="26">
        <f>ROUND(112.10588,5)</f>
        <v>112.10588</v>
      </c>
      <c r="G62" s="24"/>
      <c r="H62" s="36"/>
    </row>
    <row r="63" spans="1:8" ht="12.75" customHeight="1">
      <c r="A63" s="22">
        <v>42859</v>
      </c>
      <c r="B63" s="22"/>
      <c r="C63" s="26">
        <f>ROUND(107.96378,5)</f>
        <v>107.96378</v>
      </c>
      <c r="D63" s="26">
        <f>F63</f>
        <v>113.41974</v>
      </c>
      <c r="E63" s="26">
        <f>F63</f>
        <v>113.41974</v>
      </c>
      <c r="F63" s="26">
        <f>ROUND(113.41974,5)</f>
        <v>113.41974</v>
      </c>
      <c r="G63" s="24"/>
      <c r="H63" s="36"/>
    </row>
    <row r="64" spans="1:8" ht="12.75" customHeight="1">
      <c r="A64" s="22">
        <v>42950</v>
      </c>
      <c r="B64" s="22"/>
      <c r="C64" s="26">
        <f>ROUND(107.96378,5)</f>
        <v>107.96378</v>
      </c>
      <c r="D64" s="26">
        <f>F64</f>
        <v>115.74483</v>
      </c>
      <c r="E64" s="26">
        <f>F64</f>
        <v>115.74483</v>
      </c>
      <c r="F64" s="26">
        <f>ROUND(115.74483,5)</f>
        <v>115.74483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ROUND(9.535,5)</f>
        <v>9.535</v>
      </c>
      <c r="D66" s="26">
        <f>F66</f>
        <v>9.55875</v>
      </c>
      <c r="E66" s="26">
        <f>F66</f>
        <v>9.55875</v>
      </c>
      <c r="F66" s="26">
        <f>ROUND(9.55875,5)</f>
        <v>9.55875</v>
      </c>
      <c r="G66" s="24"/>
      <c r="H66" s="36"/>
    </row>
    <row r="67" spans="1:8" ht="12.75" customHeight="1">
      <c r="A67" s="22">
        <v>42677</v>
      </c>
      <c r="B67" s="22"/>
      <c r="C67" s="26">
        <f>ROUND(9.535,5)</f>
        <v>9.535</v>
      </c>
      <c r="D67" s="26">
        <f>F67</f>
        <v>9.60409</v>
      </c>
      <c r="E67" s="26">
        <f>F67</f>
        <v>9.60409</v>
      </c>
      <c r="F67" s="26">
        <f>ROUND(9.60409,5)</f>
        <v>9.60409</v>
      </c>
      <c r="G67" s="24"/>
      <c r="H67" s="36"/>
    </row>
    <row r="68" spans="1:8" ht="12.75" customHeight="1">
      <c r="A68" s="22">
        <v>42768</v>
      </c>
      <c r="B68" s="22"/>
      <c r="C68" s="26">
        <f>ROUND(9.535,5)</f>
        <v>9.535</v>
      </c>
      <c r="D68" s="26">
        <f>F68</f>
        <v>9.64398</v>
      </c>
      <c r="E68" s="26">
        <f>F68</f>
        <v>9.64398</v>
      </c>
      <c r="F68" s="26">
        <f>ROUND(9.64398,5)</f>
        <v>9.64398</v>
      </c>
      <c r="G68" s="24"/>
      <c r="H68" s="36"/>
    </row>
    <row r="69" spans="1:8" ht="12.75" customHeight="1">
      <c r="A69" s="22">
        <v>42859</v>
      </c>
      <c r="B69" s="22"/>
      <c r="C69" s="26">
        <f>ROUND(9.535,5)</f>
        <v>9.535</v>
      </c>
      <c r="D69" s="26">
        <f>F69</f>
        <v>9.67687</v>
      </c>
      <c r="E69" s="26">
        <f>F69</f>
        <v>9.67687</v>
      </c>
      <c r="F69" s="26">
        <f>ROUND(9.67687,5)</f>
        <v>9.67687</v>
      </c>
      <c r="G69" s="24"/>
      <c r="H69" s="36"/>
    </row>
    <row r="70" spans="1:8" ht="12.75" customHeight="1">
      <c r="A70" s="22">
        <v>42950</v>
      </c>
      <c r="B70" s="22"/>
      <c r="C70" s="26">
        <f>ROUND(9.535,5)</f>
        <v>9.535</v>
      </c>
      <c r="D70" s="26">
        <f>F70</f>
        <v>9.7133</v>
      </c>
      <c r="E70" s="26">
        <f>F70</f>
        <v>9.7133</v>
      </c>
      <c r="F70" s="26">
        <f>ROUND(9.7133,5)</f>
        <v>9.7133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ROUND(1.79,5)</f>
        <v>1.79</v>
      </c>
      <c r="D72" s="26">
        <f>F72</f>
        <v>135.22279</v>
      </c>
      <c r="E72" s="26">
        <f>F72</f>
        <v>135.22279</v>
      </c>
      <c r="F72" s="26">
        <f>ROUND(135.22279,5)</f>
        <v>135.22279</v>
      </c>
      <c r="G72" s="24"/>
      <c r="H72" s="36"/>
    </row>
    <row r="73" spans="1:8" ht="12.75" customHeight="1">
      <c r="A73" s="22">
        <v>42677</v>
      </c>
      <c r="B73" s="22"/>
      <c r="C73" s="26">
        <f>ROUND(1.79,5)</f>
        <v>1.79</v>
      </c>
      <c r="D73" s="26">
        <f>F73</f>
        <v>137.80079</v>
      </c>
      <c r="E73" s="26">
        <f>F73</f>
        <v>137.80079</v>
      </c>
      <c r="F73" s="26">
        <f>ROUND(137.80079,5)</f>
        <v>137.80079</v>
      </c>
      <c r="G73" s="24"/>
      <c r="H73" s="36"/>
    </row>
    <row r="74" spans="1:8" ht="12.75" customHeight="1">
      <c r="A74" s="22">
        <v>42768</v>
      </c>
      <c r="B74" s="22"/>
      <c r="C74" s="26">
        <f>ROUND(1.79,5)</f>
        <v>1.79</v>
      </c>
      <c r="D74" s="26">
        <f>F74</f>
        <v>139.11201</v>
      </c>
      <c r="E74" s="26">
        <f>F74</f>
        <v>139.11201</v>
      </c>
      <c r="F74" s="26">
        <f>ROUND(139.11201,5)</f>
        <v>139.11201</v>
      </c>
      <c r="G74" s="24"/>
      <c r="H74" s="36"/>
    </row>
    <row r="75" spans="1:8" ht="12.75" customHeight="1">
      <c r="A75" s="22">
        <v>42859</v>
      </c>
      <c r="B75" s="22"/>
      <c r="C75" s="26">
        <f>ROUND(1.79,5)</f>
        <v>1.79</v>
      </c>
      <c r="D75" s="26">
        <f>F75</f>
        <v>142.04099</v>
      </c>
      <c r="E75" s="26">
        <f>F75</f>
        <v>142.04099</v>
      </c>
      <c r="F75" s="26">
        <f>ROUND(142.04099,5)</f>
        <v>142.04099</v>
      </c>
      <c r="G75" s="24"/>
      <c r="H75" s="36"/>
    </row>
    <row r="76" spans="1:8" ht="12.75" customHeight="1">
      <c r="A76" s="22">
        <v>42950</v>
      </c>
      <c r="B76" s="22"/>
      <c r="C76" s="26">
        <f>ROUND(1.79,5)</f>
        <v>1.79</v>
      </c>
      <c r="D76" s="26">
        <f>F76</f>
        <v>144.95285</v>
      </c>
      <c r="E76" s="26">
        <f>F76</f>
        <v>144.95285</v>
      </c>
      <c r="F76" s="26">
        <f>ROUND(144.95285,5)</f>
        <v>144.95285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ROUND(9.59,5)</f>
        <v>9.59</v>
      </c>
      <c r="D78" s="26">
        <f>F78</f>
        <v>9.61378</v>
      </c>
      <c r="E78" s="26">
        <f>F78</f>
        <v>9.61378</v>
      </c>
      <c r="F78" s="26">
        <f>ROUND(9.61378,5)</f>
        <v>9.61378</v>
      </c>
      <c r="G78" s="24"/>
      <c r="H78" s="36"/>
    </row>
    <row r="79" spans="1:8" ht="12.75" customHeight="1">
      <c r="A79" s="22">
        <v>42677</v>
      </c>
      <c r="B79" s="22"/>
      <c r="C79" s="26">
        <f>ROUND(9.59,5)</f>
        <v>9.59</v>
      </c>
      <c r="D79" s="26">
        <f>F79</f>
        <v>9.65932</v>
      </c>
      <c r="E79" s="26">
        <f>F79</f>
        <v>9.65932</v>
      </c>
      <c r="F79" s="26">
        <f>ROUND(9.65932,5)</f>
        <v>9.65932</v>
      </c>
      <c r="G79" s="24"/>
      <c r="H79" s="36"/>
    </row>
    <row r="80" spans="1:8" ht="12.75" customHeight="1">
      <c r="A80" s="22">
        <v>42768</v>
      </c>
      <c r="B80" s="22"/>
      <c r="C80" s="26">
        <f>ROUND(9.59,5)</f>
        <v>9.59</v>
      </c>
      <c r="D80" s="26">
        <f>F80</f>
        <v>9.69961</v>
      </c>
      <c r="E80" s="26">
        <f>F80</f>
        <v>9.69961</v>
      </c>
      <c r="F80" s="26">
        <f>ROUND(9.69961,5)</f>
        <v>9.69961</v>
      </c>
      <c r="G80" s="24"/>
      <c r="H80" s="36"/>
    </row>
    <row r="81" spans="1:8" ht="12.75" customHeight="1">
      <c r="A81" s="22">
        <v>42859</v>
      </c>
      <c r="B81" s="22"/>
      <c r="C81" s="26">
        <f>ROUND(9.59,5)</f>
        <v>9.59</v>
      </c>
      <c r="D81" s="26">
        <f>F81</f>
        <v>9.73304</v>
      </c>
      <c r="E81" s="26">
        <f>F81</f>
        <v>9.73304</v>
      </c>
      <c r="F81" s="26">
        <f>ROUND(9.73304,5)</f>
        <v>9.73304</v>
      </c>
      <c r="G81" s="24"/>
      <c r="H81" s="36"/>
    </row>
    <row r="82" spans="1:8" ht="12.75" customHeight="1">
      <c r="A82" s="22">
        <v>42950</v>
      </c>
      <c r="B82" s="22"/>
      <c r="C82" s="26">
        <f>ROUND(9.59,5)</f>
        <v>9.59</v>
      </c>
      <c r="D82" s="26">
        <f>F82</f>
        <v>9.76996</v>
      </c>
      <c r="E82" s="26">
        <f>F82</f>
        <v>9.76996</v>
      </c>
      <c r="F82" s="26">
        <f>ROUND(9.76996,5)</f>
        <v>9.76996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ROUND(9.625,5)</f>
        <v>9.625</v>
      </c>
      <c r="D84" s="26">
        <f>F84</f>
        <v>9.64829</v>
      </c>
      <c r="E84" s="26">
        <f>F84</f>
        <v>9.64829</v>
      </c>
      <c r="F84" s="26">
        <f>ROUND(9.64829,5)</f>
        <v>9.64829</v>
      </c>
      <c r="G84" s="24"/>
      <c r="H84" s="36"/>
    </row>
    <row r="85" spans="1:8" ht="12.75" customHeight="1">
      <c r="A85" s="22">
        <v>42677</v>
      </c>
      <c r="B85" s="22"/>
      <c r="C85" s="26">
        <f>ROUND(9.625,5)</f>
        <v>9.625</v>
      </c>
      <c r="D85" s="26">
        <f>F85</f>
        <v>9.69296</v>
      </c>
      <c r="E85" s="26">
        <f>F85</f>
        <v>9.69296</v>
      </c>
      <c r="F85" s="26">
        <f>ROUND(9.69296,5)</f>
        <v>9.69296</v>
      </c>
      <c r="G85" s="24"/>
      <c r="H85" s="36"/>
    </row>
    <row r="86" spans="1:8" ht="12.75" customHeight="1">
      <c r="A86" s="22">
        <v>42768</v>
      </c>
      <c r="B86" s="22"/>
      <c r="C86" s="26">
        <f>ROUND(9.625,5)</f>
        <v>9.625</v>
      </c>
      <c r="D86" s="26">
        <f>F86</f>
        <v>9.73255</v>
      </c>
      <c r="E86" s="26">
        <f>F86</f>
        <v>9.73255</v>
      </c>
      <c r="F86" s="26">
        <f>ROUND(9.73255,5)</f>
        <v>9.73255</v>
      </c>
      <c r="G86" s="24"/>
      <c r="H86" s="36"/>
    </row>
    <row r="87" spans="1:8" ht="12.75" customHeight="1">
      <c r="A87" s="22">
        <v>42859</v>
      </c>
      <c r="B87" s="22"/>
      <c r="C87" s="26">
        <f>ROUND(9.625,5)</f>
        <v>9.625</v>
      </c>
      <c r="D87" s="26">
        <f>F87</f>
        <v>9.76551</v>
      </c>
      <c r="E87" s="26">
        <f>F87</f>
        <v>9.76551</v>
      </c>
      <c r="F87" s="26">
        <f>ROUND(9.76551,5)</f>
        <v>9.76551</v>
      </c>
      <c r="G87" s="24"/>
      <c r="H87" s="36"/>
    </row>
    <row r="88" spans="1:8" ht="12.75" customHeight="1">
      <c r="A88" s="22">
        <v>42950</v>
      </c>
      <c r="B88" s="22"/>
      <c r="C88" s="26">
        <f>ROUND(9.625,5)</f>
        <v>9.625</v>
      </c>
      <c r="D88" s="26">
        <f>F88</f>
        <v>9.8018</v>
      </c>
      <c r="E88" s="26">
        <f>F88</f>
        <v>9.8018</v>
      </c>
      <c r="F88" s="26">
        <f>ROUND(9.8018,5)</f>
        <v>9.8018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ROUND(133.95434,5)</f>
        <v>133.95434</v>
      </c>
      <c r="D90" s="26">
        <f>F90</f>
        <v>135.05048</v>
      </c>
      <c r="E90" s="26">
        <f>F90</f>
        <v>135.05048</v>
      </c>
      <c r="F90" s="26">
        <f>ROUND(135.05048,5)</f>
        <v>135.05048</v>
      </c>
      <c r="G90" s="24"/>
      <c r="H90" s="36"/>
    </row>
    <row r="91" spans="1:8" ht="12.75" customHeight="1">
      <c r="A91" s="22">
        <v>42677</v>
      </c>
      <c r="B91" s="22"/>
      <c r="C91" s="26">
        <f>ROUND(133.95434,5)</f>
        <v>133.95434</v>
      </c>
      <c r="D91" s="26">
        <f>F91</f>
        <v>136.11955</v>
      </c>
      <c r="E91" s="26">
        <f>F91</f>
        <v>136.11955</v>
      </c>
      <c r="F91" s="26">
        <f>ROUND(136.11955,5)</f>
        <v>136.11955</v>
      </c>
      <c r="G91" s="24"/>
      <c r="H91" s="36"/>
    </row>
    <row r="92" spans="1:8" ht="12.75" customHeight="1">
      <c r="A92" s="22">
        <v>42768</v>
      </c>
      <c r="B92" s="22"/>
      <c r="C92" s="26">
        <f>ROUND(133.95434,5)</f>
        <v>133.95434</v>
      </c>
      <c r="D92" s="26">
        <f>F92</f>
        <v>138.84773</v>
      </c>
      <c r="E92" s="26">
        <f>F92</f>
        <v>138.84773</v>
      </c>
      <c r="F92" s="26">
        <f>ROUND(138.84773,5)</f>
        <v>138.84773</v>
      </c>
      <c r="G92" s="24"/>
      <c r="H92" s="36"/>
    </row>
    <row r="93" spans="1:8" ht="12.75" customHeight="1">
      <c r="A93" s="22">
        <v>42859</v>
      </c>
      <c r="B93" s="22"/>
      <c r="C93" s="26">
        <f>ROUND(133.95434,5)</f>
        <v>133.95434</v>
      </c>
      <c r="D93" s="26">
        <f>F93</f>
        <v>140.23616</v>
      </c>
      <c r="E93" s="26">
        <f>F93</f>
        <v>140.23616</v>
      </c>
      <c r="F93" s="26">
        <f>ROUND(140.23616,5)</f>
        <v>140.23616</v>
      </c>
      <c r="G93" s="24"/>
      <c r="H93" s="36"/>
    </row>
    <row r="94" spans="1:8" ht="12.75" customHeight="1">
      <c r="A94" s="22">
        <v>42950</v>
      </c>
      <c r="B94" s="22"/>
      <c r="C94" s="26">
        <f>ROUND(133.95434,5)</f>
        <v>133.95434</v>
      </c>
      <c r="D94" s="26">
        <f>F94</f>
        <v>143.11085</v>
      </c>
      <c r="E94" s="26">
        <f>F94</f>
        <v>143.11085</v>
      </c>
      <c r="F94" s="26">
        <f>ROUND(143.11085,5)</f>
        <v>143.11085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ROUND(1.89,5)</f>
        <v>1.89</v>
      </c>
      <c r="D96" s="26">
        <f>F96</f>
        <v>144.35142</v>
      </c>
      <c r="E96" s="26">
        <f>F96</f>
        <v>144.35142</v>
      </c>
      <c r="F96" s="26">
        <f>ROUND(144.35142,5)</f>
        <v>144.35142</v>
      </c>
      <c r="G96" s="24"/>
      <c r="H96" s="36"/>
    </row>
    <row r="97" spans="1:8" ht="12.75" customHeight="1">
      <c r="A97" s="22">
        <v>42677</v>
      </c>
      <c r="B97" s="22"/>
      <c r="C97" s="26">
        <f>ROUND(1.89,5)</f>
        <v>1.89</v>
      </c>
      <c r="D97" s="26">
        <f>F97</f>
        <v>147.10313</v>
      </c>
      <c r="E97" s="26">
        <f>F97</f>
        <v>147.10313</v>
      </c>
      <c r="F97" s="26">
        <f>ROUND(147.10313,5)</f>
        <v>147.10313</v>
      </c>
      <c r="G97" s="24"/>
      <c r="H97" s="36"/>
    </row>
    <row r="98" spans="1:8" ht="12.75" customHeight="1">
      <c r="A98" s="22">
        <v>42768</v>
      </c>
      <c r="B98" s="22"/>
      <c r="C98" s="26">
        <f>ROUND(1.89,5)</f>
        <v>1.89</v>
      </c>
      <c r="D98" s="26">
        <f>F98</f>
        <v>148.43432</v>
      </c>
      <c r="E98" s="26">
        <f>F98</f>
        <v>148.43432</v>
      </c>
      <c r="F98" s="26">
        <f>ROUND(148.43432,5)</f>
        <v>148.43432</v>
      </c>
      <c r="G98" s="24"/>
      <c r="H98" s="36"/>
    </row>
    <row r="99" spans="1:8" ht="12.75" customHeight="1">
      <c r="A99" s="22">
        <v>42859</v>
      </c>
      <c r="B99" s="22"/>
      <c r="C99" s="26">
        <f>ROUND(1.89,5)</f>
        <v>1.89</v>
      </c>
      <c r="D99" s="26">
        <f>F99</f>
        <v>151.55916</v>
      </c>
      <c r="E99" s="26">
        <f>F99</f>
        <v>151.55916</v>
      </c>
      <c r="F99" s="26">
        <f>ROUND(151.55916,5)</f>
        <v>151.55916</v>
      </c>
      <c r="G99" s="24"/>
      <c r="H99" s="36"/>
    </row>
    <row r="100" spans="1:8" ht="12.75" customHeight="1">
      <c r="A100" s="22">
        <v>42950</v>
      </c>
      <c r="B100" s="22"/>
      <c r="C100" s="26">
        <f>ROUND(1.89,5)</f>
        <v>1.89</v>
      </c>
      <c r="D100" s="26">
        <f>F100</f>
        <v>154.66622</v>
      </c>
      <c r="E100" s="26">
        <f>F100</f>
        <v>154.66622</v>
      </c>
      <c r="F100" s="26">
        <f>ROUND(154.66622,5)</f>
        <v>154.66622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ROUND(2.195,5)</f>
        <v>2.195</v>
      </c>
      <c r="D102" s="26">
        <f>F102</f>
        <v>132.50463</v>
      </c>
      <c r="E102" s="26">
        <f>F102</f>
        <v>132.50463</v>
      </c>
      <c r="F102" s="26">
        <f>ROUND(132.50463,5)</f>
        <v>132.50463</v>
      </c>
      <c r="G102" s="24"/>
      <c r="H102" s="36"/>
    </row>
    <row r="103" spans="1:8" ht="12.75" customHeight="1">
      <c r="A103" s="22">
        <v>42677</v>
      </c>
      <c r="B103" s="22"/>
      <c r="C103" s="26">
        <f>ROUND(2.195,5)</f>
        <v>2.195</v>
      </c>
      <c r="D103" s="26">
        <f>F103</f>
        <v>133.36623</v>
      </c>
      <c r="E103" s="26">
        <f>F103</f>
        <v>133.36623</v>
      </c>
      <c r="F103" s="26">
        <f>ROUND(133.36623,5)</f>
        <v>133.36623</v>
      </c>
      <c r="G103" s="24"/>
      <c r="H103" s="36"/>
    </row>
    <row r="104" spans="1:8" ht="12.75" customHeight="1">
      <c r="A104" s="22">
        <v>42768</v>
      </c>
      <c r="B104" s="22"/>
      <c r="C104" s="26">
        <f>ROUND(2.195,5)</f>
        <v>2.195</v>
      </c>
      <c r="D104" s="26">
        <f>F104</f>
        <v>136.03937</v>
      </c>
      <c r="E104" s="26">
        <f>F104</f>
        <v>136.03937</v>
      </c>
      <c r="F104" s="26">
        <f>ROUND(136.03937,5)</f>
        <v>136.03937</v>
      </c>
      <c r="G104" s="24"/>
      <c r="H104" s="36"/>
    </row>
    <row r="105" spans="1:8" ht="12.75" customHeight="1">
      <c r="A105" s="22">
        <v>42859</v>
      </c>
      <c r="B105" s="22"/>
      <c r="C105" s="26">
        <f>ROUND(2.195,5)</f>
        <v>2.195</v>
      </c>
      <c r="D105" s="26">
        <f>F105</f>
        <v>138.90322</v>
      </c>
      <c r="E105" s="26">
        <f>F105</f>
        <v>138.90322</v>
      </c>
      <c r="F105" s="26">
        <f>ROUND(138.90322,5)</f>
        <v>138.90322</v>
      </c>
      <c r="G105" s="24"/>
      <c r="H105" s="36"/>
    </row>
    <row r="106" spans="1:8" ht="12.75" customHeight="1">
      <c r="A106" s="22">
        <v>42950</v>
      </c>
      <c r="B106" s="22"/>
      <c r="C106" s="26">
        <f>ROUND(2.195,5)</f>
        <v>2.195</v>
      </c>
      <c r="D106" s="26">
        <f>F106</f>
        <v>141.75088</v>
      </c>
      <c r="E106" s="26">
        <f>F106</f>
        <v>141.75088</v>
      </c>
      <c r="F106" s="26">
        <f>ROUND(141.75088,5)</f>
        <v>141.75088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ROUND(10.38,5)</f>
        <v>10.38</v>
      </c>
      <c r="D108" s="26">
        <f>F108</f>
        <v>10.41536</v>
      </c>
      <c r="E108" s="26">
        <f>F108</f>
        <v>10.41536</v>
      </c>
      <c r="F108" s="26">
        <f>ROUND(10.41536,5)</f>
        <v>10.41536</v>
      </c>
      <c r="G108" s="24"/>
      <c r="H108" s="36"/>
    </row>
    <row r="109" spans="1:8" ht="12.75" customHeight="1">
      <c r="A109" s="22">
        <v>42677</v>
      </c>
      <c r="B109" s="22"/>
      <c r="C109" s="26">
        <f>ROUND(10.38,5)</f>
        <v>10.38</v>
      </c>
      <c r="D109" s="26">
        <f>F109</f>
        <v>10.49237</v>
      </c>
      <c r="E109" s="26">
        <f>F109</f>
        <v>10.49237</v>
      </c>
      <c r="F109" s="26">
        <f>ROUND(10.49237,5)</f>
        <v>10.49237</v>
      </c>
      <c r="G109" s="24"/>
      <c r="H109" s="36"/>
    </row>
    <row r="110" spans="1:8" ht="12.75" customHeight="1">
      <c r="A110" s="22">
        <v>42768</v>
      </c>
      <c r="B110" s="22"/>
      <c r="C110" s="26">
        <f>ROUND(10.38,5)</f>
        <v>10.38</v>
      </c>
      <c r="D110" s="26">
        <f>F110</f>
        <v>10.56625</v>
      </c>
      <c r="E110" s="26">
        <f>F110</f>
        <v>10.56625</v>
      </c>
      <c r="F110" s="26">
        <f>ROUND(10.56625,5)</f>
        <v>10.56625</v>
      </c>
      <c r="G110" s="24"/>
      <c r="H110" s="36"/>
    </row>
    <row r="111" spans="1:8" ht="12.75" customHeight="1">
      <c r="A111" s="22">
        <v>42859</v>
      </c>
      <c r="B111" s="22"/>
      <c r="C111" s="26">
        <f>ROUND(10.38,5)</f>
        <v>10.38</v>
      </c>
      <c r="D111" s="26">
        <f>F111</f>
        <v>10.62685</v>
      </c>
      <c r="E111" s="26">
        <f>F111</f>
        <v>10.62685</v>
      </c>
      <c r="F111" s="26">
        <f>ROUND(10.62685,5)</f>
        <v>10.62685</v>
      </c>
      <c r="G111" s="24"/>
      <c r="H111" s="36"/>
    </row>
    <row r="112" spans="1:8" ht="12.75" customHeight="1">
      <c r="A112" s="22">
        <v>42950</v>
      </c>
      <c r="B112" s="22"/>
      <c r="C112" s="26">
        <f>ROUND(10.38,5)</f>
        <v>10.38</v>
      </c>
      <c r="D112" s="26">
        <f>F112</f>
        <v>10.69009</v>
      </c>
      <c r="E112" s="26">
        <f>F112</f>
        <v>10.69009</v>
      </c>
      <c r="F112" s="26">
        <f>ROUND(10.69009,5)</f>
        <v>10.69009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ROUND(10.535,5)</f>
        <v>10.535</v>
      </c>
      <c r="D114" s="26">
        <f>F114</f>
        <v>10.57018</v>
      </c>
      <c r="E114" s="26">
        <f>F114</f>
        <v>10.57018</v>
      </c>
      <c r="F114" s="26">
        <f>ROUND(10.57018,5)</f>
        <v>10.57018</v>
      </c>
      <c r="G114" s="24"/>
      <c r="H114" s="36"/>
    </row>
    <row r="115" spans="1:8" ht="12.75" customHeight="1">
      <c r="A115" s="22">
        <v>42677</v>
      </c>
      <c r="B115" s="22"/>
      <c r="C115" s="26">
        <f>ROUND(10.535,5)</f>
        <v>10.535</v>
      </c>
      <c r="D115" s="26">
        <f>F115</f>
        <v>10.646</v>
      </c>
      <c r="E115" s="26">
        <f>F115</f>
        <v>10.646</v>
      </c>
      <c r="F115" s="26">
        <f>ROUND(10.646,5)</f>
        <v>10.646</v>
      </c>
      <c r="G115" s="24"/>
      <c r="H115" s="36"/>
    </row>
    <row r="116" spans="1:8" ht="12.75" customHeight="1">
      <c r="A116" s="22">
        <v>42768</v>
      </c>
      <c r="B116" s="22"/>
      <c r="C116" s="26">
        <f>ROUND(10.535,5)</f>
        <v>10.535</v>
      </c>
      <c r="D116" s="26">
        <f>F116</f>
        <v>10.71646</v>
      </c>
      <c r="E116" s="26">
        <f>F116</f>
        <v>10.71646</v>
      </c>
      <c r="F116" s="26">
        <f>ROUND(10.71646,5)</f>
        <v>10.71646</v>
      </c>
      <c r="G116" s="24"/>
      <c r="H116" s="36"/>
    </row>
    <row r="117" spans="1:8" ht="12.75" customHeight="1">
      <c r="A117" s="22">
        <v>42859</v>
      </c>
      <c r="B117" s="22"/>
      <c r="C117" s="26">
        <f>ROUND(10.535,5)</f>
        <v>10.535</v>
      </c>
      <c r="D117" s="26">
        <f>F117</f>
        <v>10.77865</v>
      </c>
      <c r="E117" s="26">
        <f>F117</f>
        <v>10.77865</v>
      </c>
      <c r="F117" s="26">
        <f>ROUND(10.77865,5)</f>
        <v>10.77865</v>
      </c>
      <c r="G117" s="24"/>
      <c r="H117" s="36"/>
    </row>
    <row r="118" spans="1:8" ht="12.75" customHeight="1">
      <c r="A118" s="22">
        <v>42950</v>
      </c>
      <c r="B118" s="22"/>
      <c r="C118" s="26">
        <f>ROUND(10.535,5)</f>
        <v>10.535</v>
      </c>
      <c r="D118" s="26">
        <f>F118</f>
        <v>10.84234</v>
      </c>
      <c r="E118" s="26">
        <f>F118</f>
        <v>10.84234</v>
      </c>
      <c r="F118" s="26">
        <f>ROUND(10.84234,5)</f>
        <v>10.84234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ROUND(152.92055,5)</f>
        <v>152.92055</v>
      </c>
      <c r="D120" s="26">
        <f>F120</f>
        <v>152.57014</v>
      </c>
      <c r="E120" s="26">
        <f>F120</f>
        <v>152.57014</v>
      </c>
      <c r="F120" s="26">
        <f>ROUND(152.57014,5)</f>
        <v>152.57014</v>
      </c>
      <c r="G120" s="24"/>
      <c r="H120" s="36"/>
    </row>
    <row r="121" spans="1:8" ht="12.75" customHeight="1">
      <c r="A121" s="22">
        <v>42677</v>
      </c>
      <c r="B121" s="22"/>
      <c r="C121" s="26">
        <f>ROUND(152.92055,5)</f>
        <v>152.92055</v>
      </c>
      <c r="D121" s="26">
        <f>F121</f>
        <v>155.47879</v>
      </c>
      <c r="E121" s="26">
        <f>F121</f>
        <v>155.47879</v>
      </c>
      <c r="F121" s="26">
        <f>ROUND(155.47879,5)</f>
        <v>155.47879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ROUND(8.595,5)</f>
        <v>8.595</v>
      </c>
      <c r="D123" s="26">
        <f>F123</f>
        <v>8.61513</v>
      </c>
      <c r="E123" s="26">
        <f>F123</f>
        <v>8.61513</v>
      </c>
      <c r="F123" s="26">
        <f>ROUND(8.61513,5)</f>
        <v>8.61513</v>
      </c>
      <c r="G123" s="24"/>
      <c r="H123" s="36"/>
    </row>
    <row r="124" spans="1:8" ht="12.75" customHeight="1">
      <c r="A124" s="22">
        <v>42677</v>
      </c>
      <c r="B124" s="22"/>
      <c r="C124" s="26">
        <f>ROUND(8.595,5)</f>
        <v>8.595</v>
      </c>
      <c r="D124" s="26">
        <f>F124</f>
        <v>8.65797</v>
      </c>
      <c r="E124" s="26">
        <f>F124</f>
        <v>8.65797</v>
      </c>
      <c r="F124" s="26">
        <f>ROUND(8.65797,5)</f>
        <v>8.65797</v>
      </c>
      <c r="G124" s="24"/>
      <c r="H124" s="36"/>
    </row>
    <row r="125" spans="1:8" ht="12.75" customHeight="1">
      <c r="A125" s="22">
        <v>42768</v>
      </c>
      <c r="B125" s="22"/>
      <c r="C125" s="26">
        <f>ROUND(8.595,5)</f>
        <v>8.595</v>
      </c>
      <c r="D125" s="26">
        <f>F125</f>
        <v>8.69128</v>
      </c>
      <c r="E125" s="26">
        <f>F125</f>
        <v>8.69128</v>
      </c>
      <c r="F125" s="26">
        <f>ROUND(8.69128,5)</f>
        <v>8.69128</v>
      </c>
      <c r="G125" s="24"/>
      <c r="H125" s="36"/>
    </row>
    <row r="126" spans="1:8" ht="12.75" customHeight="1">
      <c r="A126" s="22">
        <v>42859</v>
      </c>
      <c r="B126" s="22"/>
      <c r="C126" s="26">
        <f>ROUND(8.595,5)</f>
        <v>8.595</v>
      </c>
      <c r="D126" s="26">
        <f>F126</f>
        <v>8.69855</v>
      </c>
      <c r="E126" s="26">
        <f>F126</f>
        <v>8.69855</v>
      </c>
      <c r="F126" s="26">
        <f>ROUND(8.69855,5)</f>
        <v>8.69855</v>
      </c>
      <c r="G126" s="24"/>
      <c r="H126" s="36"/>
    </row>
    <row r="127" spans="1:8" ht="12.75" customHeight="1">
      <c r="A127" s="22">
        <v>42950</v>
      </c>
      <c r="B127" s="22"/>
      <c r="C127" s="26">
        <f>ROUND(8.595,5)</f>
        <v>8.595</v>
      </c>
      <c r="D127" s="26">
        <f>F127</f>
        <v>8.70872</v>
      </c>
      <c r="E127" s="26">
        <f>F127</f>
        <v>8.70872</v>
      </c>
      <c r="F127" s="26">
        <f>ROUND(8.70872,5)</f>
        <v>8.70872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ROUND(9.47,5)</f>
        <v>9.47</v>
      </c>
      <c r="D129" s="26">
        <f>F129</f>
        <v>9.49233</v>
      </c>
      <c r="E129" s="26">
        <f>F129</f>
        <v>9.49233</v>
      </c>
      <c r="F129" s="26">
        <f>ROUND(9.49233,5)</f>
        <v>9.49233</v>
      </c>
      <c r="G129" s="24"/>
      <c r="H129" s="36"/>
    </row>
    <row r="130" spans="1:8" ht="12.75" customHeight="1">
      <c r="A130" s="22">
        <v>42677</v>
      </c>
      <c r="B130" s="22"/>
      <c r="C130" s="26">
        <f>ROUND(9.47,5)</f>
        <v>9.47</v>
      </c>
      <c r="D130" s="26">
        <f>F130</f>
        <v>9.54086</v>
      </c>
      <c r="E130" s="26">
        <f>F130</f>
        <v>9.54086</v>
      </c>
      <c r="F130" s="26">
        <f>ROUND(9.54086,5)</f>
        <v>9.54086</v>
      </c>
      <c r="G130" s="24"/>
      <c r="H130" s="36"/>
    </row>
    <row r="131" spans="1:8" ht="12.75" customHeight="1">
      <c r="A131" s="22">
        <v>42768</v>
      </c>
      <c r="B131" s="22"/>
      <c r="C131" s="26">
        <f>ROUND(9.47,5)</f>
        <v>9.47</v>
      </c>
      <c r="D131" s="26">
        <f>F131</f>
        <v>9.5847</v>
      </c>
      <c r="E131" s="26">
        <f>F131</f>
        <v>9.5847</v>
      </c>
      <c r="F131" s="26">
        <f>ROUND(9.5847,5)</f>
        <v>9.5847</v>
      </c>
      <c r="G131" s="24"/>
      <c r="H131" s="36"/>
    </row>
    <row r="132" spans="1:8" ht="12.75" customHeight="1">
      <c r="A132" s="22">
        <v>42859</v>
      </c>
      <c r="B132" s="22"/>
      <c r="C132" s="26">
        <f>ROUND(9.47,5)</f>
        <v>9.47</v>
      </c>
      <c r="D132" s="26">
        <f>F132</f>
        <v>9.61394</v>
      </c>
      <c r="E132" s="26">
        <f>F132</f>
        <v>9.61394</v>
      </c>
      <c r="F132" s="26">
        <f>ROUND(9.61394,5)</f>
        <v>9.61394</v>
      </c>
      <c r="G132" s="24"/>
      <c r="H132" s="36"/>
    </row>
    <row r="133" spans="1:8" ht="12.75" customHeight="1">
      <c r="A133" s="22">
        <v>42950</v>
      </c>
      <c r="B133" s="22"/>
      <c r="C133" s="26">
        <f>ROUND(9.47,5)</f>
        <v>9.47</v>
      </c>
      <c r="D133" s="26">
        <f>F133</f>
        <v>9.64566</v>
      </c>
      <c r="E133" s="26">
        <f>F133</f>
        <v>9.64566</v>
      </c>
      <c r="F133" s="26">
        <f>ROUND(9.64566,5)</f>
        <v>9.64566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ROUND(8.89,5)</f>
        <v>8.89</v>
      </c>
      <c r="D135" s="26">
        <f>F135</f>
        <v>8.91166</v>
      </c>
      <c r="E135" s="26">
        <f>F135</f>
        <v>8.91166</v>
      </c>
      <c r="F135" s="26">
        <f>ROUND(8.91166,5)</f>
        <v>8.91166</v>
      </c>
      <c r="G135" s="24"/>
      <c r="H135" s="36"/>
    </row>
    <row r="136" spans="1:8" ht="12.75" customHeight="1">
      <c r="A136" s="22">
        <v>42677</v>
      </c>
      <c r="B136" s="22"/>
      <c r="C136" s="26">
        <f>ROUND(8.89,5)</f>
        <v>8.89</v>
      </c>
      <c r="D136" s="26">
        <f>F136</f>
        <v>8.95421</v>
      </c>
      <c r="E136" s="26">
        <f>F136</f>
        <v>8.95421</v>
      </c>
      <c r="F136" s="26">
        <f>ROUND(8.95421,5)</f>
        <v>8.95421</v>
      </c>
      <c r="G136" s="24"/>
      <c r="H136" s="36"/>
    </row>
    <row r="137" spans="1:8" ht="12.75" customHeight="1">
      <c r="A137" s="22">
        <v>42768</v>
      </c>
      <c r="B137" s="22"/>
      <c r="C137" s="26">
        <f>ROUND(8.89,5)</f>
        <v>8.89</v>
      </c>
      <c r="D137" s="26">
        <f>F137</f>
        <v>8.98811</v>
      </c>
      <c r="E137" s="26">
        <f>F137</f>
        <v>8.98811</v>
      </c>
      <c r="F137" s="26">
        <f>ROUND(8.98811,5)</f>
        <v>8.98811</v>
      </c>
      <c r="G137" s="24"/>
      <c r="H137" s="36"/>
    </row>
    <row r="138" spans="1:8" ht="12.75" customHeight="1">
      <c r="A138" s="22">
        <v>42859</v>
      </c>
      <c r="B138" s="22"/>
      <c r="C138" s="26">
        <f>ROUND(8.89,5)</f>
        <v>8.89</v>
      </c>
      <c r="D138" s="26">
        <f>F138</f>
        <v>9.00802</v>
      </c>
      <c r="E138" s="26">
        <f>F138</f>
        <v>9.00802</v>
      </c>
      <c r="F138" s="26">
        <f>ROUND(9.00802,5)</f>
        <v>9.00802</v>
      </c>
      <c r="G138" s="24"/>
      <c r="H138" s="36"/>
    </row>
    <row r="139" spans="1:8" ht="12.75" customHeight="1">
      <c r="A139" s="22">
        <v>42950</v>
      </c>
      <c r="B139" s="22"/>
      <c r="C139" s="26">
        <f>ROUND(8.89,5)</f>
        <v>8.89</v>
      </c>
      <c r="D139" s="26">
        <f>F139</f>
        <v>9.03101</v>
      </c>
      <c r="E139" s="26">
        <f>F139</f>
        <v>9.03101</v>
      </c>
      <c r="F139" s="26">
        <f>ROUND(9.03101,5)</f>
        <v>9.03101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ROUND(1.68,5)</f>
        <v>1.68</v>
      </c>
      <c r="D141" s="26">
        <f>F141</f>
        <v>299.64773</v>
      </c>
      <c r="E141" s="26">
        <f>F141</f>
        <v>299.64773</v>
      </c>
      <c r="F141" s="26">
        <f>ROUND(299.64773,5)</f>
        <v>299.64773</v>
      </c>
      <c r="G141" s="24"/>
      <c r="H141" s="36"/>
    </row>
    <row r="142" spans="1:8" ht="12.75" customHeight="1">
      <c r="A142" s="22">
        <v>42677</v>
      </c>
      <c r="B142" s="22"/>
      <c r="C142" s="26">
        <f>ROUND(1.68,5)</f>
        <v>1.68</v>
      </c>
      <c r="D142" s="26">
        <f>F142</f>
        <v>305.36017</v>
      </c>
      <c r="E142" s="26">
        <f>F142</f>
        <v>305.36017</v>
      </c>
      <c r="F142" s="26">
        <f>ROUND(305.36017,5)</f>
        <v>305.36017</v>
      </c>
      <c r="G142" s="24"/>
      <c r="H142" s="36"/>
    </row>
    <row r="143" spans="1:8" ht="12.75" customHeight="1">
      <c r="A143" s="22">
        <v>42768</v>
      </c>
      <c r="B143" s="22"/>
      <c r="C143" s="26">
        <f>ROUND(1.68,5)</f>
        <v>1.68</v>
      </c>
      <c r="D143" s="26">
        <f>F143</f>
        <v>304.73772</v>
      </c>
      <c r="E143" s="26">
        <f>F143</f>
        <v>304.73772</v>
      </c>
      <c r="F143" s="26">
        <f>ROUND(304.73772,5)</f>
        <v>304.73772</v>
      </c>
      <c r="G143" s="24"/>
      <c r="H143" s="36"/>
    </row>
    <row r="144" spans="1:8" ht="12.75" customHeight="1">
      <c r="A144" s="22">
        <v>42859</v>
      </c>
      <c r="B144" s="22"/>
      <c r="C144" s="26">
        <f>ROUND(1.68,5)</f>
        <v>1.68</v>
      </c>
      <c r="D144" s="26">
        <f>F144</f>
        <v>311.1544</v>
      </c>
      <c r="E144" s="26">
        <f>F144</f>
        <v>311.1544</v>
      </c>
      <c r="F144" s="26">
        <f>ROUND(311.1544,5)</f>
        <v>311.1544</v>
      </c>
      <c r="G144" s="24"/>
      <c r="H144" s="36"/>
    </row>
    <row r="145" spans="1:8" ht="12.75" customHeight="1">
      <c r="A145" s="22">
        <v>42950</v>
      </c>
      <c r="B145" s="22"/>
      <c r="C145" s="26">
        <f>ROUND(1.68,5)</f>
        <v>1.68</v>
      </c>
      <c r="D145" s="26">
        <f>F145</f>
        <v>317.53287</v>
      </c>
      <c r="E145" s="26">
        <f>F145</f>
        <v>317.53287</v>
      </c>
      <c r="F145" s="26">
        <f>ROUND(317.53287,5)</f>
        <v>317.53287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ROUND(1.81,5)</f>
        <v>1.81</v>
      </c>
      <c r="D147" s="26">
        <f>F147</f>
        <v>249.13256</v>
      </c>
      <c r="E147" s="26">
        <f>F147</f>
        <v>249.13256</v>
      </c>
      <c r="F147" s="26">
        <f>ROUND(249.13256,5)</f>
        <v>249.13256</v>
      </c>
      <c r="G147" s="24"/>
      <c r="H147" s="36"/>
    </row>
    <row r="148" spans="1:8" ht="12.75" customHeight="1">
      <c r="A148" s="22">
        <v>42677</v>
      </c>
      <c r="B148" s="22"/>
      <c r="C148" s="26">
        <f>ROUND(1.81,5)</f>
        <v>1.81</v>
      </c>
      <c r="D148" s="26">
        <f>F148</f>
        <v>253.88228</v>
      </c>
      <c r="E148" s="26">
        <f>F148</f>
        <v>253.88228</v>
      </c>
      <c r="F148" s="26">
        <f>ROUND(253.88228,5)</f>
        <v>253.88228</v>
      </c>
      <c r="G148" s="24"/>
      <c r="H148" s="36"/>
    </row>
    <row r="149" spans="1:8" ht="12.75" customHeight="1">
      <c r="A149" s="22">
        <v>42768</v>
      </c>
      <c r="B149" s="22"/>
      <c r="C149" s="26">
        <f>ROUND(1.81,5)</f>
        <v>1.81</v>
      </c>
      <c r="D149" s="26">
        <f>F149</f>
        <v>255.38892</v>
      </c>
      <c r="E149" s="26">
        <f>F149</f>
        <v>255.38892</v>
      </c>
      <c r="F149" s="26">
        <f>ROUND(255.38892,5)</f>
        <v>255.38892</v>
      </c>
      <c r="G149" s="24"/>
      <c r="H149" s="36"/>
    </row>
    <row r="150" spans="1:8" ht="12.75" customHeight="1">
      <c r="A150" s="22">
        <v>42859</v>
      </c>
      <c r="B150" s="22"/>
      <c r="C150" s="26">
        <f>ROUND(1.81,5)</f>
        <v>1.81</v>
      </c>
      <c r="D150" s="26">
        <f>F150</f>
        <v>260.76578</v>
      </c>
      <c r="E150" s="26">
        <f>F150</f>
        <v>260.76578</v>
      </c>
      <c r="F150" s="26">
        <f>ROUND(260.76578,5)</f>
        <v>260.76578</v>
      </c>
      <c r="G150" s="24"/>
      <c r="H150" s="36"/>
    </row>
    <row r="151" spans="1:8" ht="12.75" customHeight="1">
      <c r="A151" s="22">
        <v>42950</v>
      </c>
      <c r="B151" s="22"/>
      <c r="C151" s="26">
        <f>ROUND(1.81,5)</f>
        <v>1.81</v>
      </c>
      <c r="D151" s="26">
        <f>F151</f>
        <v>266.11159</v>
      </c>
      <c r="E151" s="26">
        <f>F151</f>
        <v>266.11159</v>
      </c>
      <c r="F151" s="26">
        <f>ROUND(266.11159,5)</f>
        <v>266.11159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ROUND(7.54,5)</f>
        <v>7.54</v>
      </c>
      <c r="D153" s="26">
        <f>F153</f>
        <v>7.53219</v>
      </c>
      <c r="E153" s="26">
        <f>F153</f>
        <v>7.53219</v>
      </c>
      <c r="F153" s="26">
        <f>ROUND(7.53219,5)</f>
        <v>7.53219</v>
      </c>
      <c r="G153" s="24"/>
      <c r="H153" s="36"/>
    </row>
    <row r="154" spans="1:8" ht="12.75" customHeight="1">
      <c r="A154" s="22">
        <v>42677</v>
      </c>
      <c r="B154" s="22"/>
      <c r="C154" s="26">
        <f>ROUND(7.54,5)</f>
        <v>7.54</v>
      </c>
      <c r="D154" s="26">
        <f>F154</f>
        <v>7.46042</v>
      </c>
      <c r="E154" s="26">
        <f>F154</f>
        <v>7.46042</v>
      </c>
      <c r="F154" s="26">
        <f>ROUND(7.46042,5)</f>
        <v>7.46042</v>
      </c>
      <c r="G154" s="24"/>
      <c r="H154" s="36"/>
    </row>
    <row r="155" spans="1:8" ht="12.75" customHeight="1">
      <c r="A155" s="22">
        <v>42768</v>
      </c>
      <c r="B155" s="22"/>
      <c r="C155" s="26">
        <f>ROUND(7.54,5)</f>
        <v>7.54</v>
      </c>
      <c r="D155" s="26">
        <f>F155</f>
        <v>7.2139</v>
      </c>
      <c r="E155" s="26">
        <f>F155</f>
        <v>7.2139</v>
      </c>
      <c r="F155" s="26">
        <f>ROUND(7.2139,5)</f>
        <v>7.2139</v>
      </c>
      <c r="G155" s="24"/>
      <c r="H155" s="36"/>
    </row>
    <row r="156" spans="1:8" ht="12.75" customHeight="1">
      <c r="A156" s="22">
        <v>42859</v>
      </c>
      <c r="B156" s="22"/>
      <c r="C156" s="26">
        <f>ROUND(7.54,5)</f>
        <v>7.54</v>
      </c>
      <c r="D156" s="26">
        <f>F156</f>
        <v>6.18935</v>
      </c>
      <c r="E156" s="26">
        <f>F156</f>
        <v>6.18935</v>
      </c>
      <c r="F156" s="26">
        <f>ROUND(6.18935,5)</f>
        <v>6.18935</v>
      </c>
      <c r="G156" s="24"/>
      <c r="H156" s="36"/>
    </row>
    <row r="157" spans="1:8" ht="12.75" customHeight="1">
      <c r="A157" s="22">
        <v>42950</v>
      </c>
      <c r="B157" s="22"/>
      <c r="C157" s="26">
        <f>ROUND(7.54,5)</f>
        <v>7.54</v>
      </c>
      <c r="D157" s="26">
        <f>F157</f>
        <v>0.97683</v>
      </c>
      <c r="E157" s="26">
        <f>F157</f>
        <v>0.97683</v>
      </c>
      <c r="F157" s="26">
        <f>ROUND(0.97683,5)</f>
        <v>0.97683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ROUND(7.93,5)</f>
        <v>7.93</v>
      </c>
      <c r="D159" s="26">
        <f>F159</f>
        <v>7.94795</v>
      </c>
      <c r="E159" s="26">
        <f>F159</f>
        <v>7.94795</v>
      </c>
      <c r="F159" s="26">
        <f>ROUND(7.94795,5)</f>
        <v>7.94795</v>
      </c>
      <c r="G159" s="24"/>
      <c r="H159" s="36"/>
    </row>
    <row r="160" spans="1:8" ht="12.75" customHeight="1">
      <c r="A160" s="22">
        <v>42677</v>
      </c>
      <c r="B160" s="22"/>
      <c r="C160" s="26">
        <f>ROUND(7.93,5)</f>
        <v>7.93</v>
      </c>
      <c r="D160" s="26">
        <f>F160</f>
        <v>7.9663</v>
      </c>
      <c r="E160" s="26">
        <f>F160</f>
        <v>7.9663</v>
      </c>
      <c r="F160" s="26">
        <f>ROUND(7.9663,5)</f>
        <v>7.9663</v>
      </c>
      <c r="G160" s="24"/>
      <c r="H160" s="36"/>
    </row>
    <row r="161" spans="1:8" ht="12.75" customHeight="1">
      <c r="A161" s="22">
        <v>42768</v>
      </c>
      <c r="B161" s="22"/>
      <c r="C161" s="26">
        <f>ROUND(7.93,5)</f>
        <v>7.93</v>
      </c>
      <c r="D161" s="26">
        <f>F161</f>
        <v>7.94754</v>
      </c>
      <c r="E161" s="26">
        <f>F161</f>
        <v>7.94754</v>
      </c>
      <c r="F161" s="26">
        <f>ROUND(7.94754,5)</f>
        <v>7.94754</v>
      </c>
      <c r="G161" s="24"/>
      <c r="H161" s="36"/>
    </row>
    <row r="162" spans="1:8" ht="12.75" customHeight="1">
      <c r="A162" s="22">
        <v>42859</v>
      </c>
      <c r="B162" s="22"/>
      <c r="C162" s="26">
        <f>ROUND(7.93,5)</f>
        <v>7.93</v>
      </c>
      <c r="D162" s="26">
        <f>F162</f>
        <v>7.85725</v>
      </c>
      <c r="E162" s="26">
        <f>F162</f>
        <v>7.85725</v>
      </c>
      <c r="F162" s="26">
        <f>ROUND(7.85725,5)</f>
        <v>7.85725</v>
      </c>
      <c r="G162" s="24"/>
      <c r="H162" s="36"/>
    </row>
    <row r="163" spans="1:8" ht="12.75" customHeight="1">
      <c r="A163" s="22">
        <v>42950</v>
      </c>
      <c r="B163" s="22"/>
      <c r="C163" s="26">
        <f>ROUND(7.93,5)</f>
        <v>7.93</v>
      </c>
      <c r="D163" s="26">
        <f>F163</f>
        <v>7.74367</v>
      </c>
      <c r="E163" s="26">
        <f>F163</f>
        <v>7.74367</v>
      </c>
      <c r="F163" s="26">
        <f>ROUND(7.74367,5)</f>
        <v>7.74367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ROUND(8.2,5)</f>
        <v>8.2</v>
      </c>
      <c r="D165" s="26">
        <f>F165</f>
        <v>8.22217</v>
      </c>
      <c r="E165" s="26">
        <f>F165</f>
        <v>8.22217</v>
      </c>
      <c r="F165" s="26">
        <f>ROUND(8.22217,5)</f>
        <v>8.22217</v>
      </c>
      <c r="G165" s="24"/>
      <c r="H165" s="36"/>
    </row>
    <row r="166" spans="1:8" ht="12.75" customHeight="1">
      <c r="A166" s="22">
        <v>42677</v>
      </c>
      <c r="B166" s="22"/>
      <c r="C166" s="26">
        <f>ROUND(8.2,5)</f>
        <v>8.2</v>
      </c>
      <c r="D166" s="26">
        <f>F166</f>
        <v>8.25453</v>
      </c>
      <c r="E166" s="26">
        <f>F166</f>
        <v>8.25453</v>
      </c>
      <c r="F166" s="26">
        <f>ROUND(8.25453,5)</f>
        <v>8.25453</v>
      </c>
      <c r="G166" s="24"/>
      <c r="H166" s="36"/>
    </row>
    <row r="167" spans="1:8" ht="12.75" customHeight="1">
      <c r="A167" s="22">
        <v>42768</v>
      </c>
      <c r="B167" s="22"/>
      <c r="C167" s="26">
        <f>ROUND(8.2,5)</f>
        <v>8.2</v>
      </c>
      <c r="D167" s="26">
        <f>F167</f>
        <v>8.26636</v>
      </c>
      <c r="E167" s="26">
        <f>F167</f>
        <v>8.26636</v>
      </c>
      <c r="F167" s="26">
        <f>ROUND(8.26636,5)</f>
        <v>8.26636</v>
      </c>
      <c r="G167" s="24"/>
      <c r="H167" s="36"/>
    </row>
    <row r="168" spans="1:8" ht="12.75" customHeight="1">
      <c r="A168" s="22">
        <v>42859</v>
      </c>
      <c r="B168" s="22"/>
      <c r="C168" s="26">
        <f>ROUND(8.2,5)</f>
        <v>8.2</v>
      </c>
      <c r="D168" s="26">
        <f>F168</f>
        <v>8.24781</v>
      </c>
      <c r="E168" s="26">
        <f>F168</f>
        <v>8.24781</v>
      </c>
      <c r="F168" s="26">
        <f>ROUND(8.24781,5)</f>
        <v>8.24781</v>
      </c>
      <c r="G168" s="24"/>
      <c r="H168" s="36"/>
    </row>
    <row r="169" spans="1:8" ht="12.75" customHeight="1">
      <c r="A169" s="22">
        <v>42950</v>
      </c>
      <c r="B169" s="22"/>
      <c r="C169" s="26">
        <f>ROUND(8.2,5)</f>
        <v>8.2</v>
      </c>
      <c r="D169" s="26">
        <f>F169</f>
        <v>8.22947</v>
      </c>
      <c r="E169" s="26">
        <f>F169</f>
        <v>8.22947</v>
      </c>
      <c r="F169" s="26">
        <f>ROUND(8.22947,5)</f>
        <v>8.22947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ROUND(8.355,5)</f>
        <v>8.355</v>
      </c>
      <c r="D171" s="26">
        <f>F171</f>
        <v>8.37676</v>
      </c>
      <c r="E171" s="26">
        <f>F171</f>
        <v>8.37676</v>
      </c>
      <c r="F171" s="26">
        <f>ROUND(8.37676,5)</f>
        <v>8.37676</v>
      </c>
      <c r="G171" s="24"/>
      <c r="H171" s="36"/>
    </row>
    <row r="172" spans="1:8" ht="12.75" customHeight="1">
      <c r="A172" s="22">
        <v>42677</v>
      </c>
      <c r="B172" s="22"/>
      <c r="C172" s="26">
        <f>ROUND(8.355,5)</f>
        <v>8.355</v>
      </c>
      <c r="D172" s="26">
        <f>F172</f>
        <v>8.41569</v>
      </c>
      <c r="E172" s="26">
        <f>F172</f>
        <v>8.41569</v>
      </c>
      <c r="F172" s="26">
        <f>ROUND(8.41569,5)</f>
        <v>8.41569</v>
      </c>
      <c r="G172" s="24"/>
      <c r="H172" s="36"/>
    </row>
    <row r="173" spans="1:8" ht="12.75" customHeight="1">
      <c r="A173" s="22">
        <v>42768</v>
      </c>
      <c r="B173" s="22"/>
      <c r="C173" s="26">
        <f>ROUND(8.355,5)</f>
        <v>8.355</v>
      </c>
      <c r="D173" s="26">
        <f>F173</f>
        <v>8.43949</v>
      </c>
      <c r="E173" s="26">
        <f>F173</f>
        <v>8.43949</v>
      </c>
      <c r="F173" s="26">
        <f>ROUND(8.43949,5)</f>
        <v>8.43949</v>
      </c>
      <c r="G173" s="24"/>
      <c r="H173" s="36"/>
    </row>
    <row r="174" spans="1:8" ht="12.75" customHeight="1">
      <c r="A174" s="22">
        <v>42859</v>
      </c>
      <c r="B174" s="22"/>
      <c r="C174" s="26">
        <f>ROUND(8.355,5)</f>
        <v>8.355</v>
      </c>
      <c r="D174" s="26">
        <f>F174</f>
        <v>8.43421</v>
      </c>
      <c r="E174" s="26">
        <f>F174</f>
        <v>8.43421</v>
      </c>
      <c r="F174" s="26">
        <f>ROUND(8.43421,5)</f>
        <v>8.43421</v>
      </c>
      <c r="G174" s="24"/>
      <c r="H174" s="36"/>
    </row>
    <row r="175" spans="1:8" ht="12.75" customHeight="1">
      <c r="A175" s="22">
        <v>42950</v>
      </c>
      <c r="B175" s="22"/>
      <c r="C175" s="26">
        <f>ROUND(8.355,5)</f>
        <v>8.355</v>
      </c>
      <c r="D175" s="26">
        <f>F175</f>
        <v>8.43154</v>
      </c>
      <c r="E175" s="26">
        <f>F175</f>
        <v>8.43154</v>
      </c>
      <c r="F175" s="26">
        <f>ROUND(8.43154,5)</f>
        <v>8.43154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ROUND(9.41,5)</f>
        <v>9.41</v>
      </c>
      <c r="D177" s="26">
        <f>F177</f>
        <v>9.43062</v>
      </c>
      <c r="E177" s="26">
        <f>F177</f>
        <v>9.43062</v>
      </c>
      <c r="F177" s="26">
        <f>ROUND(9.43062,5)</f>
        <v>9.43062</v>
      </c>
      <c r="G177" s="24"/>
      <c r="H177" s="36"/>
    </row>
    <row r="178" spans="1:8" ht="12.75" customHeight="1">
      <c r="A178" s="22">
        <v>42677</v>
      </c>
      <c r="B178" s="22"/>
      <c r="C178" s="26">
        <f>ROUND(9.41,5)</f>
        <v>9.41</v>
      </c>
      <c r="D178" s="26">
        <f>F178</f>
        <v>9.47258</v>
      </c>
      <c r="E178" s="26">
        <f>F178</f>
        <v>9.47258</v>
      </c>
      <c r="F178" s="26">
        <f>ROUND(9.47258,5)</f>
        <v>9.47258</v>
      </c>
      <c r="G178" s="24"/>
      <c r="H178" s="36"/>
    </row>
    <row r="179" spans="1:8" ht="12.75" customHeight="1">
      <c r="A179" s="22">
        <v>42768</v>
      </c>
      <c r="B179" s="22"/>
      <c r="C179" s="26">
        <f>ROUND(9.41,5)</f>
        <v>9.41</v>
      </c>
      <c r="D179" s="26">
        <f>F179</f>
        <v>9.50879</v>
      </c>
      <c r="E179" s="26">
        <f>F179</f>
        <v>9.50879</v>
      </c>
      <c r="F179" s="26">
        <f>ROUND(9.50879,5)</f>
        <v>9.50879</v>
      </c>
      <c r="G179" s="24"/>
      <c r="H179" s="36"/>
    </row>
    <row r="180" spans="1:8" ht="12.75" customHeight="1">
      <c r="A180" s="22">
        <v>42859</v>
      </c>
      <c r="B180" s="22"/>
      <c r="C180" s="26">
        <f>ROUND(9.41,5)</f>
        <v>9.41</v>
      </c>
      <c r="D180" s="26">
        <f>F180</f>
        <v>9.53477</v>
      </c>
      <c r="E180" s="26">
        <f>F180</f>
        <v>9.53477</v>
      </c>
      <c r="F180" s="26">
        <f>ROUND(9.53477,5)</f>
        <v>9.53477</v>
      </c>
      <c r="G180" s="24"/>
      <c r="H180" s="36"/>
    </row>
    <row r="181" spans="1:8" ht="12.75" customHeight="1">
      <c r="A181" s="22">
        <v>42950</v>
      </c>
      <c r="B181" s="22"/>
      <c r="C181" s="26">
        <f>ROUND(9.41,5)</f>
        <v>9.41</v>
      </c>
      <c r="D181" s="26">
        <f>F181</f>
        <v>9.56255</v>
      </c>
      <c r="E181" s="26">
        <f>F181</f>
        <v>9.56255</v>
      </c>
      <c r="F181" s="26">
        <f>ROUND(9.56255,5)</f>
        <v>9.56255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ROUND(1.72,5)</f>
        <v>1.72</v>
      </c>
      <c r="D183" s="26">
        <f>F183</f>
        <v>189.14433</v>
      </c>
      <c r="E183" s="26">
        <f>F183</f>
        <v>189.14433</v>
      </c>
      <c r="F183" s="26">
        <f>ROUND(189.14433,5)</f>
        <v>189.14433</v>
      </c>
      <c r="G183" s="24"/>
      <c r="H183" s="36"/>
    </row>
    <row r="184" spans="1:8" ht="12.75" customHeight="1">
      <c r="A184" s="22">
        <v>42677</v>
      </c>
      <c r="B184" s="22"/>
      <c r="C184" s="26">
        <f>ROUND(1.72,5)</f>
        <v>1.72</v>
      </c>
      <c r="D184" s="26">
        <f>F184</f>
        <v>190.46768</v>
      </c>
      <c r="E184" s="26">
        <f>F184</f>
        <v>190.46768</v>
      </c>
      <c r="F184" s="26">
        <f>ROUND(190.46768,5)</f>
        <v>190.46768</v>
      </c>
      <c r="G184" s="24"/>
      <c r="H184" s="36"/>
    </row>
    <row r="185" spans="1:8" ht="12.75" customHeight="1">
      <c r="A185" s="22">
        <v>42768</v>
      </c>
      <c r="B185" s="22"/>
      <c r="C185" s="26">
        <f>ROUND(1.72,5)</f>
        <v>1.72</v>
      </c>
      <c r="D185" s="26">
        <f>F185</f>
        <v>194.28524</v>
      </c>
      <c r="E185" s="26">
        <f>F185</f>
        <v>194.28524</v>
      </c>
      <c r="F185" s="26">
        <f>ROUND(194.28524,5)</f>
        <v>194.28524</v>
      </c>
      <c r="G185" s="24"/>
      <c r="H185" s="36"/>
    </row>
    <row r="186" spans="1:8" ht="12.75" customHeight="1">
      <c r="A186" s="22">
        <v>42859</v>
      </c>
      <c r="B186" s="22"/>
      <c r="C186" s="26">
        <f>ROUND(1.72,5)</f>
        <v>1.72</v>
      </c>
      <c r="D186" s="26">
        <f>F186</f>
        <v>196.04911</v>
      </c>
      <c r="E186" s="26">
        <f>F186</f>
        <v>196.04911</v>
      </c>
      <c r="F186" s="26">
        <f>ROUND(196.04911,5)</f>
        <v>196.04911</v>
      </c>
      <c r="G186" s="24"/>
      <c r="H186" s="36"/>
    </row>
    <row r="187" spans="1:8" ht="12.75" customHeight="1">
      <c r="A187" s="22">
        <v>42950</v>
      </c>
      <c r="B187" s="22"/>
      <c r="C187" s="26">
        <f>ROUND(1.72,5)</f>
        <v>1.72</v>
      </c>
      <c r="D187" s="26">
        <f>F187</f>
        <v>200.06785</v>
      </c>
      <c r="E187" s="26">
        <f>F187</f>
        <v>200.06785</v>
      </c>
      <c r="F187" s="26">
        <f>ROUND(200.06785,5)</f>
        <v>200.06785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ROUND(1.2,5)</f>
        <v>1.2</v>
      </c>
      <c r="D189" s="26">
        <f>F189</f>
        <v>139.78078</v>
      </c>
      <c r="E189" s="26">
        <f>F189</f>
        <v>139.78078</v>
      </c>
      <c r="F189" s="26">
        <f>ROUND(139.78078,5)</f>
        <v>139.78078</v>
      </c>
      <c r="G189" s="24"/>
      <c r="H189" s="36"/>
    </row>
    <row r="190" spans="1:8" ht="12.75" customHeight="1">
      <c r="A190" s="22">
        <v>42677</v>
      </c>
      <c r="B190" s="22"/>
      <c r="C190" s="26">
        <f>ROUND(1.2,5)</f>
        <v>1.2</v>
      </c>
      <c r="D190" s="26">
        <f>F190</f>
        <v>142.44563</v>
      </c>
      <c r="E190" s="26">
        <f>F190</f>
        <v>142.44563</v>
      </c>
      <c r="F190" s="26">
        <f>ROUND(142.44563,5)</f>
        <v>142.44563</v>
      </c>
      <c r="G190" s="24"/>
      <c r="H190" s="36"/>
    </row>
    <row r="191" spans="1:8" ht="12.75" customHeight="1">
      <c r="A191" s="22">
        <v>42768</v>
      </c>
      <c r="B191" s="22"/>
      <c r="C191" s="26">
        <f>ROUND(1.2,5)</f>
        <v>1.2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ROUND(1.2,5)</f>
        <v>1.2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ROUND(1.2,5)</f>
        <v>1.2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ROUND(1.7,5)</f>
        <v>1.7</v>
      </c>
      <c r="D195" s="26">
        <f>F195</f>
        <v>146.13097</v>
      </c>
      <c r="E195" s="26">
        <f>F195</f>
        <v>146.13097</v>
      </c>
      <c r="F195" s="26">
        <f>ROUND(146.13097,5)</f>
        <v>146.13097</v>
      </c>
      <c r="G195" s="24"/>
      <c r="H195" s="36"/>
    </row>
    <row r="196" spans="1:8" ht="12.75" customHeight="1">
      <c r="A196" s="22">
        <v>42677</v>
      </c>
      <c r="B196" s="22"/>
      <c r="C196" s="26">
        <f>ROUND(1.7,5)</f>
        <v>1.7</v>
      </c>
      <c r="D196" s="26">
        <f>F196</f>
        <v>148.9169</v>
      </c>
      <c r="E196" s="26">
        <f>F196</f>
        <v>148.9169</v>
      </c>
      <c r="F196" s="26">
        <f>ROUND(148.9169,5)</f>
        <v>148.9169</v>
      </c>
      <c r="G196" s="24"/>
      <c r="H196" s="36"/>
    </row>
    <row r="197" spans="1:8" ht="12.75" customHeight="1">
      <c r="A197" s="22">
        <v>42768</v>
      </c>
      <c r="B197" s="22"/>
      <c r="C197" s="26">
        <f>ROUND(1.7,5)</f>
        <v>1.7</v>
      </c>
      <c r="D197" s="26">
        <f>F197</f>
        <v>149.93713</v>
      </c>
      <c r="E197" s="26">
        <f>F197</f>
        <v>149.93713</v>
      </c>
      <c r="F197" s="26">
        <f>ROUND(149.93713,5)</f>
        <v>149.93713</v>
      </c>
      <c r="G197" s="24"/>
      <c r="H197" s="36"/>
    </row>
    <row r="198" spans="1:8" ht="12.75" customHeight="1">
      <c r="A198" s="22">
        <v>42859</v>
      </c>
      <c r="B198" s="22"/>
      <c r="C198" s="26">
        <f>ROUND(1.7,5)</f>
        <v>1.7</v>
      </c>
      <c r="D198" s="26">
        <f>F198</f>
        <v>153.09421</v>
      </c>
      <c r="E198" s="26">
        <f>F198</f>
        <v>153.09421</v>
      </c>
      <c r="F198" s="26">
        <f>ROUND(153.09421,5)</f>
        <v>153.09421</v>
      </c>
      <c r="G198" s="24"/>
      <c r="H198" s="36"/>
    </row>
    <row r="199" spans="1:8" ht="12.75" customHeight="1">
      <c r="A199" s="22">
        <v>42950</v>
      </c>
      <c r="B199" s="22"/>
      <c r="C199" s="26">
        <f>ROUND(1.7,5)</f>
        <v>1.7</v>
      </c>
      <c r="D199" s="26">
        <f>F199</f>
        <v>156.23258</v>
      </c>
      <c r="E199" s="26">
        <f>F199</f>
        <v>156.23258</v>
      </c>
      <c r="F199" s="26">
        <f>ROUND(156.23258,5)</f>
        <v>156.23258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ROUND(9.3,5)</f>
        <v>9.3</v>
      </c>
      <c r="D201" s="26">
        <f>F201</f>
        <v>9.32113</v>
      </c>
      <c r="E201" s="26">
        <f>F201</f>
        <v>9.32113</v>
      </c>
      <c r="F201" s="26">
        <f>ROUND(9.32113,5)</f>
        <v>9.32113</v>
      </c>
      <c r="G201" s="24"/>
      <c r="H201" s="36"/>
    </row>
    <row r="202" spans="1:8" ht="12.75" customHeight="1">
      <c r="A202" s="22">
        <v>42677</v>
      </c>
      <c r="B202" s="22"/>
      <c r="C202" s="26">
        <f>ROUND(9.3,5)</f>
        <v>9.3</v>
      </c>
      <c r="D202" s="26">
        <f>F202</f>
        <v>9.36698</v>
      </c>
      <c r="E202" s="26">
        <f>F202</f>
        <v>9.36698</v>
      </c>
      <c r="F202" s="26">
        <f>ROUND(9.36698,5)</f>
        <v>9.36698</v>
      </c>
      <c r="G202" s="24"/>
      <c r="H202" s="36"/>
    </row>
    <row r="203" spans="1:8" ht="12.75" customHeight="1">
      <c r="A203" s="22">
        <v>42768</v>
      </c>
      <c r="B203" s="22"/>
      <c r="C203" s="26">
        <f>ROUND(9.3,5)</f>
        <v>9.3</v>
      </c>
      <c r="D203" s="26">
        <f>F203</f>
        <v>9.4077</v>
      </c>
      <c r="E203" s="26">
        <f>F203</f>
        <v>9.4077</v>
      </c>
      <c r="F203" s="26">
        <f>ROUND(9.4077,5)</f>
        <v>9.4077</v>
      </c>
      <c r="G203" s="24"/>
      <c r="H203" s="36"/>
    </row>
    <row r="204" spans="1:8" ht="12.75" customHeight="1">
      <c r="A204" s="22">
        <v>42859</v>
      </c>
      <c r="B204" s="22"/>
      <c r="C204" s="26">
        <f>ROUND(9.3,5)</f>
        <v>9.3</v>
      </c>
      <c r="D204" s="26">
        <f>F204</f>
        <v>9.43324</v>
      </c>
      <c r="E204" s="26">
        <f>F204</f>
        <v>9.43324</v>
      </c>
      <c r="F204" s="26">
        <f>ROUND(9.43324,5)</f>
        <v>9.43324</v>
      </c>
      <c r="G204" s="24"/>
      <c r="H204" s="36"/>
    </row>
    <row r="205" spans="1:8" ht="12.75" customHeight="1">
      <c r="A205" s="22">
        <v>42950</v>
      </c>
      <c r="B205" s="22"/>
      <c r="C205" s="26">
        <f>ROUND(9.3,5)</f>
        <v>9.3</v>
      </c>
      <c r="D205" s="26">
        <f>F205</f>
        <v>9.46123</v>
      </c>
      <c r="E205" s="26">
        <f>F205</f>
        <v>9.46123</v>
      </c>
      <c r="F205" s="26">
        <f>ROUND(9.46123,5)</f>
        <v>9.46123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ROUND(9.535,5)</f>
        <v>9.535</v>
      </c>
      <c r="D207" s="26">
        <f>F207</f>
        <v>9.55515</v>
      </c>
      <c r="E207" s="26">
        <f>F207</f>
        <v>9.55515</v>
      </c>
      <c r="F207" s="26">
        <f>ROUND(9.55515,5)</f>
        <v>9.55515</v>
      </c>
      <c r="G207" s="24"/>
      <c r="H207" s="36"/>
    </row>
    <row r="208" spans="1:8" ht="12.75" customHeight="1">
      <c r="A208" s="22">
        <v>42677</v>
      </c>
      <c r="B208" s="22"/>
      <c r="C208" s="26">
        <f>ROUND(9.535,5)</f>
        <v>9.535</v>
      </c>
      <c r="D208" s="26">
        <f>F208</f>
        <v>9.59887</v>
      </c>
      <c r="E208" s="26">
        <f>F208</f>
        <v>9.59887</v>
      </c>
      <c r="F208" s="26">
        <f>ROUND(9.59887,5)</f>
        <v>9.59887</v>
      </c>
      <c r="G208" s="24"/>
      <c r="H208" s="36"/>
    </row>
    <row r="209" spans="1:8" ht="12.75" customHeight="1">
      <c r="A209" s="22">
        <v>42768</v>
      </c>
      <c r="B209" s="22"/>
      <c r="C209" s="26">
        <f>ROUND(9.535,5)</f>
        <v>9.535</v>
      </c>
      <c r="D209" s="26">
        <f>F209</f>
        <v>9.63832</v>
      </c>
      <c r="E209" s="26">
        <f>F209</f>
        <v>9.63832</v>
      </c>
      <c r="F209" s="26">
        <f>ROUND(9.63832,5)</f>
        <v>9.63832</v>
      </c>
      <c r="G209" s="24"/>
      <c r="H209" s="36"/>
    </row>
    <row r="210" spans="1:8" ht="12.75" customHeight="1">
      <c r="A210" s="22">
        <v>42859</v>
      </c>
      <c r="B210" s="22"/>
      <c r="C210" s="26">
        <f>ROUND(9.535,5)</f>
        <v>9.535</v>
      </c>
      <c r="D210" s="26">
        <f>F210</f>
        <v>9.66493</v>
      </c>
      <c r="E210" s="26">
        <f>F210</f>
        <v>9.66493</v>
      </c>
      <c r="F210" s="26">
        <f>ROUND(9.66493,5)</f>
        <v>9.66493</v>
      </c>
      <c r="G210" s="24"/>
      <c r="H210" s="36"/>
    </row>
    <row r="211" spans="1:8" ht="12.75" customHeight="1">
      <c r="A211" s="22">
        <v>42950</v>
      </c>
      <c r="B211" s="22"/>
      <c r="C211" s="26">
        <f>ROUND(9.535,5)</f>
        <v>9.535</v>
      </c>
      <c r="D211" s="26">
        <f>F211</f>
        <v>9.69353</v>
      </c>
      <c r="E211" s="26">
        <f>F211</f>
        <v>9.69353</v>
      </c>
      <c r="F211" s="26">
        <f>ROUND(9.69353,5)</f>
        <v>9.69353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ROUND(9.615,5)</f>
        <v>9.615</v>
      </c>
      <c r="D213" s="26">
        <f>F213</f>
        <v>9.63624</v>
      </c>
      <c r="E213" s="26">
        <f>F213</f>
        <v>9.63624</v>
      </c>
      <c r="F213" s="26">
        <f>ROUND(9.63624,5)</f>
        <v>9.63624</v>
      </c>
      <c r="G213" s="24"/>
      <c r="H213" s="36"/>
    </row>
    <row r="214" spans="1:8" ht="12.75" customHeight="1">
      <c r="A214" s="22">
        <v>42677</v>
      </c>
      <c r="B214" s="22"/>
      <c r="C214" s="26">
        <f>ROUND(9.615,5)</f>
        <v>9.615</v>
      </c>
      <c r="D214" s="26">
        <f>F214</f>
        <v>9.68239</v>
      </c>
      <c r="E214" s="26">
        <f>F214</f>
        <v>9.68239</v>
      </c>
      <c r="F214" s="26">
        <f>ROUND(9.68239,5)</f>
        <v>9.68239</v>
      </c>
      <c r="G214" s="24"/>
      <c r="H214" s="36"/>
    </row>
    <row r="215" spans="1:8" ht="12.75" customHeight="1">
      <c r="A215" s="22">
        <v>42768</v>
      </c>
      <c r="B215" s="22"/>
      <c r="C215" s="26">
        <f>ROUND(9.615,5)</f>
        <v>9.615</v>
      </c>
      <c r="D215" s="26">
        <f>F215</f>
        <v>9.72438</v>
      </c>
      <c r="E215" s="26">
        <f>F215</f>
        <v>9.72438</v>
      </c>
      <c r="F215" s="26">
        <f>ROUND(9.72438,5)</f>
        <v>9.72438</v>
      </c>
      <c r="G215" s="24"/>
      <c r="H215" s="36"/>
    </row>
    <row r="216" spans="1:8" ht="12.75" customHeight="1">
      <c r="A216" s="22">
        <v>42859</v>
      </c>
      <c r="B216" s="22"/>
      <c r="C216" s="26">
        <f>ROUND(9.615,5)</f>
        <v>9.615</v>
      </c>
      <c r="D216" s="26">
        <f>F216</f>
        <v>9.75338</v>
      </c>
      <c r="E216" s="26">
        <f>F216</f>
        <v>9.75338</v>
      </c>
      <c r="F216" s="26">
        <f>ROUND(9.75338,5)</f>
        <v>9.75338</v>
      </c>
      <c r="G216" s="24"/>
      <c r="H216" s="36"/>
    </row>
    <row r="217" spans="1:8" ht="12.75" customHeight="1">
      <c r="A217" s="22">
        <v>42950</v>
      </c>
      <c r="B217" s="22"/>
      <c r="C217" s="26">
        <f>ROUND(9.615,5)</f>
        <v>9.615</v>
      </c>
      <c r="D217" s="26">
        <f>F217</f>
        <v>9.78449</v>
      </c>
      <c r="E217" s="26">
        <f>F217</f>
        <v>9.78449</v>
      </c>
      <c r="F217" s="26">
        <f>ROUND(9.78449,5)</f>
        <v>9.78449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ROUND(16.834993640625,4)</f>
        <v>16.835</v>
      </c>
      <c r="D219" s="25">
        <f>F219</f>
        <v>16.8388</v>
      </c>
      <c r="E219" s="25">
        <f>F219</f>
        <v>16.8388</v>
      </c>
      <c r="F219" s="25">
        <f>ROUND(16.8388,4)</f>
        <v>16.8388</v>
      </c>
      <c r="G219" s="24"/>
      <c r="H219" s="36"/>
    </row>
    <row r="220" spans="1:8" ht="12.75" customHeight="1">
      <c r="A220" s="22">
        <v>42564</v>
      </c>
      <c r="B220" s="22"/>
      <c r="C220" s="25">
        <f>ROUND(16.834993640625,4)</f>
        <v>16.835</v>
      </c>
      <c r="D220" s="25">
        <f>F220</f>
        <v>16.8861</v>
      </c>
      <c r="E220" s="25">
        <f>F220</f>
        <v>16.8861</v>
      </c>
      <c r="F220" s="25">
        <f>ROUND(16.8861,4)</f>
        <v>16.8861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42621</v>
      </c>
      <c r="B222" s="22"/>
      <c r="C222" s="25">
        <f>ROUND(20.287359546875,4)</f>
        <v>20.2874</v>
      </c>
      <c r="D222" s="25">
        <f>F222</f>
        <v>20.587</v>
      </c>
      <c r="E222" s="25">
        <f>F222</f>
        <v>20.587</v>
      </c>
      <c r="F222" s="25">
        <f>ROUND(20.587,4)</f>
        <v>20.587</v>
      </c>
      <c r="G222" s="24"/>
      <c r="H222" s="36"/>
    </row>
    <row r="223" spans="1:8" ht="12.75" customHeight="1">
      <c r="A223" s="22">
        <v>42850</v>
      </c>
      <c r="B223" s="22"/>
      <c r="C223" s="25">
        <f>ROUND(20.287359546875,4)</f>
        <v>20.2874</v>
      </c>
      <c r="D223" s="25">
        <f>F223</f>
        <v>21.6159</v>
      </c>
      <c r="E223" s="25">
        <f>F223</f>
        <v>21.6159</v>
      </c>
      <c r="F223" s="25">
        <f>ROUND(21.6159,4)</f>
        <v>21.6159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42549</v>
      </c>
      <c r="B225" s="22"/>
      <c r="C225" s="25">
        <f>ROUND(15.22375,4)</f>
        <v>15.2238</v>
      </c>
      <c r="D225" s="25">
        <f>F225</f>
        <v>15.1335</v>
      </c>
      <c r="E225" s="25">
        <f>F225</f>
        <v>15.1335</v>
      </c>
      <c r="F225" s="25">
        <f>ROUND(15.1335,4)</f>
        <v>15.1335</v>
      </c>
      <c r="G225" s="24"/>
      <c r="H225" s="36"/>
    </row>
    <row r="226" spans="1:8" ht="12.75" customHeight="1">
      <c r="A226" s="22">
        <v>42550</v>
      </c>
      <c r="B226" s="22"/>
      <c r="C226" s="25">
        <f>ROUND(15.22375,4)</f>
        <v>15.2238</v>
      </c>
      <c r="D226" s="25">
        <f>F226</f>
        <v>15.2267</v>
      </c>
      <c r="E226" s="25">
        <f>F226</f>
        <v>15.2267</v>
      </c>
      <c r="F226" s="25">
        <f>ROUND(15.2267,4)</f>
        <v>15.2267</v>
      </c>
      <c r="G226" s="24"/>
      <c r="H226" s="36"/>
    </row>
    <row r="227" spans="1:8" ht="12.75" customHeight="1">
      <c r="A227" s="22">
        <v>42551</v>
      </c>
      <c r="B227" s="22"/>
      <c r="C227" s="25">
        <f>ROUND(15.22375,4)</f>
        <v>15.2238</v>
      </c>
      <c r="D227" s="25">
        <f>F227</f>
        <v>15.2267</v>
      </c>
      <c r="E227" s="25">
        <f>F227</f>
        <v>15.2267</v>
      </c>
      <c r="F227" s="25">
        <f>ROUND(15.2267,4)</f>
        <v>15.2267</v>
      </c>
      <c r="G227" s="24"/>
      <c r="H227" s="36"/>
    </row>
    <row r="228" spans="1:8" ht="12.75" customHeight="1">
      <c r="A228" s="22">
        <v>42552</v>
      </c>
      <c r="B228" s="22"/>
      <c r="C228" s="25">
        <f>ROUND(15.22375,4)</f>
        <v>15.2238</v>
      </c>
      <c r="D228" s="25">
        <f>F228</f>
        <v>15.2269</v>
      </c>
      <c r="E228" s="25">
        <f>F228</f>
        <v>15.2269</v>
      </c>
      <c r="F228" s="25">
        <f>ROUND(15.2269,4)</f>
        <v>15.2269</v>
      </c>
      <c r="G228" s="24"/>
      <c r="H228" s="36"/>
    </row>
    <row r="229" spans="1:8" ht="12.75" customHeight="1">
      <c r="A229" s="22">
        <v>42556</v>
      </c>
      <c r="B229" s="22"/>
      <c r="C229" s="25">
        <f>ROUND(15.22375,4)</f>
        <v>15.2238</v>
      </c>
      <c r="D229" s="25">
        <f>F229</f>
        <v>15.238</v>
      </c>
      <c r="E229" s="25">
        <f>F229</f>
        <v>15.238</v>
      </c>
      <c r="F229" s="25">
        <f>ROUND(15.238,4)</f>
        <v>15.238</v>
      </c>
      <c r="G229" s="24"/>
      <c r="H229" s="36"/>
    </row>
    <row r="230" spans="1:8" ht="12.75" customHeight="1">
      <c r="A230" s="22">
        <v>42563</v>
      </c>
      <c r="B230" s="22"/>
      <c r="C230" s="25">
        <f>ROUND(15.22375,4)</f>
        <v>15.2238</v>
      </c>
      <c r="D230" s="25">
        <f>F230</f>
        <v>15.2592</v>
      </c>
      <c r="E230" s="25">
        <f>F230</f>
        <v>15.2592</v>
      </c>
      <c r="F230" s="25">
        <f>ROUND(15.2592,4)</f>
        <v>15.2592</v>
      </c>
      <c r="G230" s="24"/>
      <c r="H230" s="36"/>
    </row>
    <row r="231" spans="1:8" ht="12.75" customHeight="1">
      <c r="A231" s="22">
        <v>42566</v>
      </c>
      <c r="B231" s="22"/>
      <c r="C231" s="25">
        <f>ROUND(15.22375,4)</f>
        <v>15.2238</v>
      </c>
      <c r="D231" s="25">
        <f>F231</f>
        <v>15.2688</v>
      </c>
      <c r="E231" s="25">
        <f>F231</f>
        <v>15.2688</v>
      </c>
      <c r="F231" s="25">
        <f>ROUND(15.2688,4)</f>
        <v>15.2688</v>
      </c>
      <c r="G231" s="24"/>
      <c r="H231" s="36"/>
    </row>
    <row r="232" spans="1:8" ht="12.75" customHeight="1">
      <c r="A232" s="22">
        <v>42576</v>
      </c>
      <c r="B232" s="22"/>
      <c r="C232" s="25">
        <f>ROUND(15.22375,4)</f>
        <v>15.2238</v>
      </c>
      <c r="D232" s="25">
        <f>F232</f>
        <v>15.301</v>
      </c>
      <c r="E232" s="25">
        <f>F232</f>
        <v>15.301</v>
      </c>
      <c r="F232" s="25">
        <f>ROUND(15.301,4)</f>
        <v>15.301</v>
      </c>
      <c r="G232" s="24"/>
      <c r="H232" s="36"/>
    </row>
    <row r="233" spans="1:8" ht="12.75" customHeight="1">
      <c r="A233" s="22">
        <v>42577</v>
      </c>
      <c r="B233" s="22"/>
      <c r="C233" s="25">
        <f>ROUND(15.22375,4)</f>
        <v>15.2238</v>
      </c>
      <c r="D233" s="25">
        <f>F233</f>
        <v>15.3042</v>
      </c>
      <c r="E233" s="25">
        <f>F233</f>
        <v>15.3042</v>
      </c>
      <c r="F233" s="25">
        <f>ROUND(15.3042,4)</f>
        <v>15.3042</v>
      </c>
      <c r="G233" s="24"/>
      <c r="H233" s="36"/>
    </row>
    <row r="234" spans="1:8" ht="12.75" customHeight="1">
      <c r="A234" s="22">
        <v>42578</v>
      </c>
      <c r="B234" s="22"/>
      <c r="C234" s="25">
        <f>ROUND(15.22375,4)</f>
        <v>15.2238</v>
      </c>
      <c r="D234" s="25">
        <f>F234</f>
        <v>15.3074</v>
      </c>
      <c r="E234" s="25">
        <f>F234</f>
        <v>15.3074</v>
      </c>
      <c r="F234" s="25">
        <f>ROUND(15.3074,4)</f>
        <v>15.3074</v>
      </c>
      <c r="G234" s="24"/>
      <c r="H234" s="36"/>
    </row>
    <row r="235" spans="1:8" ht="12.75" customHeight="1">
      <c r="A235" s="22">
        <v>42579</v>
      </c>
      <c r="B235" s="22"/>
      <c r="C235" s="25">
        <f>ROUND(15.22375,4)</f>
        <v>15.2238</v>
      </c>
      <c r="D235" s="25">
        <f>F235</f>
        <v>15.3106</v>
      </c>
      <c r="E235" s="25">
        <f>F235</f>
        <v>15.3106</v>
      </c>
      <c r="F235" s="25">
        <f>ROUND(15.3106,4)</f>
        <v>15.3106</v>
      </c>
      <c r="G235" s="24"/>
      <c r="H235" s="36"/>
    </row>
    <row r="236" spans="1:8" ht="12.75" customHeight="1">
      <c r="A236" s="22">
        <v>42580</v>
      </c>
      <c r="B236" s="22"/>
      <c r="C236" s="25">
        <f>ROUND(15.22375,4)</f>
        <v>15.2238</v>
      </c>
      <c r="D236" s="25">
        <f>F236</f>
        <v>15.3138</v>
      </c>
      <c r="E236" s="25">
        <f>F236</f>
        <v>15.3138</v>
      </c>
      <c r="F236" s="25">
        <f>ROUND(15.3138,4)</f>
        <v>15.3138</v>
      </c>
      <c r="G236" s="24"/>
      <c r="H236" s="36"/>
    </row>
    <row r="237" spans="1:8" ht="12.75" customHeight="1">
      <c r="A237" s="22">
        <v>42587</v>
      </c>
      <c r="B237" s="22"/>
      <c r="C237" s="25">
        <f>ROUND(15.22375,4)</f>
        <v>15.2238</v>
      </c>
      <c r="D237" s="25">
        <f>F237</f>
        <v>15.3356</v>
      </c>
      <c r="E237" s="25">
        <f>F237</f>
        <v>15.3356</v>
      </c>
      <c r="F237" s="25">
        <f>ROUND(15.3356,4)</f>
        <v>15.3356</v>
      </c>
      <c r="G237" s="24"/>
      <c r="H237" s="36"/>
    </row>
    <row r="238" spans="1:8" ht="12.75" customHeight="1">
      <c r="A238" s="22">
        <v>42593</v>
      </c>
      <c r="B238" s="22"/>
      <c r="C238" s="25">
        <f>ROUND(15.22375,4)</f>
        <v>15.2238</v>
      </c>
      <c r="D238" s="25">
        <f>F238</f>
        <v>15.3542</v>
      </c>
      <c r="E238" s="25">
        <f>F238</f>
        <v>15.3542</v>
      </c>
      <c r="F238" s="25">
        <f>ROUND(15.3542,4)</f>
        <v>15.3542</v>
      </c>
      <c r="G238" s="24"/>
      <c r="H238" s="36"/>
    </row>
    <row r="239" spans="1:8" ht="12.75" customHeight="1">
      <c r="A239" s="22">
        <v>42597</v>
      </c>
      <c r="B239" s="22"/>
      <c r="C239" s="25">
        <f>ROUND(15.22375,4)</f>
        <v>15.2238</v>
      </c>
      <c r="D239" s="25">
        <f>F239</f>
        <v>15.3666</v>
      </c>
      <c r="E239" s="25">
        <f>F239</f>
        <v>15.3666</v>
      </c>
      <c r="F239" s="25">
        <f>ROUND(15.3666,4)</f>
        <v>15.3666</v>
      </c>
      <c r="G239" s="24"/>
      <c r="H239" s="36"/>
    </row>
    <row r="240" spans="1:8" ht="12.75" customHeight="1">
      <c r="A240" s="22">
        <v>42598</v>
      </c>
      <c r="B240" s="22"/>
      <c r="C240" s="25">
        <f>ROUND(15.22375,4)</f>
        <v>15.2238</v>
      </c>
      <c r="D240" s="25">
        <f>F240</f>
        <v>15.3697</v>
      </c>
      <c r="E240" s="25">
        <f>F240</f>
        <v>15.3697</v>
      </c>
      <c r="F240" s="25">
        <f>ROUND(15.3697,4)</f>
        <v>15.3697</v>
      </c>
      <c r="G240" s="24"/>
      <c r="H240" s="36"/>
    </row>
    <row r="241" spans="1:8" ht="12.75" customHeight="1">
      <c r="A241" s="22">
        <v>42599</v>
      </c>
      <c r="B241" s="22"/>
      <c r="C241" s="25">
        <f>ROUND(15.22375,4)</f>
        <v>15.2238</v>
      </c>
      <c r="D241" s="25">
        <f>F241</f>
        <v>15.3728</v>
      </c>
      <c r="E241" s="25">
        <f>F241</f>
        <v>15.3728</v>
      </c>
      <c r="F241" s="25">
        <f>ROUND(15.3728,4)</f>
        <v>15.3728</v>
      </c>
      <c r="G241" s="24"/>
      <c r="H241" s="36"/>
    </row>
    <row r="242" spans="1:8" ht="12.75" customHeight="1">
      <c r="A242" s="22">
        <v>42600</v>
      </c>
      <c r="B242" s="22"/>
      <c r="C242" s="25">
        <f>ROUND(15.22375,4)</f>
        <v>15.2238</v>
      </c>
      <c r="D242" s="25">
        <f>F242</f>
        <v>15.3759</v>
      </c>
      <c r="E242" s="25">
        <f>F242</f>
        <v>15.3759</v>
      </c>
      <c r="F242" s="25">
        <f>ROUND(15.3759,4)</f>
        <v>15.3759</v>
      </c>
      <c r="G242" s="24"/>
      <c r="H242" s="36"/>
    </row>
    <row r="243" spans="1:8" ht="12.75" customHeight="1">
      <c r="A243" s="22">
        <v>42605</v>
      </c>
      <c r="B243" s="22"/>
      <c r="C243" s="25">
        <f>ROUND(15.22375,4)</f>
        <v>15.2238</v>
      </c>
      <c r="D243" s="25">
        <f>F243</f>
        <v>15.3915</v>
      </c>
      <c r="E243" s="25">
        <f>F243</f>
        <v>15.3915</v>
      </c>
      <c r="F243" s="25">
        <f>ROUND(15.3915,4)</f>
        <v>15.3915</v>
      </c>
      <c r="G243" s="24"/>
      <c r="H243" s="36"/>
    </row>
    <row r="244" spans="1:8" ht="12.75" customHeight="1">
      <c r="A244" s="22">
        <v>42608</v>
      </c>
      <c r="B244" s="22"/>
      <c r="C244" s="25">
        <f>ROUND(15.22375,4)</f>
        <v>15.2238</v>
      </c>
      <c r="D244" s="25">
        <f>F244</f>
        <v>15.4008</v>
      </c>
      <c r="E244" s="25">
        <f>F244</f>
        <v>15.4008</v>
      </c>
      <c r="F244" s="25">
        <f>ROUND(15.4008,4)</f>
        <v>15.4008</v>
      </c>
      <c r="G244" s="24"/>
      <c r="H244" s="36"/>
    </row>
    <row r="245" spans="1:8" ht="12.75" customHeight="1">
      <c r="A245" s="22">
        <v>42611</v>
      </c>
      <c r="B245" s="22"/>
      <c r="C245" s="25">
        <f>ROUND(15.22375,4)</f>
        <v>15.2238</v>
      </c>
      <c r="D245" s="25">
        <f>F245</f>
        <v>15.4101</v>
      </c>
      <c r="E245" s="25">
        <f>F245</f>
        <v>15.4101</v>
      </c>
      <c r="F245" s="25">
        <f>ROUND(15.4101,4)</f>
        <v>15.4101</v>
      </c>
      <c r="G245" s="24"/>
      <c r="H245" s="36"/>
    </row>
    <row r="246" spans="1:8" ht="12.75" customHeight="1">
      <c r="A246" s="22">
        <v>42619</v>
      </c>
      <c r="B246" s="22"/>
      <c r="C246" s="25">
        <f>ROUND(15.22375,4)</f>
        <v>15.2238</v>
      </c>
      <c r="D246" s="25">
        <f>F246</f>
        <v>15.435</v>
      </c>
      <c r="E246" s="25">
        <f>F246</f>
        <v>15.435</v>
      </c>
      <c r="F246" s="25">
        <f>ROUND(15.435,4)</f>
        <v>15.435</v>
      </c>
      <c r="G246" s="24"/>
      <c r="H246" s="36"/>
    </row>
    <row r="247" spans="1:8" ht="12.75" customHeight="1">
      <c r="A247" s="22">
        <v>42621</v>
      </c>
      <c r="B247" s="22"/>
      <c r="C247" s="25">
        <f>ROUND(15.22375,4)</f>
        <v>15.2238</v>
      </c>
      <c r="D247" s="25">
        <f>F247</f>
        <v>15.4412</v>
      </c>
      <c r="E247" s="25">
        <f>F247</f>
        <v>15.4412</v>
      </c>
      <c r="F247" s="25">
        <f>ROUND(15.4412,4)</f>
        <v>15.4412</v>
      </c>
      <c r="G247" s="24"/>
      <c r="H247" s="36"/>
    </row>
    <row r="248" spans="1:8" ht="12.75" customHeight="1">
      <c r="A248" s="22">
        <v>42622</v>
      </c>
      <c r="B248" s="22"/>
      <c r="C248" s="25">
        <f>ROUND(15.22375,4)</f>
        <v>15.2238</v>
      </c>
      <c r="D248" s="25">
        <f>F248</f>
        <v>15.4443</v>
      </c>
      <c r="E248" s="25">
        <f>F248</f>
        <v>15.4443</v>
      </c>
      <c r="F248" s="25">
        <f>ROUND(15.4443,4)</f>
        <v>15.4443</v>
      </c>
      <c r="G248" s="24"/>
      <c r="H248" s="36"/>
    </row>
    <row r="249" spans="1:8" ht="12.75" customHeight="1">
      <c r="A249" s="22">
        <v>42626</v>
      </c>
      <c r="B249" s="22"/>
      <c r="C249" s="25">
        <f>ROUND(15.22375,4)</f>
        <v>15.2238</v>
      </c>
      <c r="D249" s="25">
        <f>F249</f>
        <v>15.4567</v>
      </c>
      <c r="E249" s="25">
        <f>F249</f>
        <v>15.4567</v>
      </c>
      <c r="F249" s="25">
        <f>ROUND(15.4567,4)</f>
        <v>15.4567</v>
      </c>
      <c r="G249" s="24"/>
      <c r="H249" s="36"/>
    </row>
    <row r="250" spans="1:8" ht="12.75" customHeight="1">
      <c r="A250" s="22">
        <v>42628</v>
      </c>
      <c r="B250" s="22"/>
      <c r="C250" s="25">
        <f>ROUND(15.22375,4)</f>
        <v>15.2238</v>
      </c>
      <c r="D250" s="25">
        <f>F250</f>
        <v>15.463</v>
      </c>
      <c r="E250" s="25">
        <f>F250</f>
        <v>15.463</v>
      </c>
      <c r="F250" s="25">
        <f>ROUND(15.463,4)</f>
        <v>15.463</v>
      </c>
      <c r="G250" s="24"/>
      <c r="H250" s="36"/>
    </row>
    <row r="251" spans="1:8" ht="12.75" customHeight="1">
      <c r="A251" s="22">
        <v>42640</v>
      </c>
      <c r="B251" s="22"/>
      <c r="C251" s="25">
        <f>ROUND(15.22375,4)</f>
        <v>15.2238</v>
      </c>
      <c r="D251" s="25">
        <f>F251</f>
        <v>15.5003</v>
      </c>
      <c r="E251" s="25">
        <f>F251</f>
        <v>15.5003</v>
      </c>
      <c r="F251" s="25">
        <f>ROUND(15.5003,4)</f>
        <v>15.5003</v>
      </c>
      <c r="G251" s="24"/>
      <c r="H251" s="36"/>
    </row>
    <row r="252" spans="1:8" ht="12.75" customHeight="1">
      <c r="A252" s="22">
        <v>42641</v>
      </c>
      <c r="B252" s="22"/>
      <c r="C252" s="25">
        <f>ROUND(15.22375,4)</f>
        <v>15.2238</v>
      </c>
      <c r="D252" s="25">
        <f>F252</f>
        <v>15.5034</v>
      </c>
      <c r="E252" s="25">
        <f>F252</f>
        <v>15.5034</v>
      </c>
      <c r="F252" s="25">
        <f>ROUND(15.5034,4)</f>
        <v>15.5034</v>
      </c>
      <c r="G252" s="24"/>
      <c r="H252" s="36"/>
    </row>
    <row r="253" spans="1:8" ht="12.75" customHeight="1">
      <c r="A253" s="22">
        <v>42657</v>
      </c>
      <c r="B253" s="22"/>
      <c r="C253" s="25">
        <f>ROUND(15.22375,4)</f>
        <v>15.2238</v>
      </c>
      <c r="D253" s="25">
        <f>F253</f>
        <v>15.5538</v>
      </c>
      <c r="E253" s="25">
        <f>F253</f>
        <v>15.5538</v>
      </c>
      <c r="F253" s="25">
        <f>ROUND(15.5538,4)</f>
        <v>15.5538</v>
      </c>
      <c r="G253" s="24"/>
      <c r="H253" s="36"/>
    </row>
    <row r="254" spans="1:8" ht="12.75" customHeight="1">
      <c r="A254" s="22">
        <v>42669</v>
      </c>
      <c r="B254" s="22"/>
      <c r="C254" s="25">
        <f>ROUND(15.22375,4)</f>
        <v>15.2238</v>
      </c>
      <c r="D254" s="25">
        <f>F254</f>
        <v>15.5918</v>
      </c>
      <c r="E254" s="25">
        <f>F254</f>
        <v>15.5918</v>
      </c>
      <c r="F254" s="25">
        <f>ROUND(15.5918,4)</f>
        <v>15.5918</v>
      </c>
      <c r="G254" s="24"/>
      <c r="H254" s="36"/>
    </row>
    <row r="255" spans="1:8" ht="12.75" customHeight="1">
      <c r="A255" s="22">
        <v>42670</v>
      </c>
      <c r="B255" s="22"/>
      <c r="C255" s="25">
        <f>ROUND(15.22375,4)</f>
        <v>15.2238</v>
      </c>
      <c r="D255" s="25">
        <f>F255</f>
        <v>15.5949</v>
      </c>
      <c r="E255" s="25">
        <f>F255</f>
        <v>15.5949</v>
      </c>
      <c r="F255" s="25">
        <f>ROUND(15.5949,4)</f>
        <v>15.5949</v>
      </c>
      <c r="G255" s="24"/>
      <c r="H255" s="36"/>
    </row>
    <row r="256" spans="1:8" ht="12.75" customHeight="1">
      <c r="A256" s="22">
        <v>42681</v>
      </c>
      <c r="B256" s="22"/>
      <c r="C256" s="25">
        <f>ROUND(15.22375,4)</f>
        <v>15.2238</v>
      </c>
      <c r="D256" s="25">
        <f>F256</f>
        <v>15.6297</v>
      </c>
      <c r="E256" s="25">
        <f>F256</f>
        <v>15.6297</v>
      </c>
      <c r="F256" s="25">
        <f>ROUND(15.6297,4)</f>
        <v>15.6297</v>
      </c>
      <c r="G256" s="24"/>
      <c r="H256" s="36"/>
    </row>
    <row r="257" spans="1:8" ht="12.75" customHeight="1">
      <c r="A257" s="22">
        <v>42691</v>
      </c>
      <c r="B257" s="22"/>
      <c r="C257" s="25">
        <f>ROUND(15.22375,4)</f>
        <v>15.2238</v>
      </c>
      <c r="D257" s="25">
        <f>F257</f>
        <v>15.6613</v>
      </c>
      <c r="E257" s="25">
        <f>F257</f>
        <v>15.6613</v>
      </c>
      <c r="F257" s="25">
        <f>ROUND(15.6613,4)</f>
        <v>15.6613</v>
      </c>
      <c r="G257" s="24"/>
      <c r="H257" s="36"/>
    </row>
    <row r="258" spans="1:8" ht="12.75" customHeight="1">
      <c r="A258" s="22">
        <v>42702</v>
      </c>
      <c r="B258" s="22"/>
      <c r="C258" s="25">
        <f>ROUND(15.22375,4)</f>
        <v>15.2238</v>
      </c>
      <c r="D258" s="25">
        <f>F258</f>
        <v>15.696</v>
      </c>
      <c r="E258" s="25">
        <f>F258</f>
        <v>15.696</v>
      </c>
      <c r="F258" s="25">
        <f>ROUND(15.696,4)</f>
        <v>15.696</v>
      </c>
      <c r="G258" s="24"/>
      <c r="H258" s="36"/>
    </row>
    <row r="259" spans="1:8" ht="12.75" customHeight="1">
      <c r="A259" s="22">
        <v>42718</v>
      </c>
      <c r="B259" s="22"/>
      <c r="C259" s="25">
        <f>ROUND(15.22375,4)</f>
        <v>15.2238</v>
      </c>
      <c r="D259" s="25">
        <f>F259</f>
        <v>15.7466</v>
      </c>
      <c r="E259" s="25">
        <f>F259</f>
        <v>15.7466</v>
      </c>
      <c r="F259" s="25">
        <f>ROUND(15.7466,4)</f>
        <v>15.7466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5">
        <f>ROUND(1.1058375,4)</f>
        <v>1.1058</v>
      </c>
      <c r="D261" s="25">
        <f>F261</f>
        <v>1.1091</v>
      </c>
      <c r="E261" s="25">
        <f>F261</f>
        <v>1.1091</v>
      </c>
      <c r="F261" s="25">
        <f>ROUND(1.1091,4)</f>
        <v>1.1091</v>
      </c>
      <c r="G261" s="24"/>
      <c r="H261" s="36"/>
    </row>
    <row r="262" spans="1:8" ht="12.75" customHeight="1">
      <c r="A262" s="22">
        <v>42723</v>
      </c>
      <c r="B262" s="22"/>
      <c r="C262" s="25">
        <f>ROUND(1.1058375,4)</f>
        <v>1.1058</v>
      </c>
      <c r="D262" s="25">
        <f>F262</f>
        <v>1.1128</v>
      </c>
      <c r="E262" s="25">
        <f>F262</f>
        <v>1.1128</v>
      </c>
      <c r="F262" s="25">
        <f>ROUND(1.1128,4)</f>
        <v>1.1128</v>
      </c>
      <c r="G262" s="24"/>
      <c r="H262" s="36"/>
    </row>
    <row r="263" spans="1:8" ht="12.75" customHeight="1">
      <c r="A263" s="22">
        <v>42807</v>
      </c>
      <c r="B263" s="22"/>
      <c r="C263" s="25">
        <f>ROUND(1.1058375,4)</f>
        <v>1.1058</v>
      </c>
      <c r="D263" s="25">
        <f>F263</f>
        <v>1.1165</v>
      </c>
      <c r="E263" s="25">
        <f>F263</f>
        <v>1.1165</v>
      </c>
      <c r="F263" s="25">
        <f>ROUND(1.1165,4)</f>
        <v>1.1165</v>
      </c>
      <c r="G263" s="24"/>
      <c r="H263" s="36"/>
    </row>
    <row r="264" spans="1:8" ht="12.75" customHeight="1">
      <c r="A264" s="22">
        <v>42905</v>
      </c>
      <c r="B264" s="22"/>
      <c r="C264" s="25">
        <f>ROUND(1.1058375,4)</f>
        <v>1.1058</v>
      </c>
      <c r="D264" s="25">
        <f>F264</f>
        <v>1.1208</v>
      </c>
      <c r="E264" s="25">
        <f>F264</f>
        <v>1.1208</v>
      </c>
      <c r="F264" s="25">
        <f>ROUND(1.1208,4)</f>
        <v>1.1208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ROUND(11.215907515625,4)</f>
        <v>11.2159</v>
      </c>
      <c r="D266" s="25">
        <f>F266</f>
        <v>11.3682</v>
      </c>
      <c r="E266" s="25">
        <f>F266</f>
        <v>11.3682</v>
      </c>
      <c r="F266" s="25">
        <f>ROUND(11.3682,4)</f>
        <v>11.3682</v>
      </c>
      <c r="G266" s="24"/>
      <c r="H266" s="36"/>
    </row>
    <row r="267" spans="1:8" ht="12.75" customHeight="1">
      <c r="A267" s="22">
        <v>42723</v>
      </c>
      <c r="B267" s="22"/>
      <c r="C267" s="25">
        <f>ROUND(11.215907515625,4)</f>
        <v>11.2159</v>
      </c>
      <c r="D267" s="25">
        <f>F267</f>
        <v>11.5424</v>
      </c>
      <c r="E267" s="25">
        <f>F267</f>
        <v>11.5424</v>
      </c>
      <c r="F267" s="25">
        <f>ROUND(11.5424,4)</f>
        <v>11.5424</v>
      </c>
      <c r="G267" s="24"/>
      <c r="H267" s="36"/>
    </row>
    <row r="268" spans="1:8" ht="12.75" customHeight="1">
      <c r="A268" s="22">
        <v>42807</v>
      </c>
      <c r="B268" s="22"/>
      <c r="C268" s="25">
        <f>ROUND(11.215907515625,4)</f>
        <v>11.2159</v>
      </c>
      <c r="D268" s="25">
        <f>F268</f>
        <v>11.7058</v>
      </c>
      <c r="E268" s="25">
        <f>F268</f>
        <v>11.7058</v>
      </c>
      <c r="F268" s="25">
        <f>ROUND(11.7058,4)</f>
        <v>11.7058</v>
      </c>
      <c r="G268" s="24"/>
      <c r="H268" s="36"/>
    </row>
    <row r="269" spans="1:8" ht="12.75" customHeight="1">
      <c r="A269" s="22">
        <v>42905</v>
      </c>
      <c r="B269" s="22"/>
      <c r="C269" s="25">
        <f>ROUND(11.215907515625,4)</f>
        <v>11.2159</v>
      </c>
      <c r="D269" s="25">
        <f>F269</f>
        <v>11.9011</v>
      </c>
      <c r="E269" s="25">
        <f>F269</f>
        <v>11.9011</v>
      </c>
      <c r="F269" s="25">
        <f>ROUND(11.9011,4)</f>
        <v>11.9011</v>
      </c>
      <c r="G269" s="24"/>
      <c r="H269" s="36"/>
    </row>
    <row r="270" spans="1:8" ht="12.75" customHeight="1">
      <c r="A270" s="22">
        <v>42996</v>
      </c>
      <c r="B270" s="22"/>
      <c r="C270" s="25">
        <f>ROUND(11.215907515625,4)</f>
        <v>11.2159</v>
      </c>
      <c r="D270" s="25">
        <f>F270</f>
        <v>11.9195</v>
      </c>
      <c r="E270" s="25">
        <f>F270</f>
        <v>11.9195</v>
      </c>
      <c r="F270" s="25">
        <f>ROUND(11.9195,4)</f>
        <v>11.9195</v>
      </c>
      <c r="G270" s="24"/>
      <c r="H270" s="36"/>
    </row>
    <row r="271" spans="1:8" ht="12.75" customHeight="1">
      <c r="A271" s="22">
        <v>43087</v>
      </c>
      <c r="B271" s="22"/>
      <c r="C271" s="25">
        <f>ROUND(11.215907515625,4)</f>
        <v>11.2159</v>
      </c>
      <c r="D271" s="25">
        <f>F271</f>
        <v>11.9175</v>
      </c>
      <c r="E271" s="25">
        <f>F271</f>
        <v>11.9175</v>
      </c>
      <c r="F271" s="25">
        <f>ROUND(11.9175,4)</f>
        <v>11.9175</v>
      </c>
      <c r="G271" s="24"/>
      <c r="H271" s="36"/>
    </row>
    <row r="272" spans="1:8" ht="12.75" customHeight="1">
      <c r="A272" s="22">
        <v>43178</v>
      </c>
      <c r="B272" s="22"/>
      <c r="C272" s="25">
        <f>ROUND(11.215907515625,4)</f>
        <v>11.2159</v>
      </c>
      <c r="D272" s="25">
        <f>F272</f>
        <v>11.9169</v>
      </c>
      <c r="E272" s="25">
        <f>F272</f>
        <v>11.9169</v>
      </c>
      <c r="F272" s="25">
        <f>ROUND(11.9169,4)</f>
        <v>11.9169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5">
        <f>ROUND(4.14511122607346,4)</f>
        <v>4.1451</v>
      </c>
      <c r="D274" s="25">
        <f>F274</f>
        <v>4.4933</v>
      </c>
      <c r="E274" s="25">
        <f>F274</f>
        <v>4.4933</v>
      </c>
      <c r="F274" s="25">
        <f>ROUND(4.4933,4)</f>
        <v>4.4933</v>
      </c>
      <c r="G274" s="24"/>
      <c r="H274" s="36"/>
    </row>
    <row r="275" spans="1:8" ht="12.75" customHeight="1">
      <c r="A275" s="22">
        <v>42723</v>
      </c>
      <c r="B275" s="22"/>
      <c r="C275" s="25">
        <f>ROUND(4.14511122607346,4)</f>
        <v>4.1451</v>
      </c>
      <c r="D275" s="25">
        <f>F275</f>
        <v>4.5044</v>
      </c>
      <c r="E275" s="25">
        <f>F275</f>
        <v>4.5044</v>
      </c>
      <c r="F275" s="25">
        <f>ROUND(4.5044,4)</f>
        <v>4.5044</v>
      </c>
      <c r="G275" s="24"/>
      <c r="H275" s="36"/>
    </row>
    <row r="276" spans="1:8" ht="12.75" customHeight="1">
      <c r="A276" s="22">
        <v>42807</v>
      </c>
      <c r="B276" s="22"/>
      <c r="C276" s="25">
        <f>ROUND(4.14511122607346,4)</f>
        <v>4.1451</v>
      </c>
      <c r="D276" s="25">
        <f>F276</f>
        <v>4.6441</v>
      </c>
      <c r="E276" s="25">
        <f>F276</f>
        <v>4.6441</v>
      </c>
      <c r="F276" s="25">
        <f>ROUND(4.6441,4)</f>
        <v>4.6441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5">
        <f>ROUND(1.377749375,4)</f>
        <v>1.3777</v>
      </c>
      <c r="D278" s="25">
        <f>F278</f>
        <v>1.3937</v>
      </c>
      <c r="E278" s="25">
        <f>F278</f>
        <v>1.3937</v>
      </c>
      <c r="F278" s="25">
        <f>ROUND(1.3937,4)</f>
        <v>1.3937</v>
      </c>
      <c r="G278" s="24"/>
      <c r="H278" s="36"/>
    </row>
    <row r="279" spans="1:8" ht="12.75" customHeight="1">
      <c r="A279" s="22">
        <v>42723</v>
      </c>
      <c r="B279" s="22"/>
      <c r="C279" s="25">
        <f>ROUND(1.377749375,4)</f>
        <v>1.3777</v>
      </c>
      <c r="D279" s="25">
        <f>F279</f>
        <v>1.4086</v>
      </c>
      <c r="E279" s="25">
        <f>F279</f>
        <v>1.4086</v>
      </c>
      <c r="F279" s="25">
        <f>ROUND(1.4086,4)</f>
        <v>1.4086</v>
      </c>
      <c r="G279" s="24"/>
      <c r="H279" s="36"/>
    </row>
    <row r="280" spans="1:8" ht="12.75" customHeight="1">
      <c r="A280" s="22">
        <v>42807</v>
      </c>
      <c r="B280" s="22"/>
      <c r="C280" s="25">
        <f>ROUND(1.377749375,4)</f>
        <v>1.3777</v>
      </c>
      <c r="D280" s="25">
        <f>F280</f>
        <v>1.4211</v>
      </c>
      <c r="E280" s="25">
        <f>F280</f>
        <v>1.4211</v>
      </c>
      <c r="F280" s="25">
        <f>ROUND(1.4211,4)</f>
        <v>1.4211</v>
      </c>
      <c r="G280" s="24"/>
      <c r="H280" s="36"/>
    </row>
    <row r="281" spans="1:8" ht="12.75" customHeight="1">
      <c r="A281" s="22">
        <v>42905</v>
      </c>
      <c r="B281" s="22"/>
      <c r="C281" s="25">
        <f>ROUND(1.377749375,4)</f>
        <v>1.3777</v>
      </c>
      <c r="D281" s="25">
        <f>F281</f>
        <v>1.4317</v>
      </c>
      <c r="E281" s="25">
        <f>F281</f>
        <v>1.4317</v>
      </c>
      <c r="F281" s="25">
        <f>ROUND(1.4317,4)</f>
        <v>1.4317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ROUND(11.6362837269739,4)</f>
        <v>11.6363</v>
      </c>
      <c r="D283" s="25">
        <f>F283</f>
        <v>11.8305</v>
      </c>
      <c r="E283" s="25">
        <f>F283</f>
        <v>11.8305</v>
      </c>
      <c r="F283" s="25">
        <f>ROUND(11.8305,4)</f>
        <v>11.8305</v>
      </c>
      <c r="G283" s="24"/>
      <c r="H283" s="36"/>
    </row>
    <row r="284" spans="1:8" ht="12.75" customHeight="1">
      <c r="A284" s="22">
        <v>42723</v>
      </c>
      <c r="B284" s="22"/>
      <c r="C284" s="25">
        <f>ROUND(11.6362837269739,4)</f>
        <v>11.6363</v>
      </c>
      <c r="D284" s="25">
        <f>F284</f>
        <v>12.0501</v>
      </c>
      <c r="E284" s="25">
        <f>F284</f>
        <v>12.0501</v>
      </c>
      <c r="F284" s="25">
        <f>ROUND(12.0501,4)</f>
        <v>12.0501</v>
      </c>
      <c r="G284" s="24"/>
      <c r="H284" s="36"/>
    </row>
    <row r="285" spans="1:8" ht="12.75" customHeight="1">
      <c r="A285" s="22">
        <v>42807</v>
      </c>
      <c r="B285" s="22"/>
      <c r="C285" s="25">
        <f>ROUND(11.6362837269739,4)</f>
        <v>11.6363</v>
      </c>
      <c r="D285" s="25">
        <f>F285</f>
        <v>12.2556</v>
      </c>
      <c r="E285" s="25">
        <f>F285</f>
        <v>12.2556</v>
      </c>
      <c r="F285" s="25">
        <f>ROUND(12.2556,4)</f>
        <v>12.2556</v>
      </c>
      <c r="G285" s="24"/>
      <c r="H285" s="36"/>
    </row>
    <row r="286" spans="1:8" ht="12.75" customHeight="1">
      <c r="A286" s="22">
        <v>42905</v>
      </c>
      <c r="B286" s="22"/>
      <c r="C286" s="25">
        <f>ROUND(11.6362837269739,4)</f>
        <v>11.6363</v>
      </c>
      <c r="D286" s="25">
        <f>F286</f>
        <v>12.5009</v>
      </c>
      <c r="E286" s="25">
        <f>F286</f>
        <v>12.5009</v>
      </c>
      <c r="F286" s="25">
        <f>ROUND(12.5009,4)</f>
        <v>12.5009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ROUND(2.31551542265481,4)</f>
        <v>2.3155</v>
      </c>
      <c r="D288" s="25">
        <f>F288</f>
        <v>2.3104</v>
      </c>
      <c r="E288" s="25">
        <f>F288</f>
        <v>2.3104</v>
      </c>
      <c r="F288" s="25">
        <f>ROUND(2.3104,4)</f>
        <v>2.3104</v>
      </c>
      <c r="G288" s="24"/>
      <c r="H288" s="36"/>
    </row>
    <row r="289" spans="1:8" ht="12.75" customHeight="1">
      <c r="A289" s="22">
        <v>42723</v>
      </c>
      <c r="B289" s="22"/>
      <c r="C289" s="25">
        <f>ROUND(2.31551542265481,4)</f>
        <v>2.3155</v>
      </c>
      <c r="D289" s="25">
        <f>F289</f>
        <v>2.3428</v>
      </c>
      <c r="E289" s="25">
        <f>F289</f>
        <v>2.3428</v>
      </c>
      <c r="F289" s="25">
        <f>ROUND(2.3428,4)</f>
        <v>2.3428</v>
      </c>
      <c r="G289" s="24"/>
      <c r="H289" s="36"/>
    </row>
    <row r="290" spans="1:8" ht="12.75" customHeight="1">
      <c r="A290" s="22">
        <v>42807</v>
      </c>
      <c r="B290" s="22"/>
      <c r="C290" s="25">
        <f>ROUND(2.31551542265481,4)</f>
        <v>2.3155</v>
      </c>
      <c r="D290" s="25">
        <f>F290</f>
        <v>2.3705</v>
      </c>
      <c r="E290" s="25">
        <f>F290</f>
        <v>2.3705</v>
      </c>
      <c r="F290" s="25">
        <f>ROUND(2.3705,4)</f>
        <v>2.3705</v>
      </c>
      <c r="G290" s="24"/>
      <c r="H290" s="36"/>
    </row>
    <row r="291" spans="1:8" ht="12.75" customHeight="1">
      <c r="A291" s="22">
        <v>42905</v>
      </c>
      <c r="B291" s="22"/>
      <c r="C291" s="25">
        <f>ROUND(2.31551542265481,4)</f>
        <v>2.3155</v>
      </c>
      <c r="D291" s="25">
        <f>F291</f>
        <v>2.4016</v>
      </c>
      <c r="E291" s="25">
        <f>F291</f>
        <v>2.4016</v>
      </c>
      <c r="F291" s="25">
        <f>ROUND(2.4016,4)</f>
        <v>2.4016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5">
        <f>ROUND(2.26195517320793,4)</f>
        <v>2.262</v>
      </c>
      <c r="D293" s="25">
        <f>F293</f>
        <v>2.3132</v>
      </c>
      <c r="E293" s="25">
        <f>F293</f>
        <v>2.3132</v>
      </c>
      <c r="F293" s="25">
        <f>ROUND(2.3132,4)</f>
        <v>2.3132</v>
      </c>
      <c r="G293" s="24"/>
      <c r="H293" s="36"/>
    </row>
    <row r="294" spans="1:8" ht="12.75" customHeight="1">
      <c r="A294" s="22">
        <v>42723</v>
      </c>
      <c r="B294" s="22"/>
      <c r="C294" s="25">
        <f>ROUND(2.26195517320793,4)</f>
        <v>2.262</v>
      </c>
      <c r="D294" s="25">
        <f>F294</f>
        <v>2.3648</v>
      </c>
      <c r="E294" s="25">
        <f>F294</f>
        <v>2.3648</v>
      </c>
      <c r="F294" s="25">
        <f>ROUND(2.3648,4)</f>
        <v>2.3648</v>
      </c>
      <c r="G294" s="24"/>
      <c r="H294" s="36"/>
    </row>
    <row r="295" spans="1:8" ht="12.75" customHeight="1">
      <c r="A295" s="22">
        <v>42807</v>
      </c>
      <c r="B295" s="22"/>
      <c r="C295" s="25">
        <f>ROUND(2.26195517320793,4)</f>
        <v>2.262</v>
      </c>
      <c r="D295" s="25">
        <f>F295</f>
        <v>2.4135</v>
      </c>
      <c r="E295" s="25">
        <f>F295</f>
        <v>2.4135</v>
      </c>
      <c r="F295" s="25">
        <f>ROUND(2.4135,4)</f>
        <v>2.4135</v>
      </c>
      <c r="G295" s="24"/>
      <c r="H295" s="36"/>
    </row>
    <row r="296" spans="1:8" ht="12.75" customHeight="1">
      <c r="A296" s="22">
        <v>42905</v>
      </c>
      <c r="B296" s="22"/>
      <c r="C296" s="25">
        <f>ROUND(2.26195517320793,4)</f>
        <v>2.262</v>
      </c>
      <c r="D296" s="25">
        <f>F296</f>
        <v>2.47</v>
      </c>
      <c r="E296" s="25">
        <f>F296</f>
        <v>2.47</v>
      </c>
      <c r="F296" s="25">
        <f>ROUND(2.47,4)</f>
        <v>2.47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5">
        <f>ROUND(16.834993640625,4)</f>
        <v>16.835</v>
      </c>
      <c r="D298" s="25">
        <f>F298</f>
        <v>17.1637</v>
      </c>
      <c r="E298" s="25">
        <f>F298</f>
        <v>17.1637</v>
      </c>
      <c r="F298" s="25">
        <f>ROUND(17.1637,4)</f>
        <v>17.1637</v>
      </c>
      <c r="G298" s="24"/>
      <c r="H298" s="36"/>
    </row>
    <row r="299" spans="1:8" ht="12.75" customHeight="1">
      <c r="A299" s="22">
        <v>42723</v>
      </c>
      <c r="B299" s="22"/>
      <c r="C299" s="25">
        <f>ROUND(16.834993640625,4)</f>
        <v>16.835</v>
      </c>
      <c r="D299" s="25">
        <f>F299</f>
        <v>17.5405</v>
      </c>
      <c r="E299" s="25">
        <f>F299</f>
        <v>17.5405</v>
      </c>
      <c r="F299" s="25">
        <f>ROUND(17.5405,4)</f>
        <v>17.5405</v>
      </c>
      <c r="G299" s="24"/>
      <c r="H299" s="36"/>
    </row>
    <row r="300" spans="1:8" ht="12.75" customHeight="1">
      <c r="A300" s="22">
        <v>42807</v>
      </c>
      <c r="B300" s="22"/>
      <c r="C300" s="25">
        <f>ROUND(16.834993640625,4)</f>
        <v>16.835</v>
      </c>
      <c r="D300" s="25">
        <f>F300</f>
        <v>17.8983</v>
      </c>
      <c r="E300" s="25">
        <f>F300</f>
        <v>17.8983</v>
      </c>
      <c r="F300" s="25">
        <f>ROUND(17.8983,4)</f>
        <v>17.8983</v>
      </c>
      <c r="G300" s="24"/>
      <c r="H300" s="36"/>
    </row>
    <row r="301" spans="1:8" ht="12.75" customHeight="1">
      <c r="A301" s="22">
        <v>42905</v>
      </c>
      <c r="B301" s="22"/>
      <c r="C301" s="25">
        <f>ROUND(16.834993640625,4)</f>
        <v>16.835</v>
      </c>
      <c r="D301" s="25">
        <f>F301</f>
        <v>18.323</v>
      </c>
      <c r="E301" s="25">
        <f>F301</f>
        <v>18.323</v>
      </c>
      <c r="F301" s="25">
        <f>ROUND(18.323,4)</f>
        <v>18.323</v>
      </c>
      <c r="G301" s="24"/>
      <c r="H301" s="36"/>
    </row>
    <row r="302" spans="1:8" ht="12.75" customHeight="1">
      <c r="A302" s="22">
        <v>42996</v>
      </c>
      <c r="B302" s="22"/>
      <c r="C302" s="25">
        <f>ROUND(16.834993640625,4)</f>
        <v>16.835</v>
      </c>
      <c r="D302" s="25">
        <f>F302</f>
        <v>18.4436</v>
      </c>
      <c r="E302" s="25">
        <f>F302</f>
        <v>18.4436</v>
      </c>
      <c r="F302" s="25">
        <f>ROUND(18.4436,4)</f>
        <v>18.4436</v>
      </c>
      <c r="G302" s="24"/>
      <c r="H302" s="36"/>
    </row>
    <row r="303" spans="1:8" ht="12.75" customHeight="1">
      <c r="A303" s="22">
        <v>43087</v>
      </c>
      <c r="B303" s="22"/>
      <c r="C303" s="25">
        <f>ROUND(16.834993640625,4)</f>
        <v>16.835</v>
      </c>
      <c r="D303" s="25">
        <f>F303</f>
        <v>18.5888</v>
      </c>
      <c r="E303" s="25">
        <f>F303</f>
        <v>18.5888</v>
      </c>
      <c r="F303" s="25">
        <f>ROUND(18.5888,4)</f>
        <v>18.5888</v>
      </c>
      <c r="G303" s="24"/>
      <c r="H303" s="36"/>
    </row>
    <row r="304" spans="1:8" ht="12.75" customHeight="1">
      <c r="A304" s="22">
        <v>43178</v>
      </c>
      <c r="B304" s="22"/>
      <c r="C304" s="25">
        <f>ROUND(16.834993640625,4)</f>
        <v>16.835</v>
      </c>
      <c r="D304" s="25">
        <f>F304</f>
        <v>18.7433</v>
      </c>
      <c r="E304" s="25">
        <f>F304</f>
        <v>18.7433</v>
      </c>
      <c r="F304" s="25">
        <f>ROUND(18.7433,4)</f>
        <v>18.7433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5">
        <f>ROUND(15.5281007751938,4)</f>
        <v>15.5281</v>
      </c>
      <c r="D306" s="25">
        <f>F306</f>
        <v>15.8575</v>
      </c>
      <c r="E306" s="25">
        <f>F306</f>
        <v>15.8575</v>
      </c>
      <c r="F306" s="25">
        <f>ROUND(15.8575,4)</f>
        <v>15.8575</v>
      </c>
      <c r="G306" s="24"/>
      <c r="H306" s="36"/>
    </row>
    <row r="307" spans="1:8" ht="12.75" customHeight="1">
      <c r="A307" s="22">
        <v>42723</v>
      </c>
      <c r="B307" s="22"/>
      <c r="C307" s="25">
        <f>ROUND(15.5281007751938,4)</f>
        <v>15.5281</v>
      </c>
      <c r="D307" s="25">
        <f>F307</f>
        <v>16.2314</v>
      </c>
      <c r="E307" s="25">
        <f>F307</f>
        <v>16.2314</v>
      </c>
      <c r="F307" s="25">
        <f>ROUND(16.2314,4)</f>
        <v>16.2314</v>
      </c>
      <c r="G307" s="24"/>
      <c r="H307" s="36"/>
    </row>
    <row r="308" spans="1:8" ht="12.75" customHeight="1">
      <c r="A308" s="22">
        <v>42807</v>
      </c>
      <c r="B308" s="22"/>
      <c r="C308" s="25">
        <f>ROUND(15.5281007751938,4)</f>
        <v>15.5281</v>
      </c>
      <c r="D308" s="25">
        <f>F308</f>
        <v>16.5899</v>
      </c>
      <c r="E308" s="25">
        <f>F308</f>
        <v>16.5899</v>
      </c>
      <c r="F308" s="25">
        <f>ROUND(16.5899,4)</f>
        <v>16.5899</v>
      </c>
      <c r="G308" s="24"/>
      <c r="H308" s="36"/>
    </row>
    <row r="309" spans="1:8" ht="12.75" customHeight="1">
      <c r="A309" s="22">
        <v>42905</v>
      </c>
      <c r="B309" s="22"/>
      <c r="C309" s="25">
        <f>ROUND(15.5281007751938,4)</f>
        <v>15.5281</v>
      </c>
      <c r="D309" s="25">
        <f>F309</f>
        <v>17.0177</v>
      </c>
      <c r="E309" s="25">
        <f>F309</f>
        <v>17.0177</v>
      </c>
      <c r="F309" s="25">
        <f>ROUND(17.0177,4)</f>
        <v>17.0177</v>
      </c>
      <c r="G309" s="24"/>
      <c r="H309" s="36"/>
    </row>
    <row r="310" spans="1:8" ht="12.75" customHeight="1">
      <c r="A310" s="22">
        <v>42996</v>
      </c>
      <c r="B310" s="22"/>
      <c r="C310" s="25">
        <f>ROUND(15.5281007751938,4)</f>
        <v>15.5281</v>
      </c>
      <c r="D310" s="25">
        <f>F310</f>
        <v>17.1345</v>
      </c>
      <c r="E310" s="25">
        <f>F310</f>
        <v>17.1345</v>
      </c>
      <c r="F310" s="25">
        <f>ROUND(17.1345,4)</f>
        <v>17.1345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42632</v>
      </c>
      <c r="B312" s="22"/>
      <c r="C312" s="25">
        <f>ROUND(20.287359546875,4)</f>
        <v>20.2874</v>
      </c>
      <c r="D312" s="25">
        <f>F312</f>
        <v>20.6346</v>
      </c>
      <c r="E312" s="25">
        <f>F312</f>
        <v>20.6346</v>
      </c>
      <c r="F312" s="25">
        <f>ROUND(20.6346,4)</f>
        <v>20.6346</v>
      </c>
      <c r="G312" s="24"/>
      <c r="H312" s="36"/>
    </row>
    <row r="313" spans="1:8" ht="12.75" customHeight="1">
      <c r="A313" s="22">
        <v>42723</v>
      </c>
      <c r="B313" s="22"/>
      <c r="C313" s="25">
        <f>ROUND(20.287359546875,4)</f>
        <v>20.2874</v>
      </c>
      <c r="D313" s="25">
        <f>F313</f>
        <v>21.0366</v>
      </c>
      <c r="E313" s="25">
        <f>F313</f>
        <v>21.0366</v>
      </c>
      <c r="F313" s="25">
        <f>ROUND(21.0366,4)</f>
        <v>21.0366</v>
      </c>
      <c r="G313" s="24"/>
      <c r="H313" s="36"/>
    </row>
    <row r="314" spans="1:8" ht="12.75" customHeight="1">
      <c r="A314" s="22">
        <v>42807</v>
      </c>
      <c r="B314" s="22"/>
      <c r="C314" s="25">
        <f>ROUND(20.287359546875,4)</f>
        <v>20.2874</v>
      </c>
      <c r="D314" s="25">
        <f>F314</f>
        <v>21.4165</v>
      </c>
      <c r="E314" s="25">
        <f>F314</f>
        <v>21.4165</v>
      </c>
      <c r="F314" s="25">
        <f>ROUND(21.4165,4)</f>
        <v>21.4165</v>
      </c>
      <c r="G314" s="24"/>
      <c r="H314" s="36"/>
    </row>
    <row r="315" spans="1:8" ht="12.75" customHeight="1">
      <c r="A315" s="22">
        <v>42905</v>
      </c>
      <c r="B315" s="22"/>
      <c r="C315" s="25">
        <f>ROUND(20.287359546875,4)</f>
        <v>20.2874</v>
      </c>
      <c r="D315" s="25">
        <f>F315</f>
        <v>21.8694</v>
      </c>
      <c r="E315" s="25">
        <f>F315</f>
        <v>21.8694</v>
      </c>
      <c r="F315" s="25">
        <f>ROUND(21.8694,4)</f>
        <v>21.8694</v>
      </c>
      <c r="G315" s="24"/>
      <c r="H315" s="36"/>
    </row>
    <row r="316" spans="1:8" ht="12.75" customHeight="1">
      <c r="A316" s="22">
        <v>42996</v>
      </c>
      <c r="B316" s="22"/>
      <c r="C316" s="25">
        <f>ROUND(20.287359546875,4)</f>
        <v>20.2874</v>
      </c>
      <c r="D316" s="25">
        <f>F316</f>
        <v>21.9944</v>
      </c>
      <c r="E316" s="25">
        <f>F316</f>
        <v>21.9944</v>
      </c>
      <c r="F316" s="25">
        <f>ROUND(21.9944,4)</f>
        <v>21.9944</v>
      </c>
      <c r="G316" s="24"/>
      <c r="H316" s="36"/>
    </row>
    <row r="317" spans="1:8" ht="12.75" customHeight="1">
      <c r="A317" s="22">
        <v>43087</v>
      </c>
      <c r="B317" s="22"/>
      <c r="C317" s="25">
        <f>ROUND(20.287359546875,4)</f>
        <v>20.2874</v>
      </c>
      <c r="D317" s="25">
        <f>F317</f>
        <v>22.0791</v>
      </c>
      <c r="E317" s="25">
        <f>F317</f>
        <v>22.0791</v>
      </c>
      <c r="F317" s="25">
        <f>ROUND(22.0791,4)</f>
        <v>22.0791</v>
      </c>
      <c r="G317" s="24"/>
      <c r="H317" s="36"/>
    </row>
    <row r="318" spans="1:8" ht="12.75" customHeight="1">
      <c r="A318" s="22">
        <v>43178</v>
      </c>
      <c r="B318" s="22"/>
      <c r="C318" s="25">
        <f>ROUND(20.287359546875,4)</f>
        <v>20.2874</v>
      </c>
      <c r="D318" s="25">
        <f>F318</f>
        <v>22.1105</v>
      </c>
      <c r="E318" s="25">
        <f>F318</f>
        <v>22.1105</v>
      </c>
      <c r="F318" s="25">
        <f>ROUND(22.1105,4)</f>
        <v>22.1105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5">
        <f>ROUND(1.96183609430473,4)</f>
        <v>1.9618</v>
      </c>
      <c r="D320" s="25">
        <f>F320</f>
        <v>1.9961</v>
      </c>
      <c r="E320" s="25">
        <f>F320</f>
        <v>1.9961</v>
      </c>
      <c r="F320" s="25">
        <f>ROUND(1.9961,4)</f>
        <v>1.9961</v>
      </c>
      <c r="G320" s="24"/>
      <c r="H320" s="36"/>
    </row>
    <row r="321" spans="1:8" ht="12.75" customHeight="1">
      <c r="A321" s="22">
        <v>42723</v>
      </c>
      <c r="B321" s="22"/>
      <c r="C321" s="25">
        <f>ROUND(1.96183609430473,4)</f>
        <v>1.9618</v>
      </c>
      <c r="D321" s="25">
        <f>F321</f>
        <v>2.0336</v>
      </c>
      <c r="E321" s="25">
        <f>F321</f>
        <v>2.0336</v>
      </c>
      <c r="F321" s="25">
        <f>ROUND(2.0336,4)</f>
        <v>2.0336</v>
      </c>
      <c r="G321" s="24"/>
      <c r="H321" s="36"/>
    </row>
    <row r="322" spans="1:8" ht="12.75" customHeight="1">
      <c r="A322" s="22">
        <v>42807</v>
      </c>
      <c r="B322" s="22"/>
      <c r="C322" s="25">
        <f>ROUND(1.96183609430473,4)</f>
        <v>1.9618</v>
      </c>
      <c r="D322" s="25">
        <f>F322</f>
        <v>2.0678</v>
      </c>
      <c r="E322" s="25">
        <f>F322</f>
        <v>2.0678</v>
      </c>
      <c r="F322" s="25">
        <f>ROUND(2.0678,4)</f>
        <v>2.0678</v>
      </c>
      <c r="G322" s="24"/>
      <c r="H322" s="36"/>
    </row>
    <row r="323" spans="1:8" ht="12.75" customHeight="1">
      <c r="A323" s="22">
        <v>42905</v>
      </c>
      <c r="B323" s="22"/>
      <c r="C323" s="25">
        <f>ROUND(1.96183609430473,4)</f>
        <v>1.9618</v>
      </c>
      <c r="D323" s="25">
        <f>F323</f>
        <v>2.1079</v>
      </c>
      <c r="E323" s="25">
        <f>F323</f>
        <v>2.1079</v>
      </c>
      <c r="F323" s="25">
        <f>ROUND(2.1079,4)</f>
        <v>2.1079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8">
        <f>ROUND(0.148200878569951,6)</f>
        <v>0.148201</v>
      </c>
      <c r="D325" s="28">
        <f>F325</f>
        <v>0.151083</v>
      </c>
      <c r="E325" s="28">
        <f>F325</f>
        <v>0.151083</v>
      </c>
      <c r="F325" s="28">
        <f>ROUND(0.151083,6)</f>
        <v>0.151083</v>
      </c>
      <c r="G325" s="24"/>
      <c r="H325" s="36"/>
    </row>
    <row r="326" spans="1:8" ht="12.75" customHeight="1">
      <c r="A326" s="22">
        <v>42723</v>
      </c>
      <c r="B326" s="22"/>
      <c r="C326" s="28">
        <f>ROUND(0.148200878569951,6)</f>
        <v>0.148201</v>
      </c>
      <c r="D326" s="28">
        <f>F326</f>
        <v>0.15441</v>
      </c>
      <c r="E326" s="28">
        <f>F326</f>
        <v>0.15441</v>
      </c>
      <c r="F326" s="28">
        <f>ROUND(0.15441,6)</f>
        <v>0.15441</v>
      </c>
      <c r="G326" s="24"/>
      <c r="H326" s="36"/>
    </row>
    <row r="327" spans="1:8" ht="12.75" customHeight="1">
      <c r="A327" s="22">
        <v>42807</v>
      </c>
      <c r="B327" s="22"/>
      <c r="C327" s="28">
        <f>ROUND(0.148200878569951,6)</f>
        <v>0.148201</v>
      </c>
      <c r="D327" s="28">
        <f>F327</f>
        <v>0.157609</v>
      </c>
      <c r="E327" s="28">
        <f>F327</f>
        <v>0.157609</v>
      </c>
      <c r="F327" s="28">
        <f>ROUND(0.157609,6)</f>
        <v>0.157609</v>
      </c>
      <c r="G327" s="24"/>
      <c r="H327" s="36"/>
    </row>
    <row r="328" spans="1:8" ht="12.75" customHeight="1">
      <c r="A328" s="22">
        <v>42905</v>
      </c>
      <c r="B328" s="22"/>
      <c r="C328" s="28">
        <f>ROUND(0.148200878569951,6)</f>
        <v>0.148201</v>
      </c>
      <c r="D328" s="28">
        <f>F328</f>
        <v>0.161404</v>
      </c>
      <c r="E328" s="28">
        <f>F328</f>
        <v>0.161404</v>
      </c>
      <c r="F328" s="28">
        <f>ROUND(0.161404,6)</f>
        <v>0.161404</v>
      </c>
      <c r="G328" s="24"/>
      <c r="H328" s="36"/>
    </row>
    <row r="329" spans="1:8" ht="12.75" customHeight="1">
      <c r="A329" s="22">
        <v>42996</v>
      </c>
      <c r="B329" s="22"/>
      <c r="C329" s="28">
        <f>ROUND(0.148200878569951,6)</f>
        <v>0.148201</v>
      </c>
      <c r="D329" s="28">
        <f>F329</f>
        <v>0.162782</v>
      </c>
      <c r="E329" s="28">
        <f>F329</f>
        <v>0.162782</v>
      </c>
      <c r="F329" s="28">
        <f>ROUND(0.162782,6)</f>
        <v>0.162782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5">
        <f>ROUND(0.150432312252964,4)</f>
        <v>0.1504</v>
      </c>
      <c r="D331" s="25">
        <f>F331</f>
        <v>0.1507</v>
      </c>
      <c r="E331" s="25">
        <f>F331</f>
        <v>0.1507</v>
      </c>
      <c r="F331" s="25">
        <f>ROUND(0.1507,4)</f>
        <v>0.1507</v>
      </c>
      <c r="G331" s="24"/>
      <c r="H331" s="36"/>
    </row>
    <row r="332" spans="1:8" ht="12.75" customHeight="1">
      <c r="A332" s="22">
        <v>42723</v>
      </c>
      <c r="B332" s="22"/>
      <c r="C332" s="25">
        <f>ROUND(0.150432312252964,4)</f>
        <v>0.1504</v>
      </c>
      <c r="D332" s="25">
        <f>F332</f>
        <v>0.1508</v>
      </c>
      <c r="E332" s="25">
        <f>F332</f>
        <v>0.1508</v>
      </c>
      <c r="F332" s="25">
        <f>ROUND(0.1508,4)</f>
        <v>0.1508</v>
      </c>
      <c r="G332" s="24"/>
      <c r="H332" s="36"/>
    </row>
    <row r="333" spans="1:8" ht="12.75" customHeight="1">
      <c r="A333" s="22">
        <v>42807</v>
      </c>
      <c r="B333" s="22"/>
      <c r="C333" s="25">
        <f>ROUND(0.150432312252964,4)</f>
        <v>0.1504</v>
      </c>
      <c r="D333" s="25">
        <f>F333</f>
        <v>0.1511</v>
      </c>
      <c r="E333" s="25">
        <f>F333</f>
        <v>0.1511</v>
      </c>
      <c r="F333" s="25">
        <f>ROUND(0.1511,4)</f>
        <v>0.1511</v>
      </c>
      <c r="G333" s="24"/>
      <c r="H333" s="36"/>
    </row>
    <row r="334" spans="1:8" ht="12.75" customHeight="1">
      <c r="A334" s="22">
        <v>42905</v>
      </c>
      <c r="B334" s="22"/>
      <c r="C334" s="25">
        <f>ROUND(0.150432312252964,4)</f>
        <v>0.1504</v>
      </c>
      <c r="D334" s="25">
        <f>F334</f>
        <v>0.1485</v>
      </c>
      <c r="E334" s="25">
        <f>F334</f>
        <v>0.1485</v>
      </c>
      <c r="F334" s="25">
        <f>ROUND(0.1485,4)</f>
        <v>0.1485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5">
        <f>ROUND(0.0764820396885205,4)</f>
        <v>0.0765</v>
      </c>
      <c r="D336" s="25">
        <f>F336</f>
        <v>0.0525</v>
      </c>
      <c r="E336" s="25">
        <f>F336</f>
        <v>0.0525</v>
      </c>
      <c r="F336" s="25">
        <f>ROUND(0.0525,4)</f>
        <v>0.0525</v>
      </c>
      <c r="G336" s="24"/>
      <c r="H336" s="36"/>
    </row>
    <row r="337" spans="1:8" ht="12.75" customHeight="1">
      <c r="A337" s="22">
        <v>42723</v>
      </c>
      <c r="B337" s="22"/>
      <c r="C337" s="25">
        <f>ROUND(0.0764820396885205,4)</f>
        <v>0.0765</v>
      </c>
      <c r="D337" s="25">
        <f>F337</f>
        <v>0.0511</v>
      </c>
      <c r="E337" s="25">
        <f>F337</f>
        <v>0.0511</v>
      </c>
      <c r="F337" s="25">
        <f>ROUND(0.0511,4)</f>
        <v>0.0511</v>
      </c>
      <c r="G337" s="24"/>
      <c r="H337" s="36"/>
    </row>
    <row r="338" spans="1:8" ht="12.75" customHeight="1">
      <c r="A338" s="22">
        <v>42807</v>
      </c>
      <c r="B338" s="22"/>
      <c r="C338" s="25">
        <f>ROUND(0.0764820396885205,4)</f>
        <v>0.0765</v>
      </c>
      <c r="D338" s="25">
        <f>F338</f>
        <v>0.0501</v>
      </c>
      <c r="E338" s="25">
        <f>F338</f>
        <v>0.0501</v>
      </c>
      <c r="F338" s="25">
        <f>ROUND(0.0501,4)</f>
        <v>0.0501</v>
      </c>
      <c r="G338" s="24"/>
      <c r="H338" s="36"/>
    </row>
    <row r="339" spans="1:8" ht="12.75" customHeight="1">
      <c r="A339" s="22">
        <v>42905</v>
      </c>
      <c r="B339" s="22"/>
      <c r="C339" s="25">
        <f>ROUND(0.0764820396885205,4)</f>
        <v>0.0765</v>
      </c>
      <c r="D339" s="25">
        <f>F339</f>
        <v>0.0491</v>
      </c>
      <c r="E339" s="25">
        <f>F339</f>
        <v>0.0491</v>
      </c>
      <c r="F339" s="25">
        <f>ROUND(0.0491,4)</f>
        <v>0.0491</v>
      </c>
      <c r="G339" s="24"/>
      <c r="H339" s="36"/>
    </row>
    <row r="340" spans="1:8" ht="12.75" customHeight="1">
      <c r="A340" s="22">
        <v>42996</v>
      </c>
      <c r="B340" s="22"/>
      <c r="C340" s="25">
        <f>ROUND(0.0764820396885205,4)</f>
        <v>0.0765</v>
      </c>
      <c r="D340" s="25">
        <f>F340</f>
        <v>0.0476</v>
      </c>
      <c r="E340" s="25">
        <f>F340</f>
        <v>0.0476</v>
      </c>
      <c r="F340" s="25">
        <f>ROUND(0.0476,4)</f>
        <v>0.0476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42632</v>
      </c>
      <c r="B342" s="22"/>
      <c r="C342" s="25">
        <f>ROUND(10.709908125,4)</f>
        <v>10.7099</v>
      </c>
      <c r="D342" s="25">
        <f>F342</f>
        <v>10.8429</v>
      </c>
      <c r="E342" s="25">
        <f>F342</f>
        <v>10.8429</v>
      </c>
      <c r="F342" s="25">
        <f>ROUND(10.8429,4)</f>
        <v>10.8429</v>
      </c>
      <c r="G342" s="24"/>
      <c r="H342" s="36"/>
    </row>
    <row r="343" spans="1:8" ht="12.75" customHeight="1">
      <c r="A343" s="22">
        <v>42723</v>
      </c>
      <c r="B343" s="22"/>
      <c r="C343" s="25">
        <f>ROUND(10.709908125,4)</f>
        <v>10.7099</v>
      </c>
      <c r="D343" s="25">
        <f>F343</f>
        <v>10.997</v>
      </c>
      <c r="E343" s="25">
        <f>F343</f>
        <v>10.997</v>
      </c>
      <c r="F343" s="25">
        <f>ROUND(10.997,4)</f>
        <v>10.997</v>
      </c>
      <c r="G343" s="24"/>
      <c r="H343" s="36"/>
    </row>
    <row r="344" spans="1:8" ht="12.75" customHeight="1">
      <c r="A344" s="22">
        <v>42807</v>
      </c>
      <c r="B344" s="22"/>
      <c r="C344" s="25">
        <f>ROUND(10.709908125,4)</f>
        <v>10.7099</v>
      </c>
      <c r="D344" s="25">
        <f>F344</f>
        <v>11.1419</v>
      </c>
      <c r="E344" s="25">
        <f>F344</f>
        <v>11.1419</v>
      </c>
      <c r="F344" s="25">
        <f>ROUND(11.1419,4)</f>
        <v>11.1419</v>
      </c>
      <c r="G344" s="24"/>
      <c r="H344" s="36"/>
    </row>
    <row r="345" spans="1:8" ht="12.75" customHeight="1">
      <c r="A345" s="22">
        <v>42905</v>
      </c>
      <c r="B345" s="22"/>
      <c r="C345" s="25">
        <f>ROUND(10.709908125,4)</f>
        <v>10.7099</v>
      </c>
      <c r="D345" s="25">
        <f>F345</f>
        <v>11.315</v>
      </c>
      <c r="E345" s="25">
        <f>F345</f>
        <v>11.315</v>
      </c>
      <c r="F345" s="25">
        <f>ROUND(11.315,4)</f>
        <v>11.315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5">
        <f>ROUND(11.2252986285209,4)</f>
        <v>11.2253</v>
      </c>
      <c r="D347" s="25">
        <f>F347</f>
        <v>11.4039</v>
      </c>
      <c r="E347" s="25">
        <f>F347</f>
        <v>11.4039</v>
      </c>
      <c r="F347" s="25">
        <f>ROUND(11.4039,4)</f>
        <v>11.4039</v>
      </c>
      <c r="G347" s="24"/>
      <c r="H347" s="36"/>
    </row>
    <row r="348" spans="1:8" ht="12.75" customHeight="1">
      <c r="A348" s="22">
        <v>42723</v>
      </c>
      <c r="B348" s="22"/>
      <c r="C348" s="25">
        <f>ROUND(11.2252986285209,4)</f>
        <v>11.2253</v>
      </c>
      <c r="D348" s="25">
        <f>F348</f>
        <v>11.6052</v>
      </c>
      <c r="E348" s="25">
        <f>F348</f>
        <v>11.6052</v>
      </c>
      <c r="F348" s="25">
        <f>ROUND(11.6052,4)</f>
        <v>11.6052</v>
      </c>
      <c r="G348" s="24"/>
      <c r="H348" s="36"/>
    </row>
    <row r="349" spans="1:8" ht="12.75" customHeight="1">
      <c r="A349" s="22">
        <v>42807</v>
      </c>
      <c r="B349" s="22"/>
      <c r="C349" s="25">
        <f>ROUND(11.2252986285209,4)</f>
        <v>11.2253</v>
      </c>
      <c r="D349" s="25">
        <f>F349</f>
        <v>11.7919</v>
      </c>
      <c r="E349" s="25">
        <f>F349</f>
        <v>11.7919</v>
      </c>
      <c r="F349" s="25">
        <f>ROUND(11.7919,4)</f>
        <v>11.7919</v>
      </c>
      <c r="G349" s="24"/>
      <c r="H349" s="36"/>
    </row>
    <row r="350" spans="1:8" ht="12.75" customHeight="1">
      <c r="A350" s="22">
        <v>42905</v>
      </c>
      <c r="B350" s="22"/>
      <c r="C350" s="25">
        <f>ROUND(11.2252986285209,4)</f>
        <v>11.2253</v>
      </c>
      <c r="D350" s="25">
        <f>F350</f>
        <v>12.0124</v>
      </c>
      <c r="E350" s="25">
        <f>F350</f>
        <v>12.0124</v>
      </c>
      <c r="F350" s="25">
        <f>ROUND(12.0124,4)</f>
        <v>12.0124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5">
        <f>ROUND(5.24251868177279,4)</f>
        <v>5.2425</v>
      </c>
      <c r="D352" s="25">
        <f>F352</f>
        <v>5.2323</v>
      </c>
      <c r="E352" s="25">
        <f>F352</f>
        <v>5.2323</v>
      </c>
      <c r="F352" s="25">
        <f>ROUND(5.2323,4)</f>
        <v>5.2323</v>
      </c>
      <c r="G352" s="24"/>
      <c r="H352" s="36"/>
    </row>
    <row r="353" spans="1:8" ht="12.75" customHeight="1">
      <c r="A353" s="22">
        <v>42723</v>
      </c>
      <c r="B353" s="22"/>
      <c r="C353" s="25">
        <f>ROUND(5.24251868177279,4)</f>
        <v>5.2425</v>
      </c>
      <c r="D353" s="25">
        <f>F353</f>
        <v>5.2258</v>
      </c>
      <c r="E353" s="25">
        <f>F353</f>
        <v>5.2258</v>
      </c>
      <c r="F353" s="25">
        <f>ROUND(5.2258,4)</f>
        <v>5.2258</v>
      </c>
      <c r="G353" s="24"/>
      <c r="H353" s="36"/>
    </row>
    <row r="354" spans="1:8" ht="12.75" customHeight="1">
      <c r="A354" s="22">
        <v>42807</v>
      </c>
      <c r="B354" s="22"/>
      <c r="C354" s="25">
        <f>ROUND(5.24251868177279,4)</f>
        <v>5.2425</v>
      </c>
      <c r="D354" s="25">
        <f>F354</f>
        <v>5.2185</v>
      </c>
      <c r="E354" s="25">
        <f>F354</f>
        <v>5.2185</v>
      </c>
      <c r="F354" s="25">
        <f>ROUND(5.2185,4)</f>
        <v>5.2185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5">
        <f>ROUND(15.22375,4)</f>
        <v>15.2238</v>
      </c>
      <c r="D356" s="25">
        <f>F356</f>
        <v>15.4754</v>
      </c>
      <c r="E356" s="25">
        <f>F356</f>
        <v>15.4754</v>
      </c>
      <c r="F356" s="25">
        <f>ROUND(15.4754,4)</f>
        <v>15.4754</v>
      </c>
      <c r="G356" s="24"/>
      <c r="H356" s="36"/>
    </row>
    <row r="357" spans="1:8" ht="12.75" customHeight="1">
      <c r="A357" s="22">
        <v>42723</v>
      </c>
      <c r="B357" s="22"/>
      <c r="C357" s="25">
        <f>ROUND(15.22375,4)</f>
        <v>15.2238</v>
      </c>
      <c r="D357" s="25">
        <f>F357</f>
        <v>15.7624</v>
      </c>
      <c r="E357" s="25">
        <f>F357</f>
        <v>15.7624</v>
      </c>
      <c r="F357" s="25">
        <f>ROUND(15.7624,4)</f>
        <v>15.7624</v>
      </c>
      <c r="G357" s="24"/>
      <c r="H357" s="36"/>
    </row>
    <row r="358" spans="1:8" ht="12.75" customHeight="1">
      <c r="A358" s="22">
        <v>42807</v>
      </c>
      <c r="B358" s="22"/>
      <c r="C358" s="25">
        <f>ROUND(15.22375,4)</f>
        <v>15.2238</v>
      </c>
      <c r="D358" s="25">
        <f>F358</f>
        <v>16.0301</v>
      </c>
      <c r="E358" s="25">
        <f>F358</f>
        <v>16.0301</v>
      </c>
      <c r="F358" s="25">
        <f>ROUND(16.0301,4)</f>
        <v>16.0301</v>
      </c>
      <c r="G358" s="24"/>
      <c r="H358" s="36"/>
    </row>
    <row r="359" spans="1:8" ht="12.75" customHeight="1">
      <c r="A359" s="22">
        <v>42905</v>
      </c>
      <c r="B359" s="22"/>
      <c r="C359" s="25">
        <f>ROUND(15.22375,4)</f>
        <v>15.2238</v>
      </c>
      <c r="D359" s="25">
        <f>F359</f>
        <v>16.3486</v>
      </c>
      <c r="E359" s="25">
        <f>F359</f>
        <v>16.3486</v>
      </c>
      <c r="F359" s="25">
        <f>ROUND(16.3486,4)</f>
        <v>16.3486</v>
      </c>
      <c r="G359" s="24"/>
      <c r="H359" s="36"/>
    </row>
    <row r="360" spans="1:8" ht="12.75" customHeight="1">
      <c r="A360" s="22">
        <v>42996</v>
      </c>
      <c r="B360" s="22"/>
      <c r="C360" s="25">
        <f>ROUND(15.22375,4)</f>
        <v>15.2238</v>
      </c>
      <c r="D360" s="25">
        <f>F360</f>
        <v>16.4205</v>
      </c>
      <c r="E360" s="25">
        <f>F360</f>
        <v>16.4205</v>
      </c>
      <c r="F360" s="25">
        <f>ROUND(16.4205,4)</f>
        <v>16.4205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5">
        <f>ROUND(15.22375,4)</f>
        <v>15.2238</v>
      </c>
      <c r="D362" s="25">
        <f>F362</f>
        <v>15.4754</v>
      </c>
      <c r="E362" s="25">
        <f>F362</f>
        <v>15.4754</v>
      </c>
      <c r="F362" s="25">
        <f>ROUND(15.4754,4)</f>
        <v>15.4754</v>
      </c>
      <c r="G362" s="24"/>
      <c r="H362" s="36"/>
    </row>
    <row r="363" spans="1:8" ht="12.75" customHeight="1">
      <c r="A363" s="22">
        <v>42723</v>
      </c>
      <c r="B363" s="22"/>
      <c r="C363" s="25">
        <f>ROUND(15.22375,4)</f>
        <v>15.2238</v>
      </c>
      <c r="D363" s="25">
        <f>F363</f>
        <v>15.7624</v>
      </c>
      <c r="E363" s="25">
        <f>F363</f>
        <v>15.7624</v>
      </c>
      <c r="F363" s="25">
        <f>ROUND(15.7624,4)</f>
        <v>15.7624</v>
      </c>
      <c r="G363" s="24"/>
      <c r="H363" s="36"/>
    </row>
    <row r="364" spans="1:8" ht="12.75" customHeight="1">
      <c r="A364" s="22">
        <v>42807</v>
      </c>
      <c r="B364" s="22"/>
      <c r="C364" s="25">
        <f>ROUND(15.22375,4)</f>
        <v>15.2238</v>
      </c>
      <c r="D364" s="25">
        <f>F364</f>
        <v>16.0301</v>
      </c>
      <c r="E364" s="25">
        <f>F364</f>
        <v>16.0301</v>
      </c>
      <c r="F364" s="25">
        <f>ROUND(16.0301,4)</f>
        <v>16.0301</v>
      </c>
      <c r="G364" s="24"/>
      <c r="H364" s="36"/>
    </row>
    <row r="365" spans="1:8" ht="12.75" customHeight="1">
      <c r="A365" s="22">
        <v>42905</v>
      </c>
      <c r="B365" s="22"/>
      <c r="C365" s="25">
        <f>ROUND(15.22375,4)</f>
        <v>15.2238</v>
      </c>
      <c r="D365" s="25">
        <f>F365</f>
        <v>16.3486</v>
      </c>
      <c r="E365" s="25">
        <f>F365</f>
        <v>16.3486</v>
      </c>
      <c r="F365" s="25">
        <f>ROUND(16.3486,4)</f>
        <v>16.3486</v>
      </c>
      <c r="G365" s="24"/>
      <c r="H365" s="36"/>
    </row>
    <row r="366" spans="1:8" ht="12.75" customHeight="1">
      <c r="A366" s="22">
        <v>42996</v>
      </c>
      <c r="B366" s="22"/>
      <c r="C366" s="25">
        <f>ROUND(15.22375,4)</f>
        <v>15.2238</v>
      </c>
      <c r="D366" s="25">
        <f>F366</f>
        <v>16.4205</v>
      </c>
      <c r="E366" s="25">
        <f>F366</f>
        <v>16.4205</v>
      </c>
      <c r="F366" s="25">
        <f>ROUND(16.4205,4)</f>
        <v>16.4205</v>
      </c>
      <c r="G366" s="24"/>
      <c r="H366" s="36"/>
    </row>
    <row r="367" spans="1:8" ht="12.75" customHeight="1">
      <c r="A367" s="22">
        <v>43087</v>
      </c>
      <c r="B367" s="22"/>
      <c r="C367" s="25">
        <f>ROUND(15.22375,4)</f>
        <v>15.2238</v>
      </c>
      <c r="D367" s="25">
        <f>F367</f>
        <v>16.4614</v>
      </c>
      <c r="E367" s="25">
        <f>F367</f>
        <v>16.4614</v>
      </c>
      <c r="F367" s="25">
        <f>ROUND(16.4614,4)</f>
        <v>16.4614</v>
      </c>
      <c r="G367" s="24"/>
      <c r="H367" s="36"/>
    </row>
    <row r="368" spans="1:8" ht="12.75" customHeight="1">
      <c r="A368" s="22">
        <v>43178</v>
      </c>
      <c r="B368" s="22"/>
      <c r="C368" s="25">
        <f>ROUND(15.22375,4)</f>
        <v>15.2238</v>
      </c>
      <c r="D368" s="25">
        <f>F368</f>
        <v>16.5024</v>
      </c>
      <c r="E368" s="25">
        <f>F368</f>
        <v>16.5024</v>
      </c>
      <c r="F368" s="25">
        <f>ROUND(16.5024,4)</f>
        <v>16.5024</v>
      </c>
      <c r="G368" s="24"/>
      <c r="H368" s="36"/>
    </row>
    <row r="369" spans="1:8" ht="12.75" customHeight="1">
      <c r="A369" s="22">
        <v>43269</v>
      </c>
      <c r="B369" s="22"/>
      <c r="C369" s="25">
        <f>ROUND(15.22375,4)</f>
        <v>15.2238</v>
      </c>
      <c r="D369" s="25">
        <f>F369</f>
        <v>16.5433</v>
      </c>
      <c r="E369" s="25">
        <f>F369</f>
        <v>16.5433</v>
      </c>
      <c r="F369" s="25">
        <f>ROUND(16.5433,4)</f>
        <v>16.5433</v>
      </c>
      <c r="G369" s="24"/>
      <c r="H369" s="36"/>
    </row>
    <row r="370" spans="1:8" ht="12.75" customHeight="1">
      <c r="A370" s="22">
        <v>43360</v>
      </c>
      <c r="B370" s="22"/>
      <c r="C370" s="25">
        <f>ROUND(15.22375,4)</f>
        <v>15.2238</v>
      </c>
      <c r="D370" s="25">
        <f>F370</f>
        <v>17.0565</v>
      </c>
      <c r="E370" s="25">
        <f>F370</f>
        <v>17.0565</v>
      </c>
      <c r="F370" s="25">
        <f>ROUND(17.0565,4)</f>
        <v>17.0565</v>
      </c>
      <c r="G370" s="24"/>
      <c r="H370" s="36"/>
    </row>
    <row r="371" spans="1:8" ht="12.75" customHeight="1">
      <c r="A371" s="22">
        <v>43448</v>
      </c>
      <c r="B371" s="22"/>
      <c r="C371" s="25">
        <f>ROUND(15.22375,4)</f>
        <v>15.2238</v>
      </c>
      <c r="D371" s="25">
        <f>F371</f>
        <v>17.6156</v>
      </c>
      <c r="E371" s="25">
        <f>F371</f>
        <v>17.6156</v>
      </c>
      <c r="F371" s="25">
        <f>ROUND(17.6156,4)</f>
        <v>17.6156</v>
      </c>
      <c r="G371" s="24"/>
      <c r="H371" s="36"/>
    </row>
    <row r="372" spans="1:8" ht="12.75" customHeight="1">
      <c r="A372" s="22">
        <v>43542</v>
      </c>
      <c r="B372" s="22"/>
      <c r="C372" s="25">
        <f>ROUND(15.22375,4)</f>
        <v>15.2238</v>
      </c>
      <c r="D372" s="25">
        <f>F372</f>
        <v>18.2127</v>
      </c>
      <c r="E372" s="25">
        <f>F372</f>
        <v>18.2127</v>
      </c>
      <c r="F372" s="25">
        <f>ROUND(18.2127,4)</f>
        <v>18.2127</v>
      </c>
      <c r="G372" s="24"/>
      <c r="H372" s="36"/>
    </row>
    <row r="373" spans="1:8" ht="12.75" customHeight="1">
      <c r="A373" s="22">
        <v>43630</v>
      </c>
      <c r="B373" s="22"/>
      <c r="C373" s="25">
        <f>ROUND(15.22375,4)</f>
        <v>15.2238</v>
      </c>
      <c r="D373" s="25">
        <f>F373</f>
        <v>18.7718</v>
      </c>
      <c r="E373" s="25">
        <f>F373</f>
        <v>18.7718</v>
      </c>
      <c r="F373" s="25">
        <f>ROUND(18.7718,4)</f>
        <v>18.7718</v>
      </c>
      <c r="G373" s="24"/>
      <c r="H373" s="36"/>
    </row>
    <row r="374" spans="1:8" ht="12.75" customHeight="1">
      <c r="A374" s="22">
        <v>43724</v>
      </c>
      <c r="B374" s="22"/>
      <c r="C374" s="25">
        <f>ROUND(15.22375,4)</f>
        <v>15.2238</v>
      </c>
      <c r="D374" s="25">
        <f>F374</f>
        <v>19.369</v>
      </c>
      <c r="E374" s="25">
        <f>F374</f>
        <v>19.369</v>
      </c>
      <c r="F374" s="25">
        <f>ROUND(19.369,4)</f>
        <v>19.369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42632</v>
      </c>
      <c r="B376" s="22"/>
      <c r="C376" s="25">
        <f>ROUND(1.41880242311277,4)</f>
        <v>1.4188</v>
      </c>
      <c r="D376" s="25">
        <f>F376</f>
        <v>1.3673</v>
      </c>
      <c r="E376" s="25">
        <f>F376</f>
        <v>1.3673</v>
      </c>
      <c r="F376" s="25">
        <f>ROUND(1.3673,4)</f>
        <v>1.3673</v>
      </c>
      <c r="G376" s="24"/>
      <c r="H376" s="36"/>
    </row>
    <row r="377" spans="1:8" ht="12.75" customHeight="1">
      <c r="A377" s="22">
        <v>42723</v>
      </c>
      <c r="B377" s="22"/>
      <c r="C377" s="25">
        <f>ROUND(1.41880242311277,4)</f>
        <v>1.4188</v>
      </c>
      <c r="D377" s="25">
        <f>F377</f>
        <v>1.3014</v>
      </c>
      <c r="E377" s="25">
        <f>F377</f>
        <v>1.3014</v>
      </c>
      <c r="F377" s="25">
        <f>ROUND(1.3014,4)</f>
        <v>1.3014</v>
      </c>
      <c r="G377" s="24"/>
      <c r="H377" s="36"/>
    </row>
    <row r="378" spans="1:8" ht="12.75" customHeight="1">
      <c r="A378" s="22">
        <v>42807</v>
      </c>
      <c r="B378" s="22"/>
      <c r="C378" s="25">
        <f>ROUND(1.41880242311277,4)</f>
        <v>1.4188</v>
      </c>
      <c r="D378" s="25">
        <f>F378</f>
        <v>1.2605</v>
      </c>
      <c r="E378" s="25">
        <f>F378</f>
        <v>1.2605</v>
      </c>
      <c r="F378" s="25">
        <f>ROUND(1.2605,4)</f>
        <v>1.2605</v>
      </c>
      <c r="G378" s="24"/>
      <c r="H378" s="36"/>
    </row>
    <row r="379" spans="1:8" ht="12.75" customHeight="1">
      <c r="A379" s="22">
        <v>42905</v>
      </c>
      <c r="B379" s="22"/>
      <c r="C379" s="25">
        <f>ROUND(1.41880242311277,4)</f>
        <v>1.4188</v>
      </c>
      <c r="D379" s="25">
        <f>F379</f>
        <v>1.2166</v>
      </c>
      <c r="E379" s="25">
        <f>F379</f>
        <v>1.2166</v>
      </c>
      <c r="F379" s="25">
        <f>ROUND(1.2166,4)</f>
        <v>1.2166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ROUND(559.223,3)</f>
        <v>559.223</v>
      </c>
      <c r="D381" s="27">
        <f>F381</f>
        <v>563.442</v>
      </c>
      <c r="E381" s="27">
        <f>F381</f>
        <v>563.442</v>
      </c>
      <c r="F381" s="27">
        <f>ROUND(563.442,3)</f>
        <v>563.442</v>
      </c>
      <c r="G381" s="24"/>
      <c r="H381" s="36"/>
    </row>
    <row r="382" spans="1:8" ht="12.75" customHeight="1">
      <c r="A382" s="22">
        <v>42677</v>
      </c>
      <c r="B382" s="22"/>
      <c r="C382" s="27">
        <f>ROUND(559.223,3)</f>
        <v>559.223</v>
      </c>
      <c r="D382" s="27">
        <f>F382</f>
        <v>574.263</v>
      </c>
      <c r="E382" s="27">
        <f>F382</f>
        <v>574.263</v>
      </c>
      <c r="F382" s="27">
        <f>ROUND(574.263,3)</f>
        <v>574.263</v>
      </c>
      <c r="G382" s="24"/>
      <c r="H382" s="36"/>
    </row>
    <row r="383" spans="1:8" ht="12.75" customHeight="1">
      <c r="A383" s="22">
        <v>42768</v>
      </c>
      <c r="B383" s="22"/>
      <c r="C383" s="27">
        <f>ROUND(559.223,3)</f>
        <v>559.223</v>
      </c>
      <c r="D383" s="27">
        <f>F383</f>
        <v>585.735</v>
      </c>
      <c r="E383" s="27">
        <f>F383</f>
        <v>585.735</v>
      </c>
      <c r="F383" s="27">
        <f>ROUND(585.735,3)</f>
        <v>585.735</v>
      </c>
      <c r="G383" s="24"/>
      <c r="H383" s="36"/>
    </row>
    <row r="384" spans="1:8" ht="12.75" customHeight="1">
      <c r="A384" s="22">
        <v>42859</v>
      </c>
      <c r="B384" s="22"/>
      <c r="C384" s="27">
        <f>ROUND(559.223,3)</f>
        <v>559.223</v>
      </c>
      <c r="D384" s="27">
        <f>F384</f>
        <v>598.027</v>
      </c>
      <c r="E384" s="27">
        <f>F384</f>
        <v>598.027</v>
      </c>
      <c r="F384" s="27">
        <f>ROUND(598.027,3)</f>
        <v>598.027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ROUND(487.614,3)</f>
        <v>487.614</v>
      </c>
      <c r="D386" s="27">
        <f>F386</f>
        <v>491.293</v>
      </c>
      <c r="E386" s="27">
        <f>F386</f>
        <v>491.293</v>
      </c>
      <c r="F386" s="27">
        <f>ROUND(491.293,3)</f>
        <v>491.293</v>
      </c>
      <c r="G386" s="24"/>
      <c r="H386" s="36"/>
    </row>
    <row r="387" spans="1:8" ht="12.75" customHeight="1">
      <c r="A387" s="22">
        <v>42677</v>
      </c>
      <c r="B387" s="22"/>
      <c r="C387" s="27">
        <f>ROUND(487.614,3)</f>
        <v>487.614</v>
      </c>
      <c r="D387" s="27">
        <f>F387</f>
        <v>500.728</v>
      </c>
      <c r="E387" s="27">
        <f>F387</f>
        <v>500.728</v>
      </c>
      <c r="F387" s="27">
        <f>ROUND(500.728,3)</f>
        <v>500.728</v>
      </c>
      <c r="G387" s="24"/>
      <c r="H387" s="36"/>
    </row>
    <row r="388" spans="1:8" ht="12.75" customHeight="1">
      <c r="A388" s="22">
        <v>42768</v>
      </c>
      <c r="B388" s="22"/>
      <c r="C388" s="27">
        <f>ROUND(487.614,3)</f>
        <v>487.614</v>
      </c>
      <c r="D388" s="27">
        <f>F388</f>
        <v>510.731</v>
      </c>
      <c r="E388" s="27">
        <f>F388</f>
        <v>510.731</v>
      </c>
      <c r="F388" s="27">
        <f>ROUND(510.731,3)</f>
        <v>510.731</v>
      </c>
      <c r="G388" s="24"/>
      <c r="H388" s="36"/>
    </row>
    <row r="389" spans="1:8" ht="12.75" customHeight="1">
      <c r="A389" s="22">
        <v>42859</v>
      </c>
      <c r="B389" s="22"/>
      <c r="C389" s="27">
        <f>ROUND(487.614,3)</f>
        <v>487.614</v>
      </c>
      <c r="D389" s="27">
        <f>F389</f>
        <v>521.449</v>
      </c>
      <c r="E389" s="27">
        <f>F389</f>
        <v>521.449</v>
      </c>
      <c r="F389" s="27">
        <f>ROUND(521.449,3)</f>
        <v>521.449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ROUND(562.813,3)</f>
        <v>562.813</v>
      </c>
      <c r="D391" s="27">
        <f>F391</f>
        <v>567.059</v>
      </c>
      <c r="E391" s="27">
        <f>F391</f>
        <v>567.059</v>
      </c>
      <c r="F391" s="27">
        <f>ROUND(567.059,3)</f>
        <v>567.059</v>
      </c>
      <c r="G391" s="24"/>
      <c r="H391" s="36"/>
    </row>
    <row r="392" spans="1:8" ht="12.75" customHeight="1">
      <c r="A392" s="22">
        <v>42677</v>
      </c>
      <c r="B392" s="22"/>
      <c r="C392" s="27">
        <f>ROUND(562.813,3)</f>
        <v>562.813</v>
      </c>
      <c r="D392" s="27">
        <f>F392</f>
        <v>577.949</v>
      </c>
      <c r="E392" s="27">
        <f>F392</f>
        <v>577.949</v>
      </c>
      <c r="F392" s="27">
        <f>ROUND(577.949,3)</f>
        <v>577.949</v>
      </c>
      <c r="G392" s="24"/>
      <c r="H392" s="36"/>
    </row>
    <row r="393" spans="1:8" ht="12.75" customHeight="1">
      <c r="A393" s="22">
        <v>42768</v>
      </c>
      <c r="B393" s="22"/>
      <c r="C393" s="27">
        <f>ROUND(562.813,3)</f>
        <v>562.813</v>
      </c>
      <c r="D393" s="27">
        <f>F393</f>
        <v>589.495</v>
      </c>
      <c r="E393" s="27">
        <f>F393</f>
        <v>589.495</v>
      </c>
      <c r="F393" s="27">
        <f>ROUND(589.495,3)</f>
        <v>589.495</v>
      </c>
      <c r="G393" s="24"/>
      <c r="H393" s="36"/>
    </row>
    <row r="394" spans="1:8" ht="12.75" customHeight="1">
      <c r="A394" s="22">
        <v>42859</v>
      </c>
      <c r="B394" s="22"/>
      <c r="C394" s="27">
        <f>ROUND(562.813,3)</f>
        <v>562.813</v>
      </c>
      <c r="D394" s="27">
        <f>F394</f>
        <v>601.866</v>
      </c>
      <c r="E394" s="27">
        <f>F394</f>
        <v>601.866</v>
      </c>
      <c r="F394" s="27">
        <f>ROUND(601.866,3)</f>
        <v>601.866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ROUND(512.532,3)</f>
        <v>512.532</v>
      </c>
      <c r="D396" s="27">
        <f>F396</f>
        <v>516.399</v>
      </c>
      <c r="E396" s="27">
        <f>F396</f>
        <v>516.399</v>
      </c>
      <c r="F396" s="27">
        <f>ROUND(516.399,3)</f>
        <v>516.399</v>
      </c>
      <c r="G396" s="24"/>
      <c r="H396" s="36"/>
    </row>
    <row r="397" spans="1:8" ht="12.75" customHeight="1">
      <c r="A397" s="22">
        <v>42677</v>
      </c>
      <c r="B397" s="22"/>
      <c r="C397" s="27">
        <f>ROUND(512.532,3)</f>
        <v>512.532</v>
      </c>
      <c r="D397" s="27">
        <f>F397</f>
        <v>526.316</v>
      </c>
      <c r="E397" s="27">
        <f>F397</f>
        <v>526.316</v>
      </c>
      <c r="F397" s="27">
        <f>ROUND(526.316,3)</f>
        <v>526.316</v>
      </c>
      <c r="G397" s="24"/>
      <c r="H397" s="36"/>
    </row>
    <row r="398" spans="1:8" ht="12.75" customHeight="1">
      <c r="A398" s="22">
        <v>42768</v>
      </c>
      <c r="B398" s="22"/>
      <c r="C398" s="27">
        <f>ROUND(512.532,3)</f>
        <v>512.532</v>
      </c>
      <c r="D398" s="27">
        <f>F398</f>
        <v>536.831</v>
      </c>
      <c r="E398" s="27">
        <f>F398</f>
        <v>536.831</v>
      </c>
      <c r="F398" s="27">
        <f>ROUND(536.831,3)</f>
        <v>536.831</v>
      </c>
      <c r="G398" s="24"/>
      <c r="H398" s="36"/>
    </row>
    <row r="399" spans="1:8" ht="12.75" customHeight="1">
      <c r="A399" s="22">
        <v>42859</v>
      </c>
      <c r="B399" s="22"/>
      <c r="C399" s="27">
        <f>ROUND(512.532,3)</f>
        <v>512.532</v>
      </c>
      <c r="D399" s="27">
        <f>F399</f>
        <v>548.096</v>
      </c>
      <c r="E399" s="27">
        <f>F399</f>
        <v>548.096</v>
      </c>
      <c r="F399" s="27">
        <f>ROUND(548.096,3)</f>
        <v>548.096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ROUND(246.579492529036,3)</f>
        <v>246.579</v>
      </c>
      <c r="D401" s="27">
        <f>F401</f>
        <v>248.446</v>
      </c>
      <c r="E401" s="27">
        <f>F401</f>
        <v>248.446</v>
      </c>
      <c r="F401" s="27">
        <f>ROUND(248.446,3)</f>
        <v>248.446</v>
      </c>
      <c r="G401" s="24"/>
      <c r="H401" s="36"/>
    </row>
    <row r="402" spans="1:8" ht="12.75" customHeight="1">
      <c r="A402" s="22">
        <v>42677</v>
      </c>
      <c r="B402" s="22"/>
      <c r="C402" s="27">
        <f>ROUND(246.579492529036,3)</f>
        <v>246.579</v>
      </c>
      <c r="D402" s="27">
        <f>F402</f>
        <v>253.233</v>
      </c>
      <c r="E402" s="27">
        <f>F402</f>
        <v>253.233</v>
      </c>
      <c r="F402" s="27">
        <f>ROUND(253.233,3)</f>
        <v>253.233</v>
      </c>
      <c r="G402" s="24"/>
      <c r="H402" s="36"/>
    </row>
    <row r="403" spans="1:8" ht="12.75" customHeight="1">
      <c r="A403" s="22">
        <v>42768</v>
      </c>
      <c r="B403" s="22"/>
      <c r="C403" s="27">
        <f>ROUND(246.579492529036,3)</f>
        <v>246.579</v>
      </c>
      <c r="D403" s="27">
        <f>F403</f>
        <v>258.307</v>
      </c>
      <c r="E403" s="27">
        <f>F403</f>
        <v>258.307</v>
      </c>
      <c r="F403" s="27">
        <f>ROUND(258.307,3)</f>
        <v>258.307</v>
      </c>
      <c r="G403" s="24"/>
      <c r="H403" s="36"/>
    </row>
    <row r="404" spans="1:8" ht="12.75" customHeight="1">
      <c r="A404" s="22">
        <v>42859</v>
      </c>
      <c r="B404" s="22"/>
      <c r="C404" s="27">
        <f>ROUND(246.579492529036,3)</f>
        <v>246.579</v>
      </c>
      <c r="D404" s="27">
        <f>F404</f>
        <v>263.742</v>
      </c>
      <c r="E404" s="27">
        <f>F404</f>
        <v>263.742</v>
      </c>
      <c r="F404" s="27">
        <f>ROUND(263.742,3)</f>
        <v>263.742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ROUND(667.288655618092,3)</f>
        <v>667.289</v>
      </c>
      <c r="D406" s="27">
        <f>F406</f>
        <v>672.635</v>
      </c>
      <c r="E406" s="27">
        <f>F406</f>
        <v>672.635</v>
      </c>
      <c r="F406" s="27">
        <f>ROUND(672.635,3)</f>
        <v>672.635</v>
      </c>
      <c r="G406" s="24"/>
      <c r="H406" s="36"/>
    </row>
    <row r="407" spans="1:8" ht="12.75" customHeight="1">
      <c r="A407" s="22">
        <v>42677</v>
      </c>
      <c r="B407" s="22"/>
      <c r="C407" s="27">
        <f>ROUND(667.288655618092,3)</f>
        <v>667.289</v>
      </c>
      <c r="D407" s="27">
        <f>F407</f>
        <v>685.471</v>
      </c>
      <c r="E407" s="27">
        <f>F407</f>
        <v>685.471</v>
      </c>
      <c r="F407" s="27">
        <f>ROUND(685.471,3)</f>
        <v>685.471</v>
      </c>
      <c r="G407" s="24"/>
      <c r="H407" s="36"/>
    </row>
    <row r="408" spans="1:8" ht="12.75" customHeight="1">
      <c r="A408" s="22">
        <v>42768</v>
      </c>
      <c r="B408" s="22"/>
      <c r="C408" s="27">
        <f>ROUND(667.288655618092,3)</f>
        <v>667.289</v>
      </c>
      <c r="D408" s="27">
        <f>F408</f>
        <v>699.008</v>
      </c>
      <c r="E408" s="27">
        <f>F408</f>
        <v>699.008</v>
      </c>
      <c r="F408" s="27">
        <f>ROUND(699.008,3)</f>
        <v>699.008</v>
      </c>
      <c r="G408" s="24"/>
      <c r="H408" s="36"/>
    </row>
    <row r="409" spans="1:8" ht="12.75" customHeight="1">
      <c r="A409" s="22">
        <v>42859</v>
      </c>
      <c r="B409" s="22"/>
      <c r="C409" s="27">
        <f>ROUND(667.288655618092,3)</f>
        <v>667.289</v>
      </c>
      <c r="D409" s="27">
        <f>F409</f>
        <v>712.923</v>
      </c>
      <c r="E409" s="27">
        <f>F409</f>
        <v>712.923</v>
      </c>
      <c r="F409" s="27">
        <f>ROUND(712.923,3)</f>
        <v>712.923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42632</v>
      </c>
      <c r="B411" s="22"/>
      <c r="C411" s="24">
        <f>ROUND(26510.8,2)</f>
        <v>26510.8</v>
      </c>
      <c r="D411" s="24">
        <f>F411</f>
        <v>26957.16</v>
      </c>
      <c r="E411" s="24">
        <f>F411</f>
        <v>26957.16</v>
      </c>
      <c r="F411" s="24">
        <f>ROUND(26957.16,2)</f>
        <v>26957.16</v>
      </c>
      <c r="G411" s="24"/>
      <c r="H411" s="36"/>
    </row>
    <row r="412" spans="1:8" ht="12.75" customHeight="1">
      <c r="A412" s="22">
        <v>42723</v>
      </c>
      <c r="B412" s="22"/>
      <c r="C412" s="24">
        <f>ROUND(26510.8,2)</f>
        <v>26510.8</v>
      </c>
      <c r="D412" s="24">
        <f>F412</f>
        <v>27473.28</v>
      </c>
      <c r="E412" s="24">
        <f>F412</f>
        <v>27473.28</v>
      </c>
      <c r="F412" s="24">
        <f>ROUND(27473.28,2)</f>
        <v>27473.28</v>
      </c>
      <c r="G412" s="24"/>
      <c r="H412" s="36"/>
    </row>
    <row r="413" spans="1:8" ht="12.75" customHeight="1">
      <c r="A413" s="22">
        <v>42807</v>
      </c>
      <c r="B413" s="22"/>
      <c r="C413" s="24">
        <f>ROUND(26510.8,2)</f>
        <v>26510.8</v>
      </c>
      <c r="D413" s="24">
        <f>F413</f>
        <v>27953.34</v>
      </c>
      <c r="E413" s="24">
        <f>F413</f>
        <v>27953.34</v>
      </c>
      <c r="F413" s="24">
        <f>ROUND(27953.34,2)</f>
        <v>27953.34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42571</v>
      </c>
      <c r="B415" s="22"/>
      <c r="C415" s="27">
        <f>ROUND(7.367,3)</f>
        <v>7.367</v>
      </c>
      <c r="D415" s="27">
        <f>ROUND(7.43,3)</f>
        <v>7.43</v>
      </c>
      <c r="E415" s="27">
        <f>ROUND(7.33,3)</f>
        <v>7.33</v>
      </c>
      <c r="F415" s="27">
        <f>ROUND(7.38,3)</f>
        <v>7.38</v>
      </c>
      <c r="G415" s="24"/>
      <c r="H415" s="36"/>
    </row>
    <row r="416" spans="1:8" ht="12.75" customHeight="1">
      <c r="A416" s="22">
        <v>42599</v>
      </c>
      <c r="B416" s="22"/>
      <c r="C416" s="27">
        <f>ROUND(7.367,3)</f>
        <v>7.367</v>
      </c>
      <c r="D416" s="27">
        <f>ROUND(7.48,3)</f>
        <v>7.48</v>
      </c>
      <c r="E416" s="27">
        <f>ROUND(7.38,3)</f>
        <v>7.38</v>
      </c>
      <c r="F416" s="27">
        <f>ROUND(7.43,3)</f>
        <v>7.43</v>
      </c>
      <c r="G416" s="24"/>
      <c r="H416" s="36"/>
    </row>
    <row r="417" spans="1:8" ht="12.75" customHeight="1">
      <c r="A417" s="22">
        <v>42634</v>
      </c>
      <c r="B417" s="22"/>
      <c r="C417" s="27">
        <f>ROUND(7.367,3)</f>
        <v>7.367</v>
      </c>
      <c r="D417" s="27">
        <f>ROUND(7.5,3)</f>
        <v>7.5</v>
      </c>
      <c r="E417" s="27">
        <f>ROUND(7.4,3)</f>
        <v>7.4</v>
      </c>
      <c r="F417" s="27">
        <f>ROUND(7.45,3)</f>
        <v>7.45</v>
      </c>
      <c r="G417" s="24"/>
      <c r="H417" s="36"/>
    </row>
    <row r="418" spans="1:8" ht="12.75" customHeight="1">
      <c r="A418" s="22">
        <v>42662</v>
      </c>
      <c r="B418" s="22"/>
      <c r="C418" s="27">
        <f>ROUND(7.367,3)</f>
        <v>7.367</v>
      </c>
      <c r="D418" s="27">
        <f>ROUND(7.55,3)</f>
        <v>7.55</v>
      </c>
      <c r="E418" s="27">
        <f>ROUND(7.45,3)</f>
        <v>7.45</v>
      </c>
      <c r="F418" s="27">
        <f>ROUND(7.5,3)</f>
        <v>7.5</v>
      </c>
      <c r="G418" s="24"/>
      <c r="H418" s="36"/>
    </row>
    <row r="419" spans="1:8" ht="12.75" customHeight="1">
      <c r="A419" s="22">
        <v>42690</v>
      </c>
      <c r="B419" s="22"/>
      <c r="C419" s="27">
        <f>ROUND(7.367,3)</f>
        <v>7.367</v>
      </c>
      <c r="D419" s="27">
        <f>ROUND(7.56,3)</f>
        <v>7.56</v>
      </c>
      <c r="E419" s="27">
        <f>ROUND(7.46,3)</f>
        <v>7.46</v>
      </c>
      <c r="F419" s="27">
        <f>ROUND(7.51,3)</f>
        <v>7.51</v>
      </c>
      <c r="G419" s="24"/>
      <c r="H419" s="36"/>
    </row>
    <row r="420" spans="1:8" ht="12.75" customHeight="1">
      <c r="A420" s="22">
        <v>42725</v>
      </c>
      <c r="B420" s="22"/>
      <c r="C420" s="27">
        <f>ROUND(7.367,3)</f>
        <v>7.367</v>
      </c>
      <c r="D420" s="27">
        <f>ROUND(7.62,3)</f>
        <v>7.62</v>
      </c>
      <c r="E420" s="27">
        <f>ROUND(7.52,3)</f>
        <v>7.52</v>
      </c>
      <c r="F420" s="27">
        <f>ROUND(7.57,3)</f>
        <v>7.57</v>
      </c>
      <c r="G420" s="24"/>
      <c r="H420" s="36"/>
    </row>
    <row r="421" spans="1:8" ht="12.75" customHeight="1">
      <c r="A421" s="22">
        <v>42781</v>
      </c>
      <c r="B421" s="22"/>
      <c r="C421" s="27">
        <f>ROUND(7.367,3)</f>
        <v>7.367</v>
      </c>
      <c r="D421" s="27">
        <f>ROUND(7.68,3)</f>
        <v>7.68</v>
      </c>
      <c r="E421" s="27">
        <f>ROUND(7.58,3)</f>
        <v>7.58</v>
      </c>
      <c r="F421" s="27">
        <f>ROUND(7.63,3)</f>
        <v>7.63</v>
      </c>
      <c r="G421" s="24"/>
      <c r="H421" s="36"/>
    </row>
    <row r="422" spans="1:8" ht="12.75" customHeight="1">
      <c r="A422" s="22">
        <v>42809</v>
      </c>
      <c r="B422" s="22"/>
      <c r="C422" s="27">
        <f>ROUND(7.367,3)</f>
        <v>7.367</v>
      </c>
      <c r="D422" s="27">
        <f>ROUND(7.72,3)</f>
        <v>7.72</v>
      </c>
      <c r="E422" s="27">
        <f>ROUND(7.62,3)</f>
        <v>7.62</v>
      </c>
      <c r="F422" s="27">
        <f>ROUND(7.67,3)</f>
        <v>7.67</v>
      </c>
      <c r="G422" s="24"/>
      <c r="H422" s="36"/>
    </row>
    <row r="423" spans="1:8" ht="12.75" customHeight="1">
      <c r="A423" s="22">
        <v>42907</v>
      </c>
      <c r="B423" s="22"/>
      <c r="C423" s="27">
        <f>ROUND(7.367,3)</f>
        <v>7.367</v>
      </c>
      <c r="D423" s="27">
        <f>ROUND(7.8,3)</f>
        <v>7.8</v>
      </c>
      <c r="E423" s="27">
        <f>ROUND(7.7,3)</f>
        <v>7.7</v>
      </c>
      <c r="F423" s="27">
        <f>ROUND(7.75,3)</f>
        <v>7.75</v>
      </c>
      <c r="G423" s="24"/>
      <c r="H423" s="36"/>
    </row>
    <row r="424" spans="1:8" ht="12.75" customHeight="1">
      <c r="A424" s="22">
        <v>42998</v>
      </c>
      <c r="B424" s="22"/>
      <c r="C424" s="27">
        <f>ROUND(7.367,3)</f>
        <v>7.367</v>
      </c>
      <c r="D424" s="27">
        <f>ROUND(7.85,3)</f>
        <v>7.85</v>
      </c>
      <c r="E424" s="27">
        <f>ROUND(7.75,3)</f>
        <v>7.75</v>
      </c>
      <c r="F424" s="27">
        <f>ROUND(7.8,3)</f>
        <v>7.8</v>
      </c>
      <c r="G424" s="24"/>
      <c r="H424" s="36"/>
    </row>
    <row r="425" spans="1:8" ht="12.75" customHeight="1">
      <c r="A425" s="22">
        <v>43089</v>
      </c>
      <c r="B425" s="22"/>
      <c r="C425" s="27">
        <f>ROUND(7.367,3)</f>
        <v>7.367</v>
      </c>
      <c r="D425" s="27">
        <f>ROUND(7.91,3)</f>
        <v>7.91</v>
      </c>
      <c r="E425" s="27">
        <f>ROUND(7.81,3)</f>
        <v>7.81</v>
      </c>
      <c r="F425" s="27">
        <f>ROUND(7.86,3)</f>
        <v>7.86</v>
      </c>
      <c r="G425" s="24"/>
      <c r="H425" s="36"/>
    </row>
    <row r="426" spans="1:8" ht="12.75" customHeight="1">
      <c r="A426" s="22">
        <v>43179</v>
      </c>
      <c r="B426" s="22"/>
      <c r="C426" s="27">
        <f>ROUND(7.367,3)</f>
        <v>7.367</v>
      </c>
      <c r="D426" s="27">
        <f>ROUND(8.01,3)</f>
        <v>8.01</v>
      </c>
      <c r="E426" s="27">
        <f>ROUND(7.91,3)</f>
        <v>7.91</v>
      </c>
      <c r="F426" s="27">
        <f>ROUND(7.96,3)</f>
        <v>7.96</v>
      </c>
      <c r="G426" s="24"/>
      <c r="H426" s="36"/>
    </row>
    <row r="427" spans="1:8" ht="12.75" customHeight="1">
      <c r="A427" s="22">
        <v>43269</v>
      </c>
      <c r="B427" s="22"/>
      <c r="C427" s="27">
        <f>ROUND(7.367,3)</f>
        <v>7.367</v>
      </c>
      <c r="D427" s="27">
        <f>ROUND(8.12,3)</f>
        <v>8.12</v>
      </c>
      <c r="E427" s="27">
        <f>ROUND(8.02,3)</f>
        <v>8.02</v>
      </c>
      <c r="F427" s="27">
        <f>ROUND(8.07,3)</f>
        <v>8.07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42586</v>
      </c>
      <c r="B429" s="22"/>
      <c r="C429" s="27">
        <f>ROUND(510.742,3)</f>
        <v>510.742</v>
      </c>
      <c r="D429" s="27">
        <f>F429</f>
        <v>514.595</v>
      </c>
      <c r="E429" s="27">
        <f>F429</f>
        <v>514.595</v>
      </c>
      <c r="F429" s="27">
        <f>ROUND(514.595,3)</f>
        <v>514.595</v>
      </c>
      <c r="G429" s="24"/>
      <c r="H429" s="36"/>
    </row>
    <row r="430" spans="1:8" ht="12.75" customHeight="1">
      <c r="A430" s="22">
        <v>42677</v>
      </c>
      <c r="B430" s="22"/>
      <c r="C430" s="27">
        <f>ROUND(510.742,3)</f>
        <v>510.742</v>
      </c>
      <c r="D430" s="27">
        <f>F430</f>
        <v>524.478</v>
      </c>
      <c r="E430" s="27">
        <f>F430</f>
        <v>524.478</v>
      </c>
      <c r="F430" s="27">
        <f>ROUND(524.478,3)</f>
        <v>524.478</v>
      </c>
      <c r="G430" s="24"/>
      <c r="H430" s="36"/>
    </row>
    <row r="431" spans="1:8" ht="12.75" customHeight="1">
      <c r="A431" s="22">
        <v>42768</v>
      </c>
      <c r="B431" s="22"/>
      <c r="C431" s="27">
        <f>ROUND(510.742,3)</f>
        <v>510.742</v>
      </c>
      <c r="D431" s="27">
        <f>F431</f>
        <v>534.956</v>
      </c>
      <c r="E431" s="27">
        <f>F431</f>
        <v>534.956</v>
      </c>
      <c r="F431" s="27">
        <f>ROUND(534.956,3)</f>
        <v>534.956</v>
      </c>
      <c r="G431" s="24"/>
      <c r="H431" s="36"/>
    </row>
    <row r="432" spans="1:8" ht="12.75" customHeight="1">
      <c r="A432" s="22">
        <v>42859</v>
      </c>
      <c r="B432" s="22"/>
      <c r="C432" s="27">
        <f>ROUND(510.742,3)</f>
        <v>510.742</v>
      </c>
      <c r="D432" s="27">
        <f>F432</f>
        <v>546.182</v>
      </c>
      <c r="E432" s="27">
        <f>F432</f>
        <v>546.182</v>
      </c>
      <c r="F432" s="27">
        <f>ROUND(546.182,3)</f>
        <v>546.182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42723</v>
      </c>
      <c r="B434" s="22"/>
      <c r="C434" s="26">
        <f>ROUND(99.8652024142472,5)</f>
        <v>99.8652</v>
      </c>
      <c r="D434" s="26">
        <f>F434</f>
        <v>100.09312</v>
      </c>
      <c r="E434" s="26">
        <f>F434</f>
        <v>100.09312</v>
      </c>
      <c r="F434" s="26">
        <f>ROUND(100.093116475142,5)</f>
        <v>100.09312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42810</v>
      </c>
      <c r="B436" s="22"/>
      <c r="C436" s="26">
        <f>ROUND(99.8652024142472,5)</f>
        <v>99.8652</v>
      </c>
      <c r="D436" s="26">
        <f>F436</f>
        <v>100.07371</v>
      </c>
      <c r="E436" s="26">
        <f>F436</f>
        <v>100.07371</v>
      </c>
      <c r="F436" s="26">
        <f>ROUND(100.073710067635,5)</f>
        <v>100.07371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ROUND(99.8652024142472,5)</f>
        <v>99.8652</v>
      </c>
      <c r="D438" s="26">
        <f>F438</f>
        <v>99.7509</v>
      </c>
      <c r="E438" s="26">
        <f>F438</f>
        <v>99.7509</v>
      </c>
      <c r="F438" s="26">
        <f>ROUND(99.7509011977865,5)</f>
        <v>99.7509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ROUND(99.8652024142472,5)</f>
        <v>99.8652</v>
      </c>
      <c r="D440" s="26">
        <f>F440</f>
        <v>99.8652</v>
      </c>
      <c r="E440" s="26">
        <f>F440</f>
        <v>99.8652</v>
      </c>
      <c r="F440" s="26">
        <f>ROUND(99.8652024142472,5)</f>
        <v>99.8652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6">
        <f>ROUND(99.5271427706173,5)</f>
        <v>99.52714</v>
      </c>
      <c r="D442" s="26">
        <f>F442</f>
        <v>100.22142</v>
      </c>
      <c r="E442" s="26">
        <f>F442</f>
        <v>100.22142</v>
      </c>
      <c r="F442" s="26">
        <f>ROUND(100.221422620702,5)</f>
        <v>100.22142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6">
        <f>ROUND(99.5271427706173,5)</f>
        <v>99.52714</v>
      </c>
      <c r="D444" s="26">
        <f>F444</f>
        <v>99.58948</v>
      </c>
      <c r="E444" s="26">
        <f>F444</f>
        <v>99.58948</v>
      </c>
      <c r="F444" s="26">
        <f>ROUND(99.5894768495381,5)</f>
        <v>99.58948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6">
        <f>ROUND(99.5271427706173,5)</f>
        <v>99.52714</v>
      </c>
      <c r="D446" s="26">
        <f>F446</f>
        <v>99.36154</v>
      </c>
      <c r="E446" s="26">
        <f>F446</f>
        <v>99.36154</v>
      </c>
      <c r="F446" s="26">
        <f>ROUND(99.361539957122,5)</f>
        <v>99.36154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6">
        <f>ROUND(99.5271427706173,5)</f>
        <v>99.52714</v>
      </c>
      <c r="D448" s="26">
        <f>F448</f>
        <v>99.52714</v>
      </c>
      <c r="E448" s="26">
        <f>F448</f>
        <v>99.52714</v>
      </c>
      <c r="F448" s="26">
        <f>ROUND(99.5271427706173,5)</f>
        <v>99.52714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6">
        <f>ROUND(98.3177930034604,5)</f>
        <v>98.31779</v>
      </c>
      <c r="D450" s="26">
        <f>F450</f>
        <v>99.15527</v>
      </c>
      <c r="E450" s="26">
        <f>F450</f>
        <v>99.15527</v>
      </c>
      <c r="F450" s="26">
        <f>ROUND(99.1552660786241,5)</f>
        <v>99.15527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6">
        <f>ROUND(98.3177930034604,5)</f>
        <v>98.31779</v>
      </c>
      <c r="D452" s="26">
        <f>F452</f>
        <v>98.57615</v>
      </c>
      <c r="E452" s="26">
        <f>F452</f>
        <v>98.57615</v>
      </c>
      <c r="F452" s="26">
        <f>ROUND(98.576149070624,5)</f>
        <v>98.57615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6">
        <f>ROUND(98.3177930034604,5)</f>
        <v>98.31779</v>
      </c>
      <c r="D454" s="26">
        <f>F454</f>
        <v>97.96131</v>
      </c>
      <c r="E454" s="26">
        <f>F454</f>
        <v>97.96131</v>
      </c>
      <c r="F454" s="26">
        <f>ROUND(97.9613142923106,5)</f>
        <v>97.96131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6">
        <f>ROUND(98.3177930034604,5)</f>
        <v>98.31779</v>
      </c>
      <c r="D456" s="26">
        <f>F456</f>
        <v>98.31779</v>
      </c>
      <c r="E456" s="26">
        <f>F456</f>
        <v>98.31779</v>
      </c>
      <c r="F456" s="26">
        <f>ROUND(98.3177930034604,5)</f>
        <v>98.31779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6">
        <f>ROUND(98.3421055306332,5)</f>
        <v>98.34211</v>
      </c>
      <c r="D458" s="26">
        <f>F458</f>
        <v>100.24644</v>
      </c>
      <c r="E458" s="26">
        <f>F458</f>
        <v>100.24644</v>
      </c>
      <c r="F458" s="26">
        <f>ROUND(100.24644118392,5)</f>
        <v>100.24644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6">
        <f>ROUND(98.3421055306332,5)</f>
        <v>98.34211</v>
      </c>
      <c r="D460" s="26">
        <f>F460</f>
        <v>97.41651</v>
      </c>
      <c r="E460" s="26">
        <f>F460</f>
        <v>97.41651</v>
      </c>
      <c r="F460" s="26">
        <f>ROUND(97.4165096329408,5)</f>
        <v>97.41651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6">
        <f>ROUND(98.3421055306332,5)</f>
        <v>98.34211</v>
      </c>
      <c r="D462" s="26">
        <f>F462</f>
        <v>96.24711</v>
      </c>
      <c r="E462" s="26">
        <f>F462</f>
        <v>96.24711</v>
      </c>
      <c r="F462" s="26">
        <f>ROUND(96.2471071074564,5)</f>
        <v>96.24711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 thickBot="1">
      <c r="A464" s="32">
        <v>46286</v>
      </c>
      <c r="B464" s="32"/>
      <c r="C464" s="33">
        <f>ROUND(98.3421055306332,5)</f>
        <v>98.34211</v>
      </c>
      <c r="D464" s="33">
        <f>F464</f>
        <v>98.34211</v>
      </c>
      <c r="E464" s="33">
        <f>F464</f>
        <v>98.34211</v>
      </c>
      <c r="F464" s="33">
        <f>ROUND(98.3421055306332,5)</f>
        <v>98.34211</v>
      </c>
      <c r="G464" s="34"/>
      <c r="H464" s="37"/>
    </row>
  </sheetData>
  <sheetProtection/>
  <mergeCells count="463"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2016-06-28T15:39:59Z</dcterms:modified>
  <cp:category/>
  <cp:version/>
  <cp:contentType/>
  <cp:contentStatus/>
</cp:coreProperties>
</file>