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<sst xmlns="http://schemas.openxmlformats.org/spreadsheetml/2006/main" count="110" uniqueCount="110">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</sst>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J10" sqref="J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42615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ROUND(1.9,5)</f>
        <v>1.9</v>
      </c>
      <c r="D8" s="26">
        <f>F8</f>
        <v>1.9</v>
      </c>
      <c r="E8" s="26">
        <f>F8</f>
        <v>1.9</v>
      </c>
      <c r="F8" s="26">
        <f>ROUND(1.9,5)</f>
        <v>1.9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ROUND(1.98,5)</f>
        <v>1.98</v>
      </c>
      <c r="D10" s="26">
        <f>F10</f>
        <v>1.98</v>
      </c>
      <c r="E10" s="26">
        <f>F10</f>
        <v>1.98</v>
      </c>
      <c r="F10" s="26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ROUND(2.42,5)</f>
        <v>2.42</v>
      </c>
      <c r="D12" s="26">
        <f>F12</f>
        <v>2.42</v>
      </c>
      <c r="E12" s="26">
        <f>F12</f>
        <v>2.42</v>
      </c>
      <c r="F12" s="26">
        <f>ROUND(2.42,5)</f>
        <v>2.42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ROUND(10.41,5)</f>
        <v>10.41</v>
      </c>
      <c r="D14" s="26">
        <f>F14</f>
        <v>10.41</v>
      </c>
      <c r="E14" s="26">
        <f>F14</f>
        <v>10.41</v>
      </c>
      <c r="F14" s="26">
        <f>ROUND(10.41,5)</f>
        <v>10.41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ROUND(8.63,5)</f>
        <v>8.63</v>
      </c>
      <c r="D16" s="26">
        <f>F16</f>
        <v>8.63</v>
      </c>
      <c r="E16" s="26">
        <f>F16</f>
        <v>8.63</v>
      </c>
      <c r="F16" s="26">
        <f>ROUND(8.63,5)</f>
        <v>8.63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ROUND(8.93,3)</f>
        <v>8.93</v>
      </c>
      <c r="D18" s="27">
        <f>F18</f>
        <v>8.93</v>
      </c>
      <c r="E18" s="27">
        <f>F18</f>
        <v>8.93</v>
      </c>
      <c r="F18" s="27">
        <f>ROUND(8.93,3)</f>
        <v>8.93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ROUND(1.93,3)</f>
        <v>1.93</v>
      </c>
      <c r="D22" s="27">
        <f>F22</f>
        <v>1.93</v>
      </c>
      <c r="E22" s="27">
        <f>F22</f>
        <v>1.93</v>
      </c>
      <c r="F22" s="27">
        <f>ROUND(1.93,3)</f>
        <v>1.93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ROUND(7.72,3)</f>
        <v>7.72</v>
      </c>
      <c r="D24" s="27">
        <f>F24</f>
        <v>7.72</v>
      </c>
      <c r="E24" s="27">
        <f>F24</f>
        <v>7.72</v>
      </c>
      <c r="F24" s="27">
        <f>ROUND(7.72,3)</f>
        <v>7.72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ROUND(7.94,3)</f>
        <v>7.94</v>
      </c>
      <c r="D26" s="27">
        <f>F26</f>
        <v>7.94</v>
      </c>
      <c r="E26" s="27">
        <f>F26</f>
        <v>7.94</v>
      </c>
      <c r="F26" s="27">
        <f>ROUND(7.94,3)</f>
        <v>7.94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ROUND(8.2,3)</f>
        <v>8.2</v>
      </c>
      <c r="D28" s="27">
        <f>F28</f>
        <v>8.2</v>
      </c>
      <c r="E28" s="27">
        <f>F28</f>
        <v>8.2</v>
      </c>
      <c r="F28" s="27">
        <f>ROUND(8.2,3)</f>
        <v>8.2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ROUND(8.385,3)</f>
        <v>8.385</v>
      </c>
      <c r="D30" s="27">
        <f>F30</f>
        <v>8.385</v>
      </c>
      <c r="E30" s="27">
        <f>F30</f>
        <v>8.385</v>
      </c>
      <c r="F30" s="27">
        <f>ROUND(8.385,3)</f>
        <v>8.385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ROUND(9.43,3)</f>
        <v>9.43</v>
      </c>
      <c r="D32" s="27">
        <f>F32</f>
        <v>9.43</v>
      </c>
      <c r="E32" s="27">
        <f>F32</f>
        <v>9.43</v>
      </c>
      <c r="F32" s="27">
        <f>ROUND(9.43,3)</f>
        <v>9.43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ROUND(1.91,3)</f>
        <v>1.91</v>
      </c>
      <c r="D34" s="27">
        <f>F34</f>
        <v>1.91</v>
      </c>
      <c r="E34" s="27">
        <f>F34</f>
        <v>1.91</v>
      </c>
      <c r="F34" s="27">
        <f>ROUND(1.91,3)</f>
        <v>1.91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ROUND(1.81,3)</f>
        <v>1.81</v>
      </c>
      <c r="D38" s="27">
        <f>F38</f>
        <v>1.81</v>
      </c>
      <c r="E38" s="27">
        <f>F38</f>
        <v>1.81</v>
      </c>
      <c r="F38" s="27">
        <f>ROUND(1.81,3)</f>
        <v>1.81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ROUND(9.315,3)</f>
        <v>9.315</v>
      </c>
      <c r="D40" s="27">
        <f>F40</f>
        <v>9.315</v>
      </c>
      <c r="E40" s="27">
        <f>F40</f>
        <v>9.315</v>
      </c>
      <c r="F40" s="27">
        <f>ROUND(9.315,3)</f>
        <v>9.315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ROUND(1.88,5)</f>
        <v>1.88</v>
      </c>
      <c r="D42" s="26">
        <f>F42</f>
        <v>128.60469</v>
      </c>
      <c r="E42" s="26">
        <f>F42</f>
        <v>128.60469</v>
      </c>
      <c r="F42" s="26">
        <f>ROUND(128.60469,5)</f>
        <v>128.60469</v>
      </c>
      <c r="G42" s="24"/>
      <c r="H42" s="36"/>
    </row>
    <row r="43" spans="1:8" ht="12.75" customHeight="1">
      <c r="A43" s="22">
        <v>42768</v>
      </c>
      <c r="B43" s="22"/>
      <c r="C43" s="26">
        <f>ROUND(1.88,5)</f>
        <v>1.88</v>
      </c>
      <c r="D43" s="26">
        <f>F43</f>
        <v>129.81873</v>
      </c>
      <c r="E43" s="26">
        <f>F43</f>
        <v>129.81873</v>
      </c>
      <c r="F43" s="26">
        <f>ROUND(129.81873,5)</f>
        <v>129.81873</v>
      </c>
      <c r="G43" s="24"/>
      <c r="H43" s="36"/>
    </row>
    <row r="44" spans="1:8" ht="12.75" customHeight="1">
      <c r="A44" s="22">
        <v>42859</v>
      </c>
      <c r="B44" s="22"/>
      <c r="C44" s="26">
        <f>ROUND(1.88,5)</f>
        <v>1.88</v>
      </c>
      <c r="D44" s="26">
        <f>F44</f>
        <v>132.44881</v>
      </c>
      <c r="E44" s="26">
        <f>F44</f>
        <v>132.44881</v>
      </c>
      <c r="F44" s="26">
        <f>ROUND(132.44881,5)</f>
        <v>132.44881</v>
      </c>
      <c r="G44" s="24"/>
      <c r="H44" s="36"/>
    </row>
    <row r="45" spans="1:8" ht="12.75" customHeight="1">
      <c r="A45" s="22">
        <v>42950</v>
      </c>
      <c r="B45" s="22"/>
      <c r="C45" s="26">
        <f>ROUND(1.88,5)</f>
        <v>1.88</v>
      </c>
      <c r="D45" s="26">
        <f>F45</f>
        <v>133.90452</v>
      </c>
      <c r="E45" s="26">
        <f>F45</f>
        <v>133.90452</v>
      </c>
      <c r="F45" s="26">
        <f>ROUND(133.90452,5)</f>
        <v>133.90452</v>
      </c>
      <c r="G45" s="24"/>
      <c r="H45" s="36"/>
    </row>
    <row r="46" spans="1:8" ht="12.75" customHeight="1">
      <c r="A46" s="22">
        <v>43041</v>
      </c>
      <c r="B46" s="22"/>
      <c r="C46" s="26">
        <f>ROUND(1.88,5)</f>
        <v>1.88</v>
      </c>
      <c r="D46" s="26">
        <f>F46</f>
        <v>136.55447</v>
      </c>
      <c r="E46" s="26">
        <f>F46</f>
        <v>136.55447</v>
      </c>
      <c r="F46" s="26">
        <f>ROUND(136.55447,5)</f>
        <v>136.55447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ROUND(9.3,5)</f>
        <v>9.3</v>
      </c>
      <c r="D48" s="26">
        <f>F48</f>
        <v>9.33474</v>
      </c>
      <c r="E48" s="26">
        <f>F48</f>
        <v>9.33474</v>
      </c>
      <c r="F48" s="26">
        <f>ROUND(9.33474,5)</f>
        <v>9.33474</v>
      </c>
      <c r="G48" s="24"/>
      <c r="H48" s="36"/>
    </row>
    <row r="49" spans="1:8" ht="12.75" customHeight="1">
      <c r="A49" s="22">
        <v>42768</v>
      </c>
      <c r="B49" s="22"/>
      <c r="C49" s="26">
        <f>ROUND(9.3,5)</f>
        <v>9.3</v>
      </c>
      <c r="D49" s="26">
        <f>F49</f>
        <v>9.38127</v>
      </c>
      <c r="E49" s="26">
        <f>F49</f>
        <v>9.38127</v>
      </c>
      <c r="F49" s="26">
        <f>ROUND(9.38127,5)</f>
        <v>9.38127</v>
      </c>
      <c r="G49" s="24"/>
      <c r="H49" s="36"/>
    </row>
    <row r="50" spans="1:8" ht="12.75" customHeight="1">
      <c r="A50" s="22">
        <v>42859</v>
      </c>
      <c r="B50" s="22"/>
      <c r="C50" s="26">
        <f>ROUND(9.3,5)</f>
        <v>9.3</v>
      </c>
      <c r="D50" s="26">
        <f>F50</f>
        <v>9.42224</v>
      </c>
      <c r="E50" s="26">
        <f>F50</f>
        <v>9.42224</v>
      </c>
      <c r="F50" s="26">
        <f>ROUND(9.42224,5)</f>
        <v>9.42224</v>
      </c>
      <c r="G50" s="24"/>
      <c r="H50" s="36"/>
    </row>
    <row r="51" spans="1:8" ht="12.75" customHeight="1">
      <c r="A51" s="22">
        <v>42950</v>
      </c>
      <c r="B51" s="22"/>
      <c r="C51" s="26">
        <f>ROUND(9.3,5)</f>
        <v>9.3</v>
      </c>
      <c r="D51" s="26">
        <f>F51</f>
        <v>9.45428</v>
      </c>
      <c r="E51" s="26">
        <f>F51</f>
        <v>9.45428</v>
      </c>
      <c r="F51" s="26">
        <f>ROUND(9.45428,5)</f>
        <v>9.45428</v>
      </c>
      <c r="G51" s="24"/>
      <c r="H51" s="36"/>
    </row>
    <row r="52" spans="1:8" ht="12.75" customHeight="1">
      <c r="A52" s="22">
        <v>43041</v>
      </c>
      <c r="B52" s="22"/>
      <c r="C52" s="26">
        <f>ROUND(9.3,5)</f>
        <v>9.3</v>
      </c>
      <c r="D52" s="26">
        <f>F52</f>
        <v>9.49466</v>
      </c>
      <c r="E52" s="26">
        <f>F52</f>
        <v>9.49466</v>
      </c>
      <c r="F52" s="26">
        <f>ROUND(9.49466,5)</f>
        <v>9.49466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ROUND(9.395,5)</f>
        <v>9.395</v>
      </c>
      <c r="D54" s="26">
        <f>F54</f>
        <v>9.4313</v>
      </c>
      <c r="E54" s="26">
        <f>F54</f>
        <v>9.4313</v>
      </c>
      <c r="F54" s="26">
        <f>ROUND(9.4313,5)</f>
        <v>9.4313</v>
      </c>
      <c r="G54" s="24"/>
      <c r="H54" s="36"/>
    </row>
    <row r="55" spans="1:8" ht="12.75" customHeight="1">
      <c r="A55" s="22">
        <v>42768</v>
      </c>
      <c r="B55" s="22"/>
      <c r="C55" s="26">
        <f>ROUND(9.395,5)</f>
        <v>9.395</v>
      </c>
      <c r="D55" s="26">
        <f>F55</f>
        <v>9.48009</v>
      </c>
      <c r="E55" s="26">
        <f>F55</f>
        <v>9.48009</v>
      </c>
      <c r="F55" s="26">
        <f>ROUND(9.48009,5)</f>
        <v>9.48009</v>
      </c>
      <c r="G55" s="24"/>
      <c r="H55" s="36"/>
    </row>
    <row r="56" spans="1:8" ht="12.75" customHeight="1">
      <c r="A56" s="22">
        <v>42859</v>
      </c>
      <c r="B56" s="22"/>
      <c r="C56" s="26">
        <f>ROUND(9.395,5)</f>
        <v>9.395</v>
      </c>
      <c r="D56" s="26">
        <f>F56</f>
        <v>9.51964</v>
      </c>
      <c r="E56" s="26">
        <f>F56</f>
        <v>9.51964</v>
      </c>
      <c r="F56" s="26">
        <f>ROUND(9.51964,5)</f>
        <v>9.51964</v>
      </c>
      <c r="G56" s="24"/>
      <c r="H56" s="36"/>
    </row>
    <row r="57" spans="1:8" ht="12.75" customHeight="1">
      <c r="A57" s="22">
        <v>42950</v>
      </c>
      <c r="B57" s="22"/>
      <c r="C57" s="26">
        <f>ROUND(9.395,5)</f>
        <v>9.395</v>
      </c>
      <c r="D57" s="26">
        <f>F57</f>
        <v>9.54923</v>
      </c>
      <c r="E57" s="26">
        <f>F57</f>
        <v>9.54923</v>
      </c>
      <c r="F57" s="26">
        <f>ROUND(9.54923,5)</f>
        <v>9.54923</v>
      </c>
      <c r="G57" s="24"/>
      <c r="H57" s="36"/>
    </row>
    <row r="58" spans="1:8" ht="12.75" customHeight="1">
      <c r="A58" s="22">
        <v>43041</v>
      </c>
      <c r="B58" s="22"/>
      <c r="C58" s="26">
        <f>ROUND(9.395,5)</f>
        <v>9.395</v>
      </c>
      <c r="D58" s="26">
        <f>F58</f>
        <v>9.59239</v>
      </c>
      <c r="E58" s="26">
        <f>F58</f>
        <v>9.59239</v>
      </c>
      <c r="F58" s="26">
        <f>ROUND(9.59239,5)</f>
        <v>9.59239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ROUND(106.246,5)</f>
        <v>106.246</v>
      </c>
      <c r="D60" s="26">
        <f>F60</f>
        <v>107.60656</v>
      </c>
      <c r="E60" s="26">
        <f>F60</f>
        <v>107.60656</v>
      </c>
      <c r="F60" s="26">
        <f>ROUND(107.60656,5)</f>
        <v>107.60656</v>
      </c>
      <c r="G60" s="24"/>
      <c r="H60" s="36"/>
    </row>
    <row r="61" spans="1:8" ht="12.75" customHeight="1">
      <c r="A61" s="22">
        <v>42768</v>
      </c>
      <c r="B61" s="22"/>
      <c r="C61" s="26">
        <f>ROUND(106.246,5)</f>
        <v>106.246</v>
      </c>
      <c r="D61" s="26">
        <f>F61</f>
        <v>109.69537</v>
      </c>
      <c r="E61" s="26">
        <f>F61</f>
        <v>109.69537</v>
      </c>
      <c r="F61" s="26">
        <f>ROUND(109.69537,5)</f>
        <v>109.69537</v>
      </c>
      <c r="G61" s="24"/>
      <c r="H61" s="36"/>
    </row>
    <row r="62" spans="1:8" ht="12.75" customHeight="1">
      <c r="A62" s="22">
        <v>42859</v>
      </c>
      <c r="B62" s="22"/>
      <c r="C62" s="26">
        <f>ROUND(106.246,5)</f>
        <v>106.246</v>
      </c>
      <c r="D62" s="26">
        <f>F62</f>
        <v>110.87577</v>
      </c>
      <c r="E62" s="26">
        <f>F62</f>
        <v>110.87577</v>
      </c>
      <c r="F62" s="26">
        <f>ROUND(110.87577,5)</f>
        <v>110.87577</v>
      </c>
      <c r="G62" s="24"/>
      <c r="H62" s="36"/>
    </row>
    <row r="63" spans="1:8" ht="12.75" customHeight="1">
      <c r="A63" s="22">
        <v>42950</v>
      </c>
      <c r="B63" s="22"/>
      <c r="C63" s="26">
        <f>ROUND(106.246,5)</f>
        <v>106.246</v>
      </c>
      <c r="D63" s="26">
        <f>F63</f>
        <v>113.21207</v>
      </c>
      <c r="E63" s="26">
        <f>F63</f>
        <v>113.21207</v>
      </c>
      <c r="F63" s="26">
        <f>ROUND(113.21207,5)</f>
        <v>113.21207</v>
      </c>
      <c r="G63" s="24"/>
      <c r="H63" s="36"/>
    </row>
    <row r="64" spans="1:8" ht="12.75" customHeight="1">
      <c r="A64" s="22">
        <v>43041</v>
      </c>
      <c r="B64" s="22"/>
      <c r="C64" s="26">
        <f>ROUND(106.246,5)</f>
        <v>106.246</v>
      </c>
      <c r="D64" s="26">
        <f>F64</f>
        <v>114.36988</v>
      </c>
      <c r="E64" s="26">
        <f>F64</f>
        <v>114.36988</v>
      </c>
      <c r="F64" s="26">
        <f>ROUND(114.36988,5)</f>
        <v>114.36988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ROUND(9.54,5)</f>
        <v>9.54</v>
      </c>
      <c r="D66" s="26">
        <f>F66</f>
        <v>9.5741</v>
      </c>
      <c r="E66" s="26">
        <f>F66</f>
        <v>9.5741</v>
      </c>
      <c r="F66" s="26">
        <f>ROUND(9.5741,5)</f>
        <v>9.5741</v>
      </c>
      <c r="G66" s="24"/>
      <c r="H66" s="36"/>
    </row>
    <row r="67" spans="1:8" ht="12.75" customHeight="1">
      <c r="A67" s="22">
        <v>42768</v>
      </c>
      <c r="B67" s="22"/>
      <c r="C67" s="26">
        <f>ROUND(9.54,5)</f>
        <v>9.54</v>
      </c>
      <c r="D67" s="26">
        <f>F67</f>
        <v>9.62034</v>
      </c>
      <c r="E67" s="26">
        <f>F67</f>
        <v>9.62034</v>
      </c>
      <c r="F67" s="26">
        <f>ROUND(9.62034,5)</f>
        <v>9.62034</v>
      </c>
      <c r="G67" s="24"/>
      <c r="H67" s="36"/>
    </row>
    <row r="68" spans="1:8" ht="12.75" customHeight="1">
      <c r="A68" s="22">
        <v>42859</v>
      </c>
      <c r="B68" s="22"/>
      <c r="C68" s="26">
        <f>ROUND(9.54,5)</f>
        <v>9.54</v>
      </c>
      <c r="D68" s="26">
        <f>F68</f>
        <v>9.66161</v>
      </c>
      <c r="E68" s="26">
        <f>F68</f>
        <v>9.66161</v>
      </c>
      <c r="F68" s="26">
        <f>ROUND(9.66161,5)</f>
        <v>9.66161</v>
      </c>
      <c r="G68" s="24"/>
      <c r="H68" s="36"/>
    </row>
    <row r="69" spans="1:8" ht="12.75" customHeight="1">
      <c r="A69" s="22">
        <v>42950</v>
      </c>
      <c r="B69" s="22"/>
      <c r="C69" s="26">
        <f>ROUND(9.54,5)</f>
        <v>9.54</v>
      </c>
      <c r="D69" s="26">
        <f>F69</f>
        <v>9.69535</v>
      </c>
      <c r="E69" s="26">
        <f>F69</f>
        <v>9.69535</v>
      </c>
      <c r="F69" s="26">
        <f>ROUND(9.69535,5)</f>
        <v>9.69535</v>
      </c>
      <c r="G69" s="24"/>
      <c r="H69" s="36"/>
    </row>
    <row r="70" spans="1:8" ht="12.75" customHeight="1">
      <c r="A70" s="22">
        <v>43041</v>
      </c>
      <c r="B70" s="22"/>
      <c r="C70" s="26">
        <f>ROUND(9.54,5)</f>
        <v>9.54</v>
      </c>
      <c r="D70" s="26">
        <f>F70</f>
        <v>9.73581</v>
      </c>
      <c r="E70" s="26">
        <f>F70</f>
        <v>9.73581</v>
      </c>
      <c r="F70" s="26">
        <f>ROUND(9.73581,5)</f>
        <v>9.73581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ROUND(1.9,5)</f>
        <v>1.9</v>
      </c>
      <c r="D72" s="26">
        <f>F72</f>
        <v>135.25214</v>
      </c>
      <c r="E72" s="26">
        <f>F72</f>
        <v>135.25214</v>
      </c>
      <c r="F72" s="26">
        <f>ROUND(135.25214,5)</f>
        <v>135.25214</v>
      </c>
      <c r="G72" s="24"/>
      <c r="H72" s="36"/>
    </row>
    <row r="73" spans="1:8" ht="12.75" customHeight="1">
      <c r="A73" s="22">
        <v>42768</v>
      </c>
      <c r="B73" s="22"/>
      <c r="C73" s="26">
        <f>ROUND(1.9,5)</f>
        <v>1.9</v>
      </c>
      <c r="D73" s="26">
        <f>F73</f>
        <v>136.43496</v>
      </c>
      <c r="E73" s="26">
        <f>F73</f>
        <v>136.43496</v>
      </c>
      <c r="F73" s="26">
        <f>ROUND(136.43496,5)</f>
        <v>136.43496</v>
      </c>
      <c r="G73" s="24"/>
      <c r="H73" s="36"/>
    </row>
    <row r="74" spans="1:8" ht="12.75" customHeight="1">
      <c r="A74" s="22">
        <v>42859</v>
      </c>
      <c r="B74" s="22"/>
      <c r="C74" s="26">
        <f>ROUND(1.9,5)</f>
        <v>1.9</v>
      </c>
      <c r="D74" s="26">
        <f>F74</f>
        <v>139.19914</v>
      </c>
      <c r="E74" s="26">
        <f>F74</f>
        <v>139.19914</v>
      </c>
      <c r="F74" s="26">
        <f>ROUND(139.19914,5)</f>
        <v>139.19914</v>
      </c>
      <c r="G74" s="24"/>
      <c r="H74" s="36"/>
    </row>
    <row r="75" spans="1:8" ht="12.75" customHeight="1">
      <c r="A75" s="22">
        <v>42950</v>
      </c>
      <c r="B75" s="22"/>
      <c r="C75" s="26">
        <f>ROUND(1.9,5)</f>
        <v>1.9</v>
      </c>
      <c r="D75" s="26">
        <f>F75</f>
        <v>140.63024</v>
      </c>
      <c r="E75" s="26">
        <f>F75</f>
        <v>140.63024</v>
      </c>
      <c r="F75" s="26">
        <f>ROUND(140.63024,5)</f>
        <v>140.63024</v>
      </c>
      <c r="G75" s="24"/>
      <c r="H75" s="36"/>
    </row>
    <row r="76" spans="1:8" ht="12.75" customHeight="1">
      <c r="A76" s="22">
        <v>43041</v>
      </c>
      <c r="B76" s="22"/>
      <c r="C76" s="26">
        <f>ROUND(1.9,5)</f>
        <v>1.9</v>
      </c>
      <c r="D76" s="26">
        <f>F76</f>
        <v>143.41319</v>
      </c>
      <c r="E76" s="26">
        <f>F76</f>
        <v>143.41319</v>
      </c>
      <c r="F76" s="26">
        <f>ROUND(143.41319,5)</f>
        <v>143.41319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ROUND(9.57,5)</f>
        <v>9.57</v>
      </c>
      <c r="D78" s="26">
        <f>F78</f>
        <v>9.60366</v>
      </c>
      <c r="E78" s="26">
        <f>F78</f>
        <v>9.60366</v>
      </c>
      <c r="F78" s="26">
        <f>ROUND(9.60366,5)</f>
        <v>9.60366</v>
      </c>
      <c r="G78" s="24"/>
      <c r="H78" s="36"/>
    </row>
    <row r="79" spans="1:8" ht="12.75" customHeight="1">
      <c r="A79" s="22">
        <v>42768</v>
      </c>
      <c r="B79" s="22"/>
      <c r="C79" s="26">
        <f>ROUND(9.57,5)</f>
        <v>9.57</v>
      </c>
      <c r="D79" s="26">
        <f>F79</f>
        <v>9.64935</v>
      </c>
      <c r="E79" s="26">
        <f>F79</f>
        <v>9.64935</v>
      </c>
      <c r="F79" s="26">
        <f>ROUND(9.64935,5)</f>
        <v>9.64935</v>
      </c>
      <c r="G79" s="24"/>
      <c r="H79" s="36"/>
    </row>
    <row r="80" spans="1:8" ht="12.75" customHeight="1">
      <c r="A80" s="22">
        <v>42859</v>
      </c>
      <c r="B80" s="22"/>
      <c r="C80" s="26">
        <f>ROUND(9.57,5)</f>
        <v>9.57</v>
      </c>
      <c r="D80" s="26">
        <f>F80</f>
        <v>9.69015</v>
      </c>
      <c r="E80" s="26">
        <f>F80</f>
        <v>9.69015</v>
      </c>
      <c r="F80" s="26">
        <f>ROUND(9.69015,5)</f>
        <v>9.69015</v>
      </c>
      <c r="G80" s="24"/>
      <c r="H80" s="36"/>
    </row>
    <row r="81" spans="1:8" ht="12.75" customHeight="1">
      <c r="A81" s="22">
        <v>42950</v>
      </c>
      <c r="B81" s="22"/>
      <c r="C81" s="26">
        <f>ROUND(9.57,5)</f>
        <v>9.57</v>
      </c>
      <c r="D81" s="26">
        <f>F81</f>
        <v>9.72364</v>
      </c>
      <c r="E81" s="26">
        <f>F81</f>
        <v>9.72364</v>
      </c>
      <c r="F81" s="26">
        <f>ROUND(9.72364,5)</f>
        <v>9.72364</v>
      </c>
      <c r="G81" s="24"/>
      <c r="H81" s="36"/>
    </row>
    <row r="82" spans="1:8" ht="12.75" customHeight="1">
      <c r="A82" s="22">
        <v>43041</v>
      </c>
      <c r="B82" s="22"/>
      <c r="C82" s="26">
        <f>ROUND(9.57,5)</f>
        <v>9.57</v>
      </c>
      <c r="D82" s="26">
        <f>F82</f>
        <v>9.76357</v>
      </c>
      <c r="E82" s="26">
        <f>F82</f>
        <v>9.76357</v>
      </c>
      <c r="F82" s="26">
        <f>ROUND(9.76357,5)</f>
        <v>9.76357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ROUND(9.59,5)</f>
        <v>9.59</v>
      </c>
      <c r="D84" s="26">
        <f>F84</f>
        <v>9.62267</v>
      </c>
      <c r="E84" s="26">
        <f>F84</f>
        <v>9.62267</v>
      </c>
      <c r="F84" s="26">
        <f>ROUND(9.62267,5)</f>
        <v>9.62267</v>
      </c>
      <c r="G84" s="24"/>
      <c r="H84" s="36"/>
    </row>
    <row r="85" spans="1:8" ht="12.75" customHeight="1">
      <c r="A85" s="22">
        <v>42768</v>
      </c>
      <c r="B85" s="22"/>
      <c r="C85" s="26">
        <f>ROUND(9.59,5)</f>
        <v>9.59</v>
      </c>
      <c r="D85" s="26">
        <f>F85</f>
        <v>9.66702</v>
      </c>
      <c r="E85" s="26">
        <f>F85</f>
        <v>9.66702</v>
      </c>
      <c r="F85" s="26">
        <f>ROUND(9.66702,5)</f>
        <v>9.66702</v>
      </c>
      <c r="G85" s="24"/>
      <c r="H85" s="36"/>
    </row>
    <row r="86" spans="1:8" ht="12.75" customHeight="1">
      <c r="A86" s="22">
        <v>42859</v>
      </c>
      <c r="B86" s="22"/>
      <c r="C86" s="26">
        <f>ROUND(9.59,5)</f>
        <v>9.59</v>
      </c>
      <c r="D86" s="26">
        <f>F86</f>
        <v>9.7066</v>
      </c>
      <c r="E86" s="26">
        <f>F86</f>
        <v>9.7066</v>
      </c>
      <c r="F86" s="26">
        <f>ROUND(9.7066,5)</f>
        <v>9.7066</v>
      </c>
      <c r="G86" s="24"/>
      <c r="H86" s="36"/>
    </row>
    <row r="87" spans="1:8" ht="12.75" customHeight="1">
      <c r="A87" s="22">
        <v>42950</v>
      </c>
      <c r="B87" s="22"/>
      <c r="C87" s="26">
        <f>ROUND(9.59,5)</f>
        <v>9.59</v>
      </c>
      <c r="D87" s="26">
        <f>F87</f>
        <v>9.73912</v>
      </c>
      <c r="E87" s="26">
        <f>F87</f>
        <v>9.73912</v>
      </c>
      <c r="F87" s="26">
        <f>ROUND(9.73912,5)</f>
        <v>9.73912</v>
      </c>
      <c r="G87" s="24"/>
      <c r="H87" s="36"/>
    </row>
    <row r="88" spans="1:8" ht="12.75" customHeight="1">
      <c r="A88" s="22">
        <v>43041</v>
      </c>
      <c r="B88" s="22"/>
      <c r="C88" s="26">
        <f>ROUND(9.59,5)</f>
        <v>9.59</v>
      </c>
      <c r="D88" s="26">
        <f>F88</f>
        <v>9.77775</v>
      </c>
      <c r="E88" s="26">
        <f>F88</f>
        <v>9.77775</v>
      </c>
      <c r="F88" s="26">
        <f>ROUND(9.77775,5)</f>
        <v>9.77775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ROUND(133.06833,5)</f>
        <v>133.06833</v>
      </c>
      <c r="D90" s="26">
        <f>F90</f>
        <v>133.27464</v>
      </c>
      <c r="E90" s="26">
        <f>F90</f>
        <v>133.27464</v>
      </c>
      <c r="F90" s="26">
        <f>ROUND(133.27464,5)</f>
        <v>133.27464</v>
      </c>
      <c r="G90" s="24"/>
      <c r="H90" s="36"/>
    </row>
    <row r="91" spans="1:8" ht="12.75" customHeight="1">
      <c r="A91" s="22">
        <v>42768</v>
      </c>
      <c r="B91" s="22"/>
      <c r="C91" s="26">
        <f>ROUND(133.06833,5)</f>
        <v>133.06833</v>
      </c>
      <c r="D91" s="26">
        <f>F91</f>
        <v>135.86183</v>
      </c>
      <c r="E91" s="26">
        <f>F91</f>
        <v>135.86183</v>
      </c>
      <c r="F91" s="26">
        <f>ROUND(135.86183,5)</f>
        <v>135.86183</v>
      </c>
      <c r="G91" s="24"/>
      <c r="H91" s="36"/>
    </row>
    <row r="92" spans="1:8" ht="12.75" customHeight="1">
      <c r="A92" s="22">
        <v>42859</v>
      </c>
      <c r="B92" s="22"/>
      <c r="C92" s="26">
        <f>ROUND(133.06833,5)</f>
        <v>133.06833</v>
      </c>
      <c r="D92" s="26">
        <f>F92</f>
        <v>137.08264</v>
      </c>
      <c r="E92" s="26">
        <f>F92</f>
        <v>137.08264</v>
      </c>
      <c r="F92" s="26">
        <f>ROUND(137.08264,5)</f>
        <v>137.08264</v>
      </c>
      <c r="G92" s="24"/>
      <c r="H92" s="36"/>
    </row>
    <row r="93" spans="1:8" ht="12.75" customHeight="1">
      <c r="A93" s="22">
        <v>42950</v>
      </c>
      <c r="B93" s="22"/>
      <c r="C93" s="26">
        <f>ROUND(133.06833,5)</f>
        <v>133.06833</v>
      </c>
      <c r="D93" s="26">
        <f>F93</f>
        <v>139.97151</v>
      </c>
      <c r="E93" s="26">
        <f>F93</f>
        <v>139.97151</v>
      </c>
      <c r="F93" s="26">
        <f>ROUND(139.97151,5)</f>
        <v>139.97151</v>
      </c>
      <c r="G93" s="24"/>
      <c r="H93" s="36"/>
    </row>
    <row r="94" spans="1:8" ht="12.75" customHeight="1">
      <c r="A94" s="22">
        <v>43041</v>
      </c>
      <c r="B94" s="22"/>
      <c r="C94" s="26">
        <f>ROUND(133.06833,5)</f>
        <v>133.06833</v>
      </c>
      <c r="D94" s="26">
        <f>F94</f>
        <v>141.14658</v>
      </c>
      <c r="E94" s="26">
        <f>F94</f>
        <v>141.14658</v>
      </c>
      <c r="F94" s="26">
        <f>ROUND(141.14658,5)</f>
        <v>141.14658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ROUND(1.98,5)</f>
        <v>1.98</v>
      </c>
      <c r="D96" s="26">
        <f>F96</f>
        <v>144.03455</v>
      </c>
      <c r="E96" s="26">
        <f>F96</f>
        <v>144.03455</v>
      </c>
      <c r="F96" s="26">
        <f>ROUND(144.03455,5)</f>
        <v>144.03455</v>
      </c>
      <c r="G96" s="24"/>
      <c r="H96" s="36"/>
    </row>
    <row r="97" spans="1:8" ht="12.75" customHeight="1">
      <c r="A97" s="22">
        <v>42768</v>
      </c>
      <c r="B97" s="22"/>
      <c r="C97" s="26">
        <f>ROUND(1.98,5)</f>
        <v>1.98</v>
      </c>
      <c r="D97" s="26">
        <f>F97</f>
        <v>145.22525</v>
      </c>
      <c r="E97" s="26">
        <f>F97</f>
        <v>145.22525</v>
      </c>
      <c r="F97" s="26">
        <f>ROUND(145.22525,5)</f>
        <v>145.22525</v>
      </c>
      <c r="G97" s="24"/>
      <c r="H97" s="36"/>
    </row>
    <row r="98" spans="1:8" ht="12.75" customHeight="1">
      <c r="A98" s="22">
        <v>42859</v>
      </c>
      <c r="B98" s="22"/>
      <c r="C98" s="26">
        <f>ROUND(1.98,5)</f>
        <v>1.98</v>
      </c>
      <c r="D98" s="26">
        <f>F98</f>
        <v>148.16718</v>
      </c>
      <c r="E98" s="26">
        <f>F98</f>
        <v>148.16718</v>
      </c>
      <c r="F98" s="26">
        <f>ROUND(148.16718,5)</f>
        <v>148.16718</v>
      </c>
      <c r="G98" s="24"/>
      <c r="H98" s="36"/>
    </row>
    <row r="99" spans="1:8" ht="12.75" customHeight="1">
      <c r="A99" s="22">
        <v>42950</v>
      </c>
      <c r="B99" s="22"/>
      <c r="C99" s="26">
        <f>ROUND(1.98,5)</f>
        <v>1.98</v>
      </c>
      <c r="D99" s="26">
        <f>F99</f>
        <v>149.62386</v>
      </c>
      <c r="E99" s="26">
        <f>F99</f>
        <v>149.62386</v>
      </c>
      <c r="F99" s="26">
        <f>ROUND(149.62386,5)</f>
        <v>149.62386</v>
      </c>
      <c r="G99" s="24"/>
      <c r="H99" s="36"/>
    </row>
    <row r="100" spans="1:8" ht="12.75" customHeight="1">
      <c r="A100" s="22">
        <v>43041</v>
      </c>
      <c r="B100" s="22"/>
      <c r="C100" s="26">
        <f>ROUND(1.98,5)</f>
        <v>1.98</v>
      </c>
      <c r="D100" s="26">
        <f>F100</f>
        <v>152.5851</v>
      </c>
      <c r="E100" s="26">
        <f>F100</f>
        <v>152.5851</v>
      </c>
      <c r="F100" s="26">
        <f>ROUND(152.5851,5)</f>
        <v>152.5851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ROUND(2.42,5)</f>
        <v>2.42</v>
      </c>
      <c r="D102" s="26">
        <f>F102</f>
        <v>130.4903</v>
      </c>
      <c r="E102" s="26">
        <f>F102</f>
        <v>130.4903</v>
      </c>
      <c r="F102" s="26">
        <f>ROUND(130.4903,5)</f>
        <v>130.4903</v>
      </c>
      <c r="G102" s="24"/>
      <c r="H102" s="36"/>
    </row>
    <row r="103" spans="1:8" ht="12.75" customHeight="1">
      <c r="A103" s="22">
        <v>42768</v>
      </c>
      <c r="B103" s="22"/>
      <c r="C103" s="26">
        <f>ROUND(2.42,5)</f>
        <v>2.42</v>
      </c>
      <c r="D103" s="26">
        <f>F103</f>
        <v>133.02336</v>
      </c>
      <c r="E103" s="26">
        <f>F103</f>
        <v>133.02336</v>
      </c>
      <c r="F103" s="26">
        <f>ROUND(133.02336,5)</f>
        <v>133.02336</v>
      </c>
      <c r="G103" s="24"/>
      <c r="H103" s="36"/>
    </row>
    <row r="104" spans="1:8" ht="12.75" customHeight="1">
      <c r="A104" s="22">
        <v>42859</v>
      </c>
      <c r="B104" s="22"/>
      <c r="C104" s="26">
        <f>ROUND(2.42,5)</f>
        <v>2.42</v>
      </c>
      <c r="D104" s="26">
        <f>F104</f>
        <v>134.03281</v>
      </c>
      <c r="E104" s="26">
        <f>F104</f>
        <v>134.03281</v>
      </c>
      <c r="F104" s="26">
        <f>ROUND(134.03281,5)</f>
        <v>134.03281</v>
      </c>
      <c r="G104" s="24"/>
      <c r="H104" s="36"/>
    </row>
    <row r="105" spans="1:8" ht="12.75" customHeight="1">
      <c r="A105" s="22">
        <v>42950</v>
      </c>
      <c r="B105" s="22"/>
      <c r="C105" s="26">
        <f>ROUND(2.42,5)</f>
        <v>2.42</v>
      </c>
      <c r="D105" s="26">
        <f>F105</f>
        <v>136.85779</v>
      </c>
      <c r="E105" s="26">
        <f>F105</f>
        <v>136.85779</v>
      </c>
      <c r="F105" s="26">
        <f>ROUND(136.85779,5)</f>
        <v>136.85779</v>
      </c>
      <c r="G105" s="24"/>
      <c r="H105" s="36"/>
    </row>
    <row r="106" spans="1:8" ht="12.75" customHeight="1">
      <c r="A106" s="22">
        <v>43041</v>
      </c>
      <c r="B106" s="22"/>
      <c r="C106" s="26">
        <f>ROUND(2.42,5)</f>
        <v>2.42</v>
      </c>
      <c r="D106" s="26">
        <f>F106</f>
        <v>139.56657</v>
      </c>
      <c r="E106" s="26">
        <f>F106</f>
        <v>139.56657</v>
      </c>
      <c r="F106" s="26">
        <f>ROUND(139.56657,5)</f>
        <v>139.56657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ROUND(10.41,5)</f>
        <v>10.41</v>
      </c>
      <c r="D108" s="26">
        <f>F108</f>
        <v>10.46632</v>
      </c>
      <c r="E108" s="26">
        <f>F108</f>
        <v>10.46632</v>
      </c>
      <c r="F108" s="26">
        <f>ROUND(10.46632,5)</f>
        <v>10.46632</v>
      </c>
      <c r="G108" s="24"/>
      <c r="H108" s="36"/>
    </row>
    <row r="109" spans="1:8" ht="12.75" customHeight="1">
      <c r="A109" s="22">
        <v>42768</v>
      </c>
      <c r="B109" s="22"/>
      <c r="C109" s="26">
        <f>ROUND(10.41,5)</f>
        <v>10.41</v>
      </c>
      <c r="D109" s="26">
        <f>F109</f>
        <v>10.54718</v>
      </c>
      <c r="E109" s="26">
        <f>F109</f>
        <v>10.54718</v>
      </c>
      <c r="F109" s="26">
        <f>ROUND(10.54718,5)</f>
        <v>10.54718</v>
      </c>
      <c r="G109" s="24"/>
      <c r="H109" s="36"/>
    </row>
    <row r="110" spans="1:8" ht="12.75" customHeight="1">
      <c r="A110" s="22">
        <v>42859</v>
      </c>
      <c r="B110" s="22"/>
      <c r="C110" s="26">
        <f>ROUND(10.41,5)</f>
        <v>10.41</v>
      </c>
      <c r="D110" s="26">
        <f>F110</f>
        <v>10.61713</v>
      </c>
      <c r="E110" s="26">
        <f>F110</f>
        <v>10.61713</v>
      </c>
      <c r="F110" s="26">
        <f>ROUND(10.61713,5)</f>
        <v>10.61713</v>
      </c>
      <c r="G110" s="24"/>
      <c r="H110" s="36"/>
    </row>
    <row r="111" spans="1:8" ht="12.75" customHeight="1">
      <c r="A111" s="22">
        <v>42950</v>
      </c>
      <c r="B111" s="22"/>
      <c r="C111" s="26">
        <f>ROUND(10.41,5)</f>
        <v>10.41</v>
      </c>
      <c r="D111" s="26">
        <f>F111</f>
        <v>10.6776</v>
      </c>
      <c r="E111" s="26">
        <f>F111</f>
        <v>10.6776</v>
      </c>
      <c r="F111" s="26">
        <f>ROUND(10.6776,5)</f>
        <v>10.6776</v>
      </c>
      <c r="G111" s="24"/>
      <c r="H111" s="36"/>
    </row>
    <row r="112" spans="1:8" ht="12.75" customHeight="1">
      <c r="A112" s="22">
        <v>43041</v>
      </c>
      <c r="B112" s="22"/>
      <c r="C112" s="26">
        <f>ROUND(10.41,5)</f>
        <v>10.41</v>
      </c>
      <c r="D112" s="26">
        <f>F112</f>
        <v>10.75468</v>
      </c>
      <c r="E112" s="26">
        <f>F112</f>
        <v>10.75468</v>
      </c>
      <c r="F112" s="26">
        <f>ROUND(10.75468,5)</f>
        <v>10.75468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ROUND(10.53,5)</f>
        <v>10.53</v>
      </c>
      <c r="D114" s="26">
        <f>F114</f>
        <v>10.58449</v>
      </c>
      <c r="E114" s="26">
        <f>F114</f>
        <v>10.58449</v>
      </c>
      <c r="F114" s="26">
        <f>ROUND(10.58449,5)</f>
        <v>10.58449</v>
      </c>
      <c r="G114" s="24"/>
      <c r="H114" s="36"/>
    </row>
    <row r="115" spans="1:8" ht="12.75" customHeight="1">
      <c r="A115" s="22">
        <v>42768</v>
      </c>
      <c r="B115" s="22"/>
      <c r="C115" s="26">
        <f>ROUND(10.53,5)</f>
        <v>10.53</v>
      </c>
      <c r="D115" s="26">
        <f>F115</f>
        <v>10.66019</v>
      </c>
      <c r="E115" s="26">
        <f>F115</f>
        <v>10.66019</v>
      </c>
      <c r="F115" s="26">
        <f>ROUND(10.66019,5)</f>
        <v>10.66019</v>
      </c>
      <c r="G115" s="24"/>
      <c r="H115" s="36"/>
    </row>
    <row r="116" spans="1:8" ht="12.75" customHeight="1">
      <c r="A116" s="22">
        <v>42859</v>
      </c>
      <c r="B116" s="22"/>
      <c r="C116" s="26">
        <f>ROUND(10.53,5)</f>
        <v>10.53</v>
      </c>
      <c r="D116" s="26">
        <f>F116</f>
        <v>10.72986</v>
      </c>
      <c r="E116" s="26">
        <f>F116</f>
        <v>10.72986</v>
      </c>
      <c r="F116" s="26">
        <f>ROUND(10.72986,5)</f>
        <v>10.72986</v>
      </c>
      <c r="G116" s="24"/>
      <c r="H116" s="36"/>
    </row>
    <row r="117" spans="1:8" ht="12.75" customHeight="1">
      <c r="A117" s="22">
        <v>42950</v>
      </c>
      <c r="B117" s="22"/>
      <c r="C117" s="26">
        <f>ROUND(10.53,5)</f>
        <v>10.53</v>
      </c>
      <c r="D117" s="26">
        <f>F117</f>
        <v>10.78964</v>
      </c>
      <c r="E117" s="26">
        <f>F117</f>
        <v>10.78964</v>
      </c>
      <c r="F117" s="26">
        <f>ROUND(10.78964,5)</f>
        <v>10.78964</v>
      </c>
      <c r="G117" s="24"/>
      <c r="H117" s="36"/>
    </row>
    <row r="118" spans="1:8" ht="12.75" customHeight="1">
      <c r="A118" s="22">
        <v>43041</v>
      </c>
      <c r="B118" s="22"/>
      <c r="C118" s="26">
        <f>ROUND(10.53,5)</f>
        <v>10.53</v>
      </c>
      <c r="D118" s="26">
        <f>F118</f>
        <v>10.86353</v>
      </c>
      <c r="E118" s="26">
        <f>F118</f>
        <v>10.86353</v>
      </c>
      <c r="F118" s="26">
        <f>ROUND(10.86353,5)</f>
        <v>10.86353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ROUND(152.6802324,5)</f>
        <v>152.68023</v>
      </c>
      <c r="D120" s="26">
        <f>F120</f>
        <v>154.63546</v>
      </c>
      <c r="E120" s="26">
        <f>F120</f>
        <v>154.63546</v>
      </c>
      <c r="F120" s="26">
        <f>ROUND(154.63546,5)</f>
        <v>154.63546</v>
      </c>
      <c r="G120" s="24"/>
      <c r="H120" s="36"/>
    </row>
    <row r="121" spans="1:8" ht="12.75" customHeight="1">
      <c r="A121" s="22">
        <v>42768</v>
      </c>
      <c r="B121" s="22"/>
      <c r="C121" s="26">
        <f>ROUND(152.6802324,5)</f>
        <v>152.68023</v>
      </c>
      <c r="D121" s="26">
        <f>F121</f>
        <v>154.63546</v>
      </c>
      <c r="E121" s="26">
        <f>F121</f>
        <v>154.63546</v>
      </c>
      <c r="F121" s="26">
        <f>ROUND(154.63546,5)</f>
        <v>154.63546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ROUND(8.63,5)</f>
        <v>8.63</v>
      </c>
      <c r="D123" s="26">
        <f>F123</f>
        <v>8.66729</v>
      </c>
      <c r="E123" s="26">
        <f>F123</f>
        <v>8.66729</v>
      </c>
      <c r="F123" s="26">
        <f>ROUND(8.66729,5)</f>
        <v>8.66729</v>
      </c>
      <c r="G123" s="24"/>
      <c r="H123" s="36"/>
    </row>
    <row r="124" spans="1:8" ht="12.75" customHeight="1">
      <c r="A124" s="22">
        <v>42768</v>
      </c>
      <c r="B124" s="22"/>
      <c r="C124" s="26">
        <f>ROUND(8.63,5)</f>
        <v>8.63</v>
      </c>
      <c r="D124" s="26">
        <f>F124</f>
        <v>8.71483</v>
      </c>
      <c r="E124" s="26">
        <f>F124</f>
        <v>8.71483</v>
      </c>
      <c r="F124" s="26">
        <f>ROUND(8.71483,5)</f>
        <v>8.71483</v>
      </c>
      <c r="G124" s="24"/>
      <c r="H124" s="36"/>
    </row>
    <row r="125" spans="1:8" ht="12.75" customHeight="1">
      <c r="A125" s="22">
        <v>42859</v>
      </c>
      <c r="B125" s="22"/>
      <c r="C125" s="26">
        <f>ROUND(8.63,5)</f>
        <v>8.63</v>
      </c>
      <c r="D125" s="26">
        <f>F125</f>
        <v>8.74113</v>
      </c>
      <c r="E125" s="26">
        <f>F125</f>
        <v>8.74113</v>
      </c>
      <c r="F125" s="26">
        <f>ROUND(8.74113,5)</f>
        <v>8.74113</v>
      </c>
      <c r="G125" s="24"/>
      <c r="H125" s="36"/>
    </row>
    <row r="126" spans="1:8" ht="12.75" customHeight="1">
      <c r="A126" s="22">
        <v>42950</v>
      </c>
      <c r="B126" s="22"/>
      <c r="C126" s="26">
        <f>ROUND(8.63,5)</f>
        <v>8.63</v>
      </c>
      <c r="D126" s="26">
        <f>F126</f>
        <v>8.74927</v>
      </c>
      <c r="E126" s="26">
        <f>F126</f>
        <v>8.74927</v>
      </c>
      <c r="F126" s="26">
        <f>ROUND(8.74927,5)</f>
        <v>8.74927</v>
      </c>
      <c r="G126" s="24"/>
      <c r="H126" s="36"/>
    </row>
    <row r="127" spans="1:8" ht="12.75" customHeight="1">
      <c r="A127" s="22">
        <v>43041</v>
      </c>
      <c r="B127" s="22"/>
      <c r="C127" s="26">
        <f>ROUND(8.63,5)</f>
        <v>8.63</v>
      </c>
      <c r="D127" s="26">
        <f>F127</f>
        <v>8.78571</v>
      </c>
      <c r="E127" s="26">
        <f>F127</f>
        <v>8.78571</v>
      </c>
      <c r="F127" s="26">
        <f>ROUND(8.78571,5)</f>
        <v>8.78571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ROUND(9.47,5)</f>
        <v>9.47</v>
      </c>
      <c r="D129" s="26">
        <f>F129</f>
        <v>9.50692</v>
      </c>
      <c r="E129" s="26">
        <f>F129</f>
        <v>9.50692</v>
      </c>
      <c r="F129" s="26">
        <f>ROUND(9.50692,5)</f>
        <v>9.50692</v>
      </c>
      <c r="G129" s="24"/>
      <c r="H129" s="36"/>
    </row>
    <row r="130" spans="1:8" ht="12.75" customHeight="1">
      <c r="A130" s="22">
        <v>42768</v>
      </c>
      <c r="B130" s="22"/>
      <c r="C130" s="26">
        <f>ROUND(9.47,5)</f>
        <v>9.47</v>
      </c>
      <c r="D130" s="26">
        <f>F130</f>
        <v>9.55723</v>
      </c>
      <c r="E130" s="26">
        <f>F130</f>
        <v>9.55723</v>
      </c>
      <c r="F130" s="26">
        <f>ROUND(9.55723,5)</f>
        <v>9.55723</v>
      </c>
      <c r="G130" s="24"/>
      <c r="H130" s="36"/>
    </row>
    <row r="131" spans="1:8" ht="12.75" customHeight="1">
      <c r="A131" s="22">
        <v>42859</v>
      </c>
      <c r="B131" s="22"/>
      <c r="C131" s="26">
        <f>ROUND(9.47,5)</f>
        <v>9.47</v>
      </c>
      <c r="D131" s="26">
        <f>F131</f>
        <v>9.59517</v>
      </c>
      <c r="E131" s="26">
        <f>F131</f>
        <v>9.59517</v>
      </c>
      <c r="F131" s="26">
        <f>ROUND(9.59517,5)</f>
        <v>9.59517</v>
      </c>
      <c r="G131" s="24"/>
      <c r="H131" s="36"/>
    </row>
    <row r="132" spans="1:8" ht="12.75" customHeight="1">
      <c r="A132" s="22">
        <v>42950</v>
      </c>
      <c r="B132" s="22"/>
      <c r="C132" s="26">
        <f>ROUND(9.47,5)</f>
        <v>9.47</v>
      </c>
      <c r="D132" s="26">
        <f>F132</f>
        <v>9.62399</v>
      </c>
      <c r="E132" s="26">
        <f>F132</f>
        <v>9.62399</v>
      </c>
      <c r="F132" s="26">
        <f>ROUND(9.62399,5)</f>
        <v>9.62399</v>
      </c>
      <c r="G132" s="24"/>
      <c r="H132" s="36"/>
    </row>
    <row r="133" spans="1:8" ht="12.75" customHeight="1">
      <c r="A133" s="22">
        <v>43041</v>
      </c>
      <c r="B133" s="22"/>
      <c r="C133" s="26">
        <f>ROUND(9.47,5)</f>
        <v>9.47</v>
      </c>
      <c r="D133" s="26">
        <f>F133</f>
        <v>9.66781</v>
      </c>
      <c r="E133" s="26">
        <f>F133</f>
        <v>9.66781</v>
      </c>
      <c r="F133" s="26">
        <f>ROUND(9.66781,5)</f>
        <v>9.66781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ROUND(8.93,5)</f>
        <v>8.93</v>
      </c>
      <c r="D135" s="26">
        <f>F135</f>
        <v>8.96445</v>
      </c>
      <c r="E135" s="26">
        <f>F135</f>
        <v>8.96445</v>
      </c>
      <c r="F135" s="26">
        <f>ROUND(8.96445,5)</f>
        <v>8.96445</v>
      </c>
      <c r="G135" s="24"/>
      <c r="H135" s="36"/>
    </row>
    <row r="136" spans="1:8" ht="12.75" customHeight="1">
      <c r="A136" s="22">
        <v>42768</v>
      </c>
      <c r="B136" s="22"/>
      <c r="C136" s="26">
        <f>ROUND(8.93,5)</f>
        <v>8.93</v>
      </c>
      <c r="D136" s="26">
        <f>F136</f>
        <v>9.00908</v>
      </c>
      <c r="E136" s="26">
        <f>F136</f>
        <v>9.00908</v>
      </c>
      <c r="F136" s="26">
        <f>ROUND(9.00908,5)</f>
        <v>9.00908</v>
      </c>
      <c r="G136" s="24"/>
      <c r="H136" s="36"/>
    </row>
    <row r="137" spans="1:8" ht="12.75" customHeight="1">
      <c r="A137" s="22">
        <v>42859</v>
      </c>
      <c r="B137" s="22"/>
      <c r="C137" s="26">
        <f>ROUND(8.93,5)</f>
        <v>8.93</v>
      </c>
      <c r="D137" s="26">
        <f>F137</f>
        <v>9.04311</v>
      </c>
      <c r="E137" s="26">
        <f>F137</f>
        <v>9.04311</v>
      </c>
      <c r="F137" s="26">
        <f>ROUND(9.04311,5)</f>
        <v>9.04311</v>
      </c>
      <c r="G137" s="24"/>
      <c r="H137" s="36"/>
    </row>
    <row r="138" spans="1:8" ht="12.75" customHeight="1">
      <c r="A138" s="22">
        <v>42950</v>
      </c>
      <c r="B138" s="22"/>
      <c r="C138" s="26">
        <f>ROUND(8.93,5)</f>
        <v>8.93</v>
      </c>
      <c r="D138" s="26">
        <f>F138</f>
        <v>9.06419</v>
      </c>
      <c r="E138" s="26">
        <f>F138</f>
        <v>9.06419</v>
      </c>
      <c r="F138" s="26">
        <f>ROUND(9.06419,5)</f>
        <v>9.06419</v>
      </c>
      <c r="G138" s="24"/>
      <c r="H138" s="36"/>
    </row>
    <row r="139" spans="1:8" ht="12.75" customHeight="1">
      <c r="A139" s="22">
        <v>43041</v>
      </c>
      <c r="B139" s="22"/>
      <c r="C139" s="26">
        <f>ROUND(8.93,5)</f>
        <v>8.93</v>
      </c>
      <c r="D139" s="26">
        <f>F139</f>
        <v>9.10108</v>
      </c>
      <c r="E139" s="26">
        <f>F139</f>
        <v>9.10108</v>
      </c>
      <c r="F139" s="26">
        <f>ROUND(9.10108,5)</f>
        <v>9.10108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ROUND(1.79,5)</f>
        <v>1.79</v>
      </c>
      <c r="D141" s="26">
        <f>F141</f>
        <v>303.28165</v>
      </c>
      <c r="E141" s="26">
        <f>F141</f>
        <v>303.28165</v>
      </c>
      <c r="F141" s="26">
        <f>ROUND(303.28165,5)</f>
        <v>303.28165</v>
      </c>
      <c r="G141" s="24"/>
      <c r="H141" s="36"/>
    </row>
    <row r="142" spans="1:8" ht="12.75" customHeight="1">
      <c r="A142" s="22">
        <v>42768</v>
      </c>
      <c r="B142" s="22"/>
      <c r="C142" s="26">
        <f>ROUND(1.79,5)</f>
        <v>1.79</v>
      </c>
      <c r="D142" s="26">
        <f>F142</f>
        <v>302.47704</v>
      </c>
      <c r="E142" s="26">
        <f>F142</f>
        <v>302.47704</v>
      </c>
      <c r="F142" s="26">
        <f>ROUND(302.47704,5)</f>
        <v>302.47704</v>
      </c>
      <c r="G142" s="24"/>
      <c r="H142" s="36"/>
    </row>
    <row r="143" spans="1:8" ht="12.75" customHeight="1">
      <c r="A143" s="22">
        <v>42859</v>
      </c>
      <c r="B143" s="22"/>
      <c r="C143" s="26">
        <f>ROUND(1.79,5)</f>
        <v>1.79</v>
      </c>
      <c r="D143" s="26">
        <f>F143</f>
        <v>308.60551</v>
      </c>
      <c r="E143" s="26">
        <f>F143</f>
        <v>308.60551</v>
      </c>
      <c r="F143" s="26">
        <f>ROUND(308.60551,5)</f>
        <v>308.60551</v>
      </c>
      <c r="G143" s="24"/>
      <c r="H143" s="36"/>
    </row>
    <row r="144" spans="1:8" ht="12.75" customHeight="1">
      <c r="A144" s="22">
        <v>42950</v>
      </c>
      <c r="B144" s="22"/>
      <c r="C144" s="26">
        <f>ROUND(1.79,5)</f>
        <v>1.79</v>
      </c>
      <c r="D144" s="26">
        <f>F144</f>
        <v>308.19315</v>
      </c>
      <c r="E144" s="26">
        <f>F144</f>
        <v>308.19315</v>
      </c>
      <c r="F144" s="26">
        <f>ROUND(308.19315,5)</f>
        <v>308.19315</v>
      </c>
      <c r="G144" s="24"/>
      <c r="H144" s="36"/>
    </row>
    <row r="145" spans="1:8" ht="12.75" customHeight="1">
      <c r="A145" s="22">
        <v>43041</v>
      </c>
      <c r="B145" s="22"/>
      <c r="C145" s="26">
        <f>ROUND(1.79,5)</f>
        <v>1.79</v>
      </c>
      <c r="D145" s="26">
        <f>F145</f>
        <v>314.28957</v>
      </c>
      <c r="E145" s="26">
        <f>F145</f>
        <v>314.28957</v>
      </c>
      <c r="F145" s="26">
        <f>ROUND(314.28957,5)</f>
        <v>314.28957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ROUND(1.93,5)</f>
        <v>1.93</v>
      </c>
      <c r="D147" s="26">
        <f>F147</f>
        <v>249.86442</v>
      </c>
      <c r="E147" s="26">
        <f>F147</f>
        <v>249.86442</v>
      </c>
      <c r="F147" s="26">
        <f>ROUND(249.86442,5)</f>
        <v>249.86442</v>
      </c>
      <c r="G147" s="24"/>
      <c r="H147" s="36"/>
    </row>
    <row r="148" spans="1:8" ht="12.75" customHeight="1">
      <c r="A148" s="22">
        <v>42768</v>
      </c>
      <c r="B148" s="22"/>
      <c r="C148" s="26">
        <f>ROUND(1.93,5)</f>
        <v>1.93</v>
      </c>
      <c r="D148" s="26">
        <f>F148</f>
        <v>251.16036</v>
      </c>
      <c r="E148" s="26">
        <f>F148</f>
        <v>251.16036</v>
      </c>
      <c r="F148" s="26">
        <f>ROUND(251.16036,5)</f>
        <v>251.16036</v>
      </c>
      <c r="G148" s="24"/>
      <c r="H148" s="36"/>
    </row>
    <row r="149" spans="1:8" ht="12.75" customHeight="1">
      <c r="A149" s="22">
        <v>42859</v>
      </c>
      <c r="B149" s="22"/>
      <c r="C149" s="26">
        <f>ROUND(1.93,5)</f>
        <v>1.93</v>
      </c>
      <c r="D149" s="26">
        <f>F149</f>
        <v>256.24857</v>
      </c>
      <c r="E149" s="26">
        <f>F149</f>
        <v>256.24857</v>
      </c>
      <c r="F149" s="26">
        <f>ROUND(256.24857,5)</f>
        <v>256.24857</v>
      </c>
      <c r="G149" s="24"/>
      <c r="H149" s="36"/>
    </row>
    <row r="150" spans="1:8" ht="12.75" customHeight="1">
      <c r="A150" s="22">
        <v>42950</v>
      </c>
      <c r="B150" s="22"/>
      <c r="C150" s="26">
        <f>ROUND(1.93,5)</f>
        <v>1.93</v>
      </c>
      <c r="D150" s="26">
        <f>F150</f>
        <v>257.97493</v>
      </c>
      <c r="E150" s="26">
        <f>F150</f>
        <v>257.97493</v>
      </c>
      <c r="F150" s="26">
        <f>ROUND(257.97493,5)</f>
        <v>257.97493</v>
      </c>
      <c r="G150" s="24"/>
      <c r="H150" s="36"/>
    </row>
    <row r="151" spans="1:8" ht="12.75" customHeight="1">
      <c r="A151" s="22">
        <v>43041</v>
      </c>
      <c r="B151" s="22"/>
      <c r="C151" s="26">
        <f>ROUND(1.93,5)</f>
        <v>1.93</v>
      </c>
      <c r="D151" s="26">
        <f>F151</f>
        <v>263.08</v>
      </c>
      <c r="E151" s="26">
        <f>F151</f>
        <v>263.08</v>
      </c>
      <c r="F151" s="26">
        <f>ROUND(263.08,5)</f>
        <v>263.08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ROUND(7.72,5)</f>
        <v>7.72</v>
      </c>
      <c r="D153" s="26">
        <f>F153</f>
        <v>7.7529</v>
      </c>
      <c r="E153" s="26">
        <f>F153</f>
        <v>7.7529</v>
      </c>
      <c r="F153" s="26">
        <f>ROUND(7.7529,5)</f>
        <v>7.7529</v>
      </c>
      <c r="G153" s="24"/>
      <c r="H153" s="36"/>
    </row>
    <row r="154" spans="1:8" ht="12.75" customHeight="1">
      <c r="A154" s="22">
        <v>42768</v>
      </c>
      <c r="B154" s="22"/>
      <c r="C154" s="26">
        <f>ROUND(7.72,5)</f>
        <v>7.72</v>
      </c>
      <c r="D154" s="26">
        <f>F154</f>
        <v>7.74499</v>
      </c>
      <c r="E154" s="26">
        <f>F154</f>
        <v>7.74499</v>
      </c>
      <c r="F154" s="26">
        <f>ROUND(7.74499,5)</f>
        <v>7.74499</v>
      </c>
      <c r="G154" s="24"/>
      <c r="H154" s="36"/>
    </row>
    <row r="155" spans="1:8" ht="12.75" customHeight="1">
      <c r="A155" s="22">
        <v>42859</v>
      </c>
      <c r="B155" s="22"/>
      <c r="C155" s="26">
        <f>ROUND(7.72,5)</f>
        <v>7.72</v>
      </c>
      <c r="D155" s="26">
        <f>F155</f>
        <v>7.31746</v>
      </c>
      <c r="E155" s="26">
        <f>F155</f>
        <v>7.31746</v>
      </c>
      <c r="F155" s="26">
        <f>ROUND(7.31746,5)</f>
        <v>7.31746</v>
      </c>
      <c r="G155" s="24"/>
      <c r="H155" s="36"/>
    </row>
    <row r="156" spans="1:8" ht="12.75" customHeight="1">
      <c r="A156" s="22">
        <v>42950</v>
      </c>
      <c r="B156" s="22"/>
      <c r="C156" s="26">
        <f>ROUND(7.72,5)</f>
        <v>7.72</v>
      </c>
      <c r="D156" s="26">
        <f>F156</f>
        <v>4.54545</v>
      </c>
      <c r="E156" s="26">
        <f>F156</f>
        <v>4.54545</v>
      </c>
      <c r="F156" s="26">
        <f>ROUND(4.54545,5)</f>
        <v>4.54545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ROUND(7.94,5)</f>
        <v>7.94</v>
      </c>
      <c r="D158" s="26">
        <f>F158</f>
        <v>7.9673</v>
      </c>
      <c r="E158" s="26">
        <f>F158</f>
        <v>7.9673</v>
      </c>
      <c r="F158" s="26">
        <f>ROUND(7.9673,5)</f>
        <v>7.9673</v>
      </c>
      <c r="G158" s="24"/>
      <c r="H158" s="36"/>
    </row>
    <row r="159" spans="1:8" ht="12.75" customHeight="1">
      <c r="A159" s="22">
        <v>42768</v>
      </c>
      <c r="B159" s="22"/>
      <c r="C159" s="26">
        <f>ROUND(7.94,5)</f>
        <v>7.94</v>
      </c>
      <c r="D159" s="26">
        <f>F159</f>
        <v>7.98629</v>
      </c>
      <c r="E159" s="26">
        <f>F159</f>
        <v>7.98629</v>
      </c>
      <c r="F159" s="26">
        <f>ROUND(7.98629,5)</f>
        <v>7.98629</v>
      </c>
      <c r="G159" s="24"/>
      <c r="H159" s="36"/>
    </row>
    <row r="160" spans="1:8" ht="12.75" customHeight="1">
      <c r="A160" s="22">
        <v>42859</v>
      </c>
      <c r="B160" s="22"/>
      <c r="C160" s="26">
        <f>ROUND(7.94,5)</f>
        <v>7.94</v>
      </c>
      <c r="D160" s="26">
        <f>F160</f>
        <v>7.95669</v>
      </c>
      <c r="E160" s="26">
        <f>F160</f>
        <v>7.95669</v>
      </c>
      <c r="F160" s="26">
        <f>ROUND(7.95669,5)</f>
        <v>7.95669</v>
      </c>
      <c r="G160" s="24"/>
      <c r="H160" s="36"/>
    </row>
    <row r="161" spans="1:8" ht="12.75" customHeight="1">
      <c r="A161" s="22">
        <v>42950</v>
      </c>
      <c r="B161" s="22"/>
      <c r="C161" s="26">
        <f>ROUND(7.94,5)</f>
        <v>7.94</v>
      </c>
      <c r="D161" s="26">
        <f>F161</f>
        <v>7.84673</v>
      </c>
      <c r="E161" s="26">
        <f>F161</f>
        <v>7.84673</v>
      </c>
      <c r="F161" s="26">
        <f>ROUND(7.84673,5)</f>
        <v>7.84673</v>
      </c>
      <c r="G161" s="24"/>
      <c r="H161" s="36"/>
    </row>
    <row r="162" spans="1:8" ht="12.75" customHeight="1">
      <c r="A162" s="22">
        <v>43041</v>
      </c>
      <c r="B162" s="22"/>
      <c r="C162" s="26">
        <f>ROUND(7.94,5)</f>
        <v>7.94</v>
      </c>
      <c r="D162" s="26">
        <f>F162</f>
        <v>7.76925</v>
      </c>
      <c r="E162" s="26">
        <f>F162</f>
        <v>7.76925</v>
      </c>
      <c r="F162" s="26">
        <f>ROUND(7.76925,5)</f>
        <v>7.76925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ROUND(8.2,5)</f>
        <v>8.2</v>
      </c>
      <c r="D164" s="26">
        <f>F164</f>
        <v>8.2315</v>
      </c>
      <c r="E164" s="26">
        <f>F164</f>
        <v>8.2315</v>
      </c>
      <c r="F164" s="26">
        <f>ROUND(8.2315,5)</f>
        <v>8.2315</v>
      </c>
      <c r="G164" s="24"/>
      <c r="H164" s="36"/>
    </row>
    <row r="165" spans="1:8" ht="12.75" customHeight="1">
      <c r="A165" s="22">
        <v>42768</v>
      </c>
      <c r="B165" s="22"/>
      <c r="C165" s="26">
        <f>ROUND(8.2,5)</f>
        <v>8.2</v>
      </c>
      <c r="D165" s="26">
        <f>F165</f>
        <v>8.26596</v>
      </c>
      <c r="E165" s="26">
        <f>F165</f>
        <v>8.26596</v>
      </c>
      <c r="F165" s="26">
        <f>ROUND(8.26596,5)</f>
        <v>8.26596</v>
      </c>
      <c r="G165" s="24"/>
      <c r="H165" s="36"/>
    </row>
    <row r="166" spans="1:8" ht="12.75" customHeight="1">
      <c r="A166" s="22">
        <v>42859</v>
      </c>
      <c r="B166" s="22"/>
      <c r="C166" s="26">
        <f>ROUND(8.2,5)</f>
        <v>8.2</v>
      </c>
      <c r="D166" s="26">
        <f>F166</f>
        <v>8.28111</v>
      </c>
      <c r="E166" s="26">
        <f>F166</f>
        <v>8.28111</v>
      </c>
      <c r="F166" s="26">
        <f>ROUND(8.28111,5)</f>
        <v>8.28111</v>
      </c>
      <c r="G166" s="24"/>
      <c r="H166" s="36"/>
    </row>
    <row r="167" spans="1:8" ht="12.75" customHeight="1">
      <c r="A167" s="22">
        <v>42950</v>
      </c>
      <c r="B167" s="22"/>
      <c r="C167" s="26">
        <f>ROUND(8.2,5)</f>
        <v>8.2</v>
      </c>
      <c r="D167" s="26">
        <f>F167</f>
        <v>8.25764</v>
      </c>
      <c r="E167" s="26">
        <f>F167</f>
        <v>8.25764</v>
      </c>
      <c r="F167" s="26">
        <f>ROUND(8.25764,5)</f>
        <v>8.25764</v>
      </c>
      <c r="G167" s="24"/>
      <c r="H167" s="36"/>
    </row>
    <row r="168" spans="1:8" ht="12.75" customHeight="1">
      <c r="A168" s="22">
        <v>43041</v>
      </c>
      <c r="B168" s="22"/>
      <c r="C168" s="26">
        <f>ROUND(8.2,5)</f>
        <v>8.2</v>
      </c>
      <c r="D168" s="26">
        <f>F168</f>
        <v>8.26183</v>
      </c>
      <c r="E168" s="26">
        <f>F168</f>
        <v>8.26183</v>
      </c>
      <c r="F168" s="26">
        <f>ROUND(8.26183,5)</f>
        <v>8.26183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ROUND(8.385,5)</f>
        <v>8.385</v>
      </c>
      <c r="D170" s="26">
        <f>F170</f>
        <v>8.42031</v>
      </c>
      <c r="E170" s="26">
        <f>F170</f>
        <v>8.42031</v>
      </c>
      <c r="F170" s="26">
        <f>ROUND(8.42031,5)</f>
        <v>8.42031</v>
      </c>
      <c r="G170" s="24"/>
      <c r="H170" s="36"/>
    </row>
    <row r="171" spans="1:8" ht="12.75" customHeight="1">
      <c r="A171" s="22">
        <v>42768</v>
      </c>
      <c r="B171" s="22"/>
      <c r="C171" s="26">
        <f>ROUND(8.385,5)</f>
        <v>8.385</v>
      </c>
      <c r="D171" s="26">
        <f>F171</f>
        <v>8.46265</v>
      </c>
      <c r="E171" s="26">
        <f>F171</f>
        <v>8.46265</v>
      </c>
      <c r="F171" s="26">
        <f>ROUND(8.46265,5)</f>
        <v>8.46265</v>
      </c>
      <c r="G171" s="24"/>
      <c r="H171" s="36"/>
    </row>
    <row r="172" spans="1:8" ht="12.75" customHeight="1">
      <c r="A172" s="22">
        <v>42859</v>
      </c>
      <c r="B172" s="22"/>
      <c r="C172" s="26">
        <f>ROUND(8.385,5)</f>
        <v>8.385</v>
      </c>
      <c r="D172" s="26">
        <f>F172</f>
        <v>8.48337</v>
      </c>
      <c r="E172" s="26">
        <f>F172</f>
        <v>8.48337</v>
      </c>
      <c r="F172" s="26">
        <f>ROUND(8.48337,5)</f>
        <v>8.48337</v>
      </c>
      <c r="G172" s="24"/>
      <c r="H172" s="36"/>
    </row>
    <row r="173" spans="1:8" ht="12.75" customHeight="1">
      <c r="A173" s="22">
        <v>42950</v>
      </c>
      <c r="B173" s="22"/>
      <c r="C173" s="26">
        <f>ROUND(8.385,5)</f>
        <v>8.385</v>
      </c>
      <c r="D173" s="26">
        <f>F173</f>
        <v>8.47831</v>
      </c>
      <c r="E173" s="26">
        <f>F173</f>
        <v>8.47831</v>
      </c>
      <c r="F173" s="26">
        <f>ROUND(8.47831,5)</f>
        <v>8.47831</v>
      </c>
      <c r="G173" s="24"/>
      <c r="H173" s="36"/>
    </row>
    <row r="174" spans="1:8" ht="12.75" customHeight="1">
      <c r="A174" s="22">
        <v>43041</v>
      </c>
      <c r="B174" s="22"/>
      <c r="C174" s="26">
        <f>ROUND(8.385,5)</f>
        <v>8.385</v>
      </c>
      <c r="D174" s="26">
        <f>F174</f>
        <v>8.50473</v>
      </c>
      <c r="E174" s="26">
        <f>F174</f>
        <v>8.50473</v>
      </c>
      <c r="F174" s="26">
        <f>ROUND(8.50473,5)</f>
        <v>8.50473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ROUND(9.43,5)</f>
        <v>9.43</v>
      </c>
      <c r="D176" s="26">
        <f>F176</f>
        <v>9.46189</v>
      </c>
      <c r="E176" s="26">
        <f>F176</f>
        <v>9.46189</v>
      </c>
      <c r="F176" s="26">
        <f>ROUND(9.46189,5)</f>
        <v>9.46189</v>
      </c>
      <c r="G176" s="24"/>
      <c r="H176" s="36"/>
    </row>
    <row r="177" spans="1:8" ht="12.75" customHeight="1">
      <c r="A177" s="22">
        <v>42768</v>
      </c>
      <c r="B177" s="22"/>
      <c r="C177" s="26">
        <f>ROUND(9.43,5)</f>
        <v>9.43</v>
      </c>
      <c r="D177" s="26">
        <f>F177</f>
        <v>9.50459</v>
      </c>
      <c r="E177" s="26">
        <f>F177</f>
        <v>9.50459</v>
      </c>
      <c r="F177" s="26">
        <f>ROUND(9.50459,5)</f>
        <v>9.50459</v>
      </c>
      <c r="G177" s="24"/>
      <c r="H177" s="36"/>
    </row>
    <row r="178" spans="1:8" ht="12.75" customHeight="1">
      <c r="A178" s="22">
        <v>42859</v>
      </c>
      <c r="B178" s="22"/>
      <c r="C178" s="26">
        <f>ROUND(9.43,5)</f>
        <v>9.43</v>
      </c>
      <c r="D178" s="26">
        <f>F178</f>
        <v>9.53909</v>
      </c>
      <c r="E178" s="26">
        <f>F178</f>
        <v>9.53909</v>
      </c>
      <c r="F178" s="26">
        <f>ROUND(9.53909,5)</f>
        <v>9.53909</v>
      </c>
      <c r="G178" s="24"/>
      <c r="H178" s="36"/>
    </row>
    <row r="179" spans="1:8" ht="12.75" customHeight="1">
      <c r="A179" s="22">
        <v>42950</v>
      </c>
      <c r="B179" s="22"/>
      <c r="C179" s="26">
        <f>ROUND(9.43,5)</f>
        <v>9.43</v>
      </c>
      <c r="D179" s="26">
        <f>F179</f>
        <v>9.56486</v>
      </c>
      <c r="E179" s="26">
        <f>F179</f>
        <v>9.56486</v>
      </c>
      <c r="F179" s="26">
        <f>ROUND(9.56486,5)</f>
        <v>9.56486</v>
      </c>
      <c r="G179" s="24"/>
      <c r="H179" s="36"/>
    </row>
    <row r="180" spans="1:8" ht="12.75" customHeight="1">
      <c r="A180" s="22">
        <v>43041</v>
      </c>
      <c r="B180" s="22"/>
      <c r="C180" s="26">
        <f>ROUND(9.43,5)</f>
        <v>9.43</v>
      </c>
      <c r="D180" s="26">
        <f>F180</f>
        <v>9.60198</v>
      </c>
      <c r="E180" s="26">
        <f>F180</f>
        <v>9.60198</v>
      </c>
      <c r="F180" s="26">
        <f>ROUND(9.60198,5)</f>
        <v>9.60198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ROUND(1.91,5)</f>
        <v>1.91</v>
      </c>
      <c r="D182" s="26">
        <f>F182</f>
        <v>186.86712</v>
      </c>
      <c r="E182" s="26">
        <f>F182</f>
        <v>186.86712</v>
      </c>
      <c r="F182" s="26">
        <f>ROUND(186.86712,5)</f>
        <v>186.86712</v>
      </c>
      <c r="G182" s="24"/>
      <c r="H182" s="36"/>
    </row>
    <row r="183" spans="1:8" ht="12.75" customHeight="1">
      <c r="A183" s="22">
        <v>42768</v>
      </c>
      <c r="B183" s="22"/>
      <c r="C183" s="26">
        <f>ROUND(1.91,5)</f>
        <v>1.91</v>
      </c>
      <c r="D183" s="26">
        <f>F183</f>
        <v>190.49443</v>
      </c>
      <c r="E183" s="26">
        <f>F183</f>
        <v>190.49443</v>
      </c>
      <c r="F183" s="26">
        <f>ROUND(190.49443,5)</f>
        <v>190.49443</v>
      </c>
      <c r="G183" s="24"/>
      <c r="H183" s="36"/>
    </row>
    <row r="184" spans="1:8" ht="12.75" customHeight="1">
      <c r="A184" s="22">
        <v>42859</v>
      </c>
      <c r="B184" s="22"/>
      <c r="C184" s="26">
        <f>ROUND(1.91,5)</f>
        <v>1.91</v>
      </c>
      <c r="D184" s="26">
        <f>F184</f>
        <v>192.03178</v>
      </c>
      <c r="E184" s="26">
        <f>F184</f>
        <v>192.03178</v>
      </c>
      <c r="F184" s="26">
        <f>ROUND(192.03178,5)</f>
        <v>192.03178</v>
      </c>
      <c r="G184" s="24"/>
      <c r="H184" s="36"/>
    </row>
    <row r="185" spans="1:8" ht="12.75" customHeight="1">
      <c r="A185" s="22">
        <v>42950</v>
      </c>
      <c r="B185" s="22"/>
      <c r="C185" s="26">
        <f>ROUND(1.91,5)</f>
        <v>1.91</v>
      </c>
      <c r="D185" s="26">
        <f>F185</f>
        <v>196.07884</v>
      </c>
      <c r="E185" s="26">
        <f>F185</f>
        <v>196.07884</v>
      </c>
      <c r="F185" s="26">
        <f>ROUND(196.07884,5)</f>
        <v>196.07884</v>
      </c>
      <c r="G185" s="24"/>
      <c r="H185" s="36"/>
    </row>
    <row r="186" spans="1:8" ht="12.75" customHeight="1">
      <c r="A186" s="22">
        <v>43041</v>
      </c>
      <c r="B186" s="22"/>
      <c r="C186" s="26">
        <f>ROUND(1.91,5)</f>
        <v>1.91</v>
      </c>
      <c r="D186" s="26">
        <f>F186</f>
        <v>197.54137</v>
      </c>
      <c r="E186" s="26">
        <f>F186</f>
        <v>197.54137</v>
      </c>
      <c r="F186" s="26">
        <f>ROUND(197.54137,5)</f>
        <v>197.54137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141.7097</v>
      </c>
      <c r="E188" s="26">
        <f>F188</f>
        <v>141.7097</v>
      </c>
      <c r="F188" s="26">
        <f>ROUND(141.7097,5)</f>
        <v>141.7097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ROUND(1.81,5)</f>
        <v>1.81</v>
      </c>
      <c r="D194" s="26">
        <f>F194</f>
        <v>148.09361</v>
      </c>
      <c r="E194" s="26">
        <f>F194</f>
        <v>148.09361</v>
      </c>
      <c r="F194" s="26">
        <f>ROUND(148.09361,5)</f>
        <v>148.09361</v>
      </c>
      <c r="G194" s="24"/>
      <c r="H194" s="36"/>
    </row>
    <row r="195" spans="1:8" ht="12.75" customHeight="1">
      <c r="A195" s="22">
        <v>42768</v>
      </c>
      <c r="B195" s="22"/>
      <c r="C195" s="26">
        <f>ROUND(1.81,5)</f>
        <v>1.81</v>
      </c>
      <c r="D195" s="26">
        <f>F195</f>
        <v>149.01439</v>
      </c>
      <c r="E195" s="26">
        <f>F195</f>
        <v>149.01439</v>
      </c>
      <c r="F195" s="26">
        <f>ROUND(149.01439,5)</f>
        <v>149.01439</v>
      </c>
      <c r="G195" s="24"/>
      <c r="H195" s="36"/>
    </row>
    <row r="196" spans="1:8" ht="12.75" customHeight="1">
      <c r="A196" s="22">
        <v>42859</v>
      </c>
      <c r="B196" s="22"/>
      <c r="C196" s="26">
        <f>ROUND(1.81,5)</f>
        <v>1.81</v>
      </c>
      <c r="D196" s="26">
        <f>F196</f>
        <v>152.03349</v>
      </c>
      <c r="E196" s="26">
        <f>F196</f>
        <v>152.03349</v>
      </c>
      <c r="F196" s="26">
        <f>ROUND(152.03349,5)</f>
        <v>152.03349</v>
      </c>
      <c r="G196" s="24"/>
      <c r="H196" s="36"/>
    </row>
    <row r="197" spans="1:8" ht="12.75" customHeight="1">
      <c r="A197" s="22">
        <v>42950</v>
      </c>
      <c r="B197" s="22"/>
      <c r="C197" s="26">
        <f>ROUND(1.81,5)</f>
        <v>1.81</v>
      </c>
      <c r="D197" s="26">
        <f>F197</f>
        <v>153.20288</v>
      </c>
      <c r="E197" s="26">
        <f>F197</f>
        <v>153.20288</v>
      </c>
      <c r="F197" s="26">
        <f>ROUND(153.20288,5)</f>
        <v>153.20288</v>
      </c>
      <c r="G197" s="24"/>
      <c r="H197" s="36"/>
    </row>
    <row r="198" spans="1:8" ht="12.75" customHeight="1">
      <c r="A198" s="22">
        <v>43041</v>
      </c>
      <c r="B198" s="22"/>
      <c r="C198" s="26">
        <f>ROUND(1.81,5)</f>
        <v>1.81</v>
      </c>
      <c r="D198" s="26">
        <f>F198</f>
        <v>156.23412</v>
      </c>
      <c r="E198" s="26">
        <f>F198</f>
        <v>156.23412</v>
      </c>
      <c r="F198" s="26">
        <f>ROUND(156.23412,5)</f>
        <v>156.23412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ROUND(9.315,5)</f>
        <v>9.315</v>
      </c>
      <c r="D200" s="26">
        <f>F200</f>
        <v>9.35064</v>
      </c>
      <c r="E200" s="26">
        <f>F200</f>
        <v>9.35064</v>
      </c>
      <c r="F200" s="26">
        <f>ROUND(9.35064,5)</f>
        <v>9.35064</v>
      </c>
      <c r="G200" s="24"/>
      <c r="H200" s="36"/>
    </row>
    <row r="201" spans="1:8" ht="12.75" customHeight="1">
      <c r="A201" s="22">
        <v>42768</v>
      </c>
      <c r="B201" s="22"/>
      <c r="C201" s="26">
        <f>ROUND(9.315,5)</f>
        <v>9.315</v>
      </c>
      <c r="D201" s="26">
        <f>F201</f>
        <v>9.39875</v>
      </c>
      <c r="E201" s="26">
        <f>F201</f>
        <v>9.39875</v>
      </c>
      <c r="F201" s="26">
        <f>ROUND(9.39875,5)</f>
        <v>9.39875</v>
      </c>
      <c r="G201" s="24"/>
      <c r="H201" s="36"/>
    </row>
    <row r="202" spans="1:8" ht="12.75" customHeight="1">
      <c r="A202" s="22">
        <v>42859</v>
      </c>
      <c r="B202" s="22"/>
      <c r="C202" s="26">
        <f>ROUND(9.315,5)</f>
        <v>9.315</v>
      </c>
      <c r="D202" s="26">
        <f>F202</f>
        <v>9.43402</v>
      </c>
      <c r="E202" s="26">
        <f>F202</f>
        <v>9.43402</v>
      </c>
      <c r="F202" s="26">
        <f>ROUND(9.43402,5)</f>
        <v>9.43402</v>
      </c>
      <c r="G202" s="24"/>
      <c r="H202" s="36"/>
    </row>
    <row r="203" spans="1:8" ht="12.75" customHeight="1">
      <c r="A203" s="22">
        <v>42950</v>
      </c>
      <c r="B203" s="22"/>
      <c r="C203" s="26">
        <f>ROUND(9.315,5)</f>
        <v>9.315</v>
      </c>
      <c r="D203" s="26">
        <f>F203</f>
        <v>9.45959</v>
      </c>
      <c r="E203" s="26">
        <f>F203</f>
        <v>9.45959</v>
      </c>
      <c r="F203" s="26">
        <f>ROUND(9.45959,5)</f>
        <v>9.45959</v>
      </c>
      <c r="G203" s="24"/>
      <c r="H203" s="36"/>
    </row>
    <row r="204" spans="1:8" ht="12.75" customHeight="1">
      <c r="A204" s="22">
        <v>43041</v>
      </c>
      <c r="B204" s="22"/>
      <c r="C204" s="26">
        <f>ROUND(9.315,5)</f>
        <v>9.315</v>
      </c>
      <c r="D204" s="26">
        <f>F204</f>
        <v>9.501</v>
      </c>
      <c r="E204" s="26">
        <f>F204</f>
        <v>9.501</v>
      </c>
      <c r="F204" s="26">
        <f>ROUND(9.501,5)</f>
        <v>9.501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ROUND(9.52,5)</f>
        <v>9.52</v>
      </c>
      <c r="D206" s="26">
        <f>F206</f>
        <v>9.55289</v>
      </c>
      <c r="E206" s="26">
        <f>F206</f>
        <v>9.55289</v>
      </c>
      <c r="F206" s="26">
        <f>ROUND(9.55289,5)</f>
        <v>9.55289</v>
      </c>
      <c r="G206" s="24"/>
      <c r="H206" s="36"/>
    </row>
    <row r="207" spans="1:8" ht="12.75" customHeight="1">
      <c r="A207" s="22">
        <v>42768</v>
      </c>
      <c r="B207" s="22"/>
      <c r="C207" s="26">
        <f>ROUND(9.52,5)</f>
        <v>9.52</v>
      </c>
      <c r="D207" s="26">
        <f>F207</f>
        <v>9.59759</v>
      </c>
      <c r="E207" s="26">
        <f>F207</f>
        <v>9.59759</v>
      </c>
      <c r="F207" s="26">
        <f>ROUND(9.59759,5)</f>
        <v>9.59759</v>
      </c>
      <c r="G207" s="24"/>
      <c r="H207" s="36"/>
    </row>
    <row r="208" spans="1:8" ht="12.75" customHeight="1">
      <c r="A208" s="22">
        <v>42859</v>
      </c>
      <c r="B208" s="22"/>
      <c r="C208" s="26">
        <f>ROUND(9.52,5)</f>
        <v>9.52</v>
      </c>
      <c r="D208" s="26">
        <f>F208</f>
        <v>9.63134</v>
      </c>
      <c r="E208" s="26">
        <f>F208</f>
        <v>9.63134</v>
      </c>
      <c r="F208" s="26">
        <f>ROUND(9.63134,5)</f>
        <v>9.63134</v>
      </c>
      <c r="G208" s="24"/>
      <c r="H208" s="36"/>
    </row>
    <row r="209" spans="1:8" ht="12.75" customHeight="1">
      <c r="A209" s="22">
        <v>42950</v>
      </c>
      <c r="B209" s="22"/>
      <c r="C209" s="26">
        <f>ROUND(9.52,5)</f>
        <v>9.52</v>
      </c>
      <c r="D209" s="26">
        <f>F209</f>
        <v>9.65705</v>
      </c>
      <c r="E209" s="26">
        <f>F209</f>
        <v>9.65705</v>
      </c>
      <c r="F209" s="26">
        <f>ROUND(9.65705,5)</f>
        <v>9.65705</v>
      </c>
      <c r="G209" s="24"/>
      <c r="H209" s="36"/>
    </row>
    <row r="210" spans="1:8" ht="12.75" customHeight="1">
      <c r="A210" s="22">
        <v>43041</v>
      </c>
      <c r="B210" s="22"/>
      <c r="C210" s="26">
        <f>ROUND(9.52,5)</f>
        <v>9.52</v>
      </c>
      <c r="D210" s="26">
        <f>F210</f>
        <v>9.6955</v>
      </c>
      <c r="E210" s="26">
        <f>F210</f>
        <v>9.6955</v>
      </c>
      <c r="F210" s="26">
        <f>ROUND(9.6955,5)</f>
        <v>9.6955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ROUND(9.56,5)</f>
        <v>9.56</v>
      </c>
      <c r="D212" s="26">
        <f>F212</f>
        <v>9.59375</v>
      </c>
      <c r="E212" s="26">
        <f>F212</f>
        <v>9.59375</v>
      </c>
      <c r="F212" s="26">
        <f>ROUND(9.59375,5)</f>
        <v>9.59375</v>
      </c>
      <c r="G212" s="24"/>
      <c r="H212" s="36"/>
    </row>
    <row r="213" spans="1:8" ht="12.75" customHeight="1">
      <c r="A213" s="22">
        <v>42768</v>
      </c>
      <c r="B213" s="22"/>
      <c r="C213" s="26">
        <f>ROUND(9.56,5)</f>
        <v>9.56</v>
      </c>
      <c r="D213" s="26">
        <f>F213</f>
        <v>9.63978</v>
      </c>
      <c r="E213" s="26">
        <f>F213</f>
        <v>9.63978</v>
      </c>
      <c r="F213" s="26">
        <f>ROUND(9.63978,5)</f>
        <v>9.63978</v>
      </c>
      <c r="G213" s="24"/>
      <c r="H213" s="36"/>
    </row>
    <row r="214" spans="1:8" ht="12.75" customHeight="1">
      <c r="A214" s="22">
        <v>42859</v>
      </c>
      <c r="B214" s="22"/>
      <c r="C214" s="26">
        <f>ROUND(9.56,5)</f>
        <v>9.56</v>
      </c>
      <c r="D214" s="26">
        <f>F214</f>
        <v>9.67476</v>
      </c>
      <c r="E214" s="26">
        <f>F214</f>
        <v>9.67476</v>
      </c>
      <c r="F214" s="26">
        <f>ROUND(9.67476,5)</f>
        <v>9.67476</v>
      </c>
      <c r="G214" s="24"/>
      <c r="H214" s="36"/>
    </row>
    <row r="215" spans="1:8" ht="12.75" customHeight="1">
      <c r="A215" s="22">
        <v>42950</v>
      </c>
      <c r="B215" s="22"/>
      <c r="C215" s="26">
        <f>ROUND(9.56,5)</f>
        <v>9.56</v>
      </c>
      <c r="D215" s="26">
        <f>F215</f>
        <v>9.7017</v>
      </c>
      <c r="E215" s="26">
        <f>F215</f>
        <v>9.7017</v>
      </c>
      <c r="F215" s="26">
        <f>ROUND(9.7017,5)</f>
        <v>9.7017</v>
      </c>
      <c r="G215" s="24"/>
      <c r="H215" s="36"/>
    </row>
    <row r="216" spans="1:8" ht="12.75" customHeight="1">
      <c r="A216" s="22">
        <v>43041</v>
      </c>
      <c r="B216" s="22"/>
      <c r="C216" s="26">
        <f>ROUND(9.56,5)</f>
        <v>9.56</v>
      </c>
      <c r="D216" s="26">
        <f>F216</f>
        <v>9.74147</v>
      </c>
      <c r="E216" s="26">
        <f>F216</f>
        <v>9.74147</v>
      </c>
      <c r="F216" s="26">
        <f>ROUND(9.74147,5)</f>
        <v>9.74147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5">
        <f>ROUND(2.16708853198336,4)</f>
        <v>2.1671</v>
      </c>
      <c r="D218" s="25">
        <f>F218</f>
        <v>2.1886</v>
      </c>
      <c r="E218" s="25">
        <f>F218</f>
        <v>2.1886</v>
      </c>
      <c r="F218" s="25">
        <f>ROUND(2.1886,4)</f>
        <v>2.1886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42643</v>
      </c>
      <c r="B220" s="22"/>
      <c r="C220" s="25">
        <f>ROUND(16.1660969458333,4)</f>
        <v>16.1661</v>
      </c>
      <c r="D220" s="25">
        <f>F220</f>
        <v>16.2493</v>
      </c>
      <c r="E220" s="25">
        <f>F220</f>
        <v>16.2493</v>
      </c>
      <c r="F220" s="25">
        <f>ROUND(16.2493,4)</f>
        <v>16.2493</v>
      </c>
      <c r="G220" s="24"/>
      <c r="H220" s="36"/>
    </row>
    <row r="221" spans="1:8" ht="12.75" customHeight="1">
      <c r="A221" s="22">
        <v>42702</v>
      </c>
      <c r="B221" s="22"/>
      <c r="C221" s="25">
        <f>ROUND(16.1660969458333,4)</f>
        <v>16.1661</v>
      </c>
      <c r="D221" s="25">
        <f>F221</f>
        <v>16.4848</v>
      </c>
      <c r="E221" s="25">
        <f>F221</f>
        <v>16.4848</v>
      </c>
      <c r="F221" s="25">
        <f>ROUND(16.4848,4)</f>
        <v>16.4848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42621</v>
      </c>
      <c r="B223" s="22"/>
      <c r="C223" s="25">
        <f>ROUND(19.2754350541667,4)</f>
        <v>19.2754</v>
      </c>
      <c r="D223" s="25">
        <f>F223</f>
        <v>19.2794</v>
      </c>
      <c r="E223" s="25">
        <f>F223</f>
        <v>19.2794</v>
      </c>
      <c r="F223" s="25">
        <f>ROUND(19.2794,4)</f>
        <v>19.2794</v>
      </c>
      <c r="G223" s="24"/>
      <c r="H223" s="36"/>
    </row>
    <row r="224" spans="1:8" ht="12.75" customHeight="1">
      <c r="A224" s="22">
        <v>42648</v>
      </c>
      <c r="B224" s="22"/>
      <c r="C224" s="25">
        <f>ROUND(19.2754350541667,4)</f>
        <v>19.2754</v>
      </c>
      <c r="D224" s="25">
        <f>F224</f>
        <v>19.3904</v>
      </c>
      <c r="E224" s="25">
        <f>F224</f>
        <v>19.3904</v>
      </c>
      <c r="F224" s="25">
        <f>ROUND(19.3904,4)</f>
        <v>19.3904</v>
      </c>
      <c r="G224" s="24"/>
      <c r="H224" s="36"/>
    </row>
    <row r="225" spans="1:8" ht="12.75" customHeight="1">
      <c r="A225" s="22">
        <v>42670</v>
      </c>
      <c r="B225" s="22"/>
      <c r="C225" s="25">
        <f>ROUND(19.2754350541667,4)</f>
        <v>19.2754</v>
      </c>
      <c r="D225" s="25">
        <f>F225</f>
        <v>19.4881</v>
      </c>
      <c r="E225" s="25">
        <f>F225</f>
        <v>19.4881</v>
      </c>
      <c r="F225" s="25">
        <f>ROUND(19.4881,4)</f>
        <v>19.4881</v>
      </c>
      <c r="G225" s="24"/>
      <c r="H225" s="36"/>
    </row>
    <row r="226" spans="1:8" ht="12.75" customHeight="1">
      <c r="A226" s="22">
        <v>42850</v>
      </c>
      <c r="B226" s="22"/>
      <c r="C226" s="25">
        <f>ROUND(19.2754350541667,4)</f>
        <v>19.2754</v>
      </c>
      <c r="D226" s="25">
        <f>F226</f>
        <v>20.2622</v>
      </c>
      <c r="E226" s="25">
        <f>F226</f>
        <v>20.2622</v>
      </c>
      <c r="F226" s="25">
        <f>ROUND(20.2622,4)</f>
        <v>20.2622</v>
      </c>
      <c r="G226" s="24"/>
      <c r="H226" s="36"/>
    </row>
    <row r="227" spans="1:8" ht="12.75" customHeight="1">
      <c r="A227" s="22" t="s">
        <v>63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42618</v>
      </c>
      <c r="B228" s="22"/>
      <c r="C228" s="25">
        <f>ROUND(14.47775,4)</f>
        <v>14.4778</v>
      </c>
      <c r="D228" s="25">
        <f>F228</f>
        <v>14.4778</v>
      </c>
      <c r="E228" s="25">
        <f>F228</f>
        <v>14.4778</v>
      </c>
      <c r="F228" s="25">
        <f>ROUND(14.4778,4)</f>
        <v>14.4778</v>
      </c>
      <c r="G228" s="24"/>
      <c r="H228" s="36"/>
    </row>
    <row r="229" spans="1:8" ht="12.75" customHeight="1">
      <c r="A229" s="22">
        <v>42619</v>
      </c>
      <c r="B229" s="22"/>
      <c r="C229" s="25">
        <f>ROUND(14.47775,4)</f>
        <v>14.4778</v>
      </c>
      <c r="D229" s="25">
        <f>F229</f>
        <v>14.4778</v>
      </c>
      <c r="E229" s="25">
        <f>F229</f>
        <v>14.4778</v>
      </c>
      <c r="F229" s="25">
        <f>ROUND(14.4778,4)</f>
        <v>14.4778</v>
      </c>
      <c r="G229" s="24"/>
      <c r="H229" s="36"/>
    </row>
    <row r="230" spans="1:8" ht="12.75" customHeight="1">
      <c r="A230" s="22">
        <v>42621</v>
      </c>
      <c r="B230" s="22"/>
      <c r="C230" s="25">
        <f>ROUND(14.47775,4)</f>
        <v>14.4778</v>
      </c>
      <c r="D230" s="25">
        <f>F230</f>
        <v>14.4806</v>
      </c>
      <c r="E230" s="25">
        <f>F230</f>
        <v>14.4806</v>
      </c>
      <c r="F230" s="25">
        <f>ROUND(14.4806,4)</f>
        <v>14.4806</v>
      </c>
      <c r="G230" s="24"/>
      <c r="H230" s="36"/>
    </row>
    <row r="231" spans="1:8" ht="12.75" customHeight="1">
      <c r="A231" s="22">
        <v>42622</v>
      </c>
      <c r="B231" s="22"/>
      <c r="C231" s="25">
        <f>ROUND(14.47775,4)</f>
        <v>14.4778</v>
      </c>
      <c r="D231" s="25">
        <f>F231</f>
        <v>14.4834</v>
      </c>
      <c r="E231" s="25">
        <f>F231</f>
        <v>14.4834</v>
      </c>
      <c r="F231" s="25">
        <f>ROUND(14.4834,4)</f>
        <v>14.4834</v>
      </c>
      <c r="G231" s="24"/>
      <c r="H231" s="36"/>
    </row>
    <row r="232" spans="1:8" ht="12.75" customHeight="1">
      <c r="A232" s="22">
        <v>42626</v>
      </c>
      <c r="B232" s="22"/>
      <c r="C232" s="25">
        <f>ROUND(14.47775,4)</f>
        <v>14.4778</v>
      </c>
      <c r="D232" s="25">
        <f>F232</f>
        <v>14.4947</v>
      </c>
      <c r="E232" s="25">
        <f>F232</f>
        <v>14.4947</v>
      </c>
      <c r="F232" s="25">
        <f>ROUND(14.4947,4)</f>
        <v>14.4947</v>
      </c>
      <c r="G232" s="24"/>
      <c r="H232" s="36"/>
    </row>
    <row r="233" spans="1:8" ht="12.75" customHeight="1">
      <c r="A233" s="22">
        <v>42628</v>
      </c>
      <c r="B233" s="22"/>
      <c r="C233" s="25">
        <f>ROUND(14.47775,4)</f>
        <v>14.4778</v>
      </c>
      <c r="D233" s="25">
        <f>F233</f>
        <v>14.5004</v>
      </c>
      <c r="E233" s="25">
        <f>F233</f>
        <v>14.5004</v>
      </c>
      <c r="F233" s="25">
        <f>ROUND(14.5004,4)</f>
        <v>14.5004</v>
      </c>
      <c r="G233" s="24"/>
      <c r="H233" s="36"/>
    </row>
    <row r="234" spans="1:8" ht="12.75" customHeight="1">
      <c r="A234" s="22">
        <v>42635</v>
      </c>
      <c r="B234" s="22"/>
      <c r="C234" s="25">
        <f>ROUND(14.47775,4)</f>
        <v>14.4778</v>
      </c>
      <c r="D234" s="25">
        <f>F234</f>
        <v>14.5204</v>
      </c>
      <c r="E234" s="25">
        <f>F234</f>
        <v>14.5204</v>
      </c>
      <c r="F234" s="25">
        <f>ROUND(14.5204,4)</f>
        <v>14.5204</v>
      </c>
      <c r="G234" s="24"/>
      <c r="H234" s="36"/>
    </row>
    <row r="235" spans="1:8" ht="12.75" customHeight="1">
      <c r="A235" s="22">
        <v>42640</v>
      </c>
      <c r="B235" s="22"/>
      <c r="C235" s="25">
        <f>ROUND(14.47775,4)</f>
        <v>14.4778</v>
      </c>
      <c r="D235" s="25">
        <f>F235</f>
        <v>14.5347</v>
      </c>
      <c r="E235" s="25">
        <f>F235</f>
        <v>14.5347</v>
      </c>
      <c r="F235" s="25">
        <f>ROUND(14.5347,4)</f>
        <v>14.5347</v>
      </c>
      <c r="G235" s="24"/>
      <c r="H235" s="36"/>
    </row>
    <row r="236" spans="1:8" ht="12.75" customHeight="1">
      <c r="A236" s="22">
        <v>42641</v>
      </c>
      <c r="B236" s="22"/>
      <c r="C236" s="25">
        <f>ROUND(14.47775,4)</f>
        <v>14.4778</v>
      </c>
      <c r="D236" s="25">
        <f>F236</f>
        <v>14.5376</v>
      </c>
      <c r="E236" s="25">
        <f>F236</f>
        <v>14.5376</v>
      </c>
      <c r="F236" s="25">
        <f>ROUND(14.5376,4)</f>
        <v>14.5376</v>
      </c>
      <c r="G236" s="24"/>
      <c r="H236" s="36"/>
    </row>
    <row r="237" spans="1:8" ht="12.75" customHeight="1">
      <c r="A237" s="22">
        <v>42642</v>
      </c>
      <c r="B237" s="22"/>
      <c r="C237" s="25">
        <f>ROUND(14.47775,4)</f>
        <v>14.4778</v>
      </c>
      <c r="D237" s="25">
        <f>F237</f>
        <v>14.5405</v>
      </c>
      <c r="E237" s="25">
        <f>F237</f>
        <v>14.5405</v>
      </c>
      <c r="F237" s="25">
        <f>ROUND(14.5405,4)</f>
        <v>14.5405</v>
      </c>
      <c r="G237" s="24"/>
      <c r="H237" s="36"/>
    </row>
    <row r="238" spans="1:8" ht="12.75" customHeight="1">
      <c r="A238" s="22">
        <v>42643</v>
      </c>
      <c r="B238" s="22"/>
      <c r="C238" s="25">
        <f>ROUND(14.47775,4)</f>
        <v>14.4778</v>
      </c>
      <c r="D238" s="25">
        <f>F238</f>
        <v>14.5433</v>
      </c>
      <c r="E238" s="25">
        <f>F238</f>
        <v>14.5433</v>
      </c>
      <c r="F238" s="25">
        <f>ROUND(14.5433,4)</f>
        <v>14.5433</v>
      </c>
      <c r="G238" s="24"/>
      <c r="H238" s="36"/>
    </row>
    <row r="239" spans="1:8" ht="12.75" customHeight="1">
      <c r="A239" s="22">
        <v>42646</v>
      </c>
      <c r="B239" s="22"/>
      <c r="C239" s="25">
        <f>ROUND(14.47775,4)</f>
        <v>14.4778</v>
      </c>
      <c r="D239" s="25">
        <f>F239</f>
        <v>14.5519</v>
      </c>
      <c r="E239" s="25">
        <f>F239</f>
        <v>14.5519</v>
      </c>
      <c r="F239" s="25">
        <f>ROUND(14.5519,4)</f>
        <v>14.5519</v>
      </c>
      <c r="G239" s="24"/>
      <c r="H239" s="36"/>
    </row>
    <row r="240" spans="1:8" ht="12.75" customHeight="1">
      <c r="A240" s="22">
        <v>42647</v>
      </c>
      <c r="B240" s="22"/>
      <c r="C240" s="25">
        <f>ROUND(14.47775,4)</f>
        <v>14.4778</v>
      </c>
      <c r="D240" s="25">
        <f>F240</f>
        <v>14.5548</v>
      </c>
      <c r="E240" s="25">
        <f>F240</f>
        <v>14.5548</v>
      </c>
      <c r="F240" s="25">
        <f>ROUND(14.5548,4)</f>
        <v>14.5548</v>
      </c>
      <c r="G240" s="24"/>
      <c r="H240" s="36"/>
    </row>
    <row r="241" spans="1:8" ht="12.75" customHeight="1">
      <c r="A241" s="22">
        <v>42648</v>
      </c>
      <c r="B241" s="22"/>
      <c r="C241" s="25">
        <f>ROUND(14.47775,4)</f>
        <v>14.4778</v>
      </c>
      <c r="D241" s="25">
        <f>F241</f>
        <v>14.5576</v>
      </c>
      <c r="E241" s="25">
        <f>F241</f>
        <v>14.5576</v>
      </c>
      <c r="F241" s="25">
        <f>ROUND(14.5576,4)</f>
        <v>14.5576</v>
      </c>
      <c r="G241" s="24"/>
      <c r="H241" s="36"/>
    </row>
    <row r="242" spans="1:8" ht="12.75" customHeight="1">
      <c r="A242" s="22">
        <v>42653</v>
      </c>
      <c r="B242" s="22"/>
      <c r="C242" s="25">
        <f>ROUND(14.47775,4)</f>
        <v>14.4778</v>
      </c>
      <c r="D242" s="25">
        <f>F242</f>
        <v>14.5721</v>
      </c>
      <c r="E242" s="25">
        <f>F242</f>
        <v>14.5721</v>
      </c>
      <c r="F242" s="25">
        <f>ROUND(14.5721,4)</f>
        <v>14.5721</v>
      </c>
      <c r="G242" s="24"/>
      <c r="H242" s="36"/>
    </row>
    <row r="243" spans="1:8" ht="12.75" customHeight="1">
      <c r="A243" s="22">
        <v>42655</v>
      </c>
      <c r="B243" s="22"/>
      <c r="C243" s="25">
        <f>ROUND(14.47775,4)</f>
        <v>14.4778</v>
      </c>
      <c r="D243" s="25">
        <f>F243</f>
        <v>14.578</v>
      </c>
      <c r="E243" s="25">
        <f>F243</f>
        <v>14.578</v>
      </c>
      <c r="F243" s="25">
        <f>ROUND(14.578,4)</f>
        <v>14.578</v>
      </c>
      <c r="G243" s="24"/>
      <c r="H243" s="36"/>
    </row>
    <row r="244" spans="1:8" ht="12.75" customHeight="1">
      <c r="A244" s="22">
        <v>42657</v>
      </c>
      <c r="B244" s="22"/>
      <c r="C244" s="25">
        <f>ROUND(14.47775,4)</f>
        <v>14.4778</v>
      </c>
      <c r="D244" s="25">
        <f>F244</f>
        <v>14.5838</v>
      </c>
      <c r="E244" s="25">
        <f>F244</f>
        <v>14.5838</v>
      </c>
      <c r="F244" s="25">
        <f>ROUND(14.5838,4)</f>
        <v>14.5838</v>
      </c>
      <c r="G244" s="24"/>
      <c r="H244" s="36"/>
    </row>
    <row r="245" spans="1:8" ht="12.75" customHeight="1">
      <c r="A245" s="22">
        <v>42662</v>
      </c>
      <c r="B245" s="22"/>
      <c r="C245" s="25">
        <f>ROUND(14.47775,4)</f>
        <v>14.4778</v>
      </c>
      <c r="D245" s="25">
        <f>F245</f>
        <v>14.5984</v>
      </c>
      <c r="E245" s="25">
        <f>F245</f>
        <v>14.5984</v>
      </c>
      <c r="F245" s="25">
        <f>ROUND(14.5984,4)</f>
        <v>14.5984</v>
      </c>
      <c r="G245" s="24"/>
      <c r="H245" s="36"/>
    </row>
    <row r="246" spans="1:8" ht="12.75" customHeight="1">
      <c r="A246" s="22">
        <v>42669</v>
      </c>
      <c r="B246" s="22"/>
      <c r="C246" s="25">
        <f>ROUND(14.47775,4)</f>
        <v>14.4778</v>
      </c>
      <c r="D246" s="25">
        <f>F246</f>
        <v>14.6188</v>
      </c>
      <c r="E246" s="25">
        <f>F246</f>
        <v>14.6188</v>
      </c>
      <c r="F246" s="25">
        <f>ROUND(14.6188,4)</f>
        <v>14.6188</v>
      </c>
      <c r="G246" s="24"/>
      <c r="H246" s="36"/>
    </row>
    <row r="247" spans="1:8" ht="12.75" customHeight="1">
      <c r="A247" s="22">
        <v>42670</v>
      </c>
      <c r="B247" s="22"/>
      <c r="C247" s="25">
        <f>ROUND(14.47775,4)</f>
        <v>14.4778</v>
      </c>
      <c r="D247" s="25">
        <f>F247</f>
        <v>14.6217</v>
      </c>
      <c r="E247" s="25">
        <f>F247</f>
        <v>14.6217</v>
      </c>
      <c r="F247" s="25">
        <f>ROUND(14.6217,4)</f>
        <v>14.6217</v>
      </c>
      <c r="G247" s="24"/>
      <c r="H247" s="36"/>
    </row>
    <row r="248" spans="1:8" ht="12.75" customHeight="1">
      <c r="A248" s="22">
        <v>42681</v>
      </c>
      <c r="B248" s="22"/>
      <c r="C248" s="25">
        <f>ROUND(14.47775,4)</f>
        <v>14.4778</v>
      </c>
      <c r="D248" s="25">
        <f>F248</f>
        <v>14.6538</v>
      </c>
      <c r="E248" s="25">
        <f>F248</f>
        <v>14.6538</v>
      </c>
      <c r="F248" s="25">
        <f>ROUND(14.6538,4)</f>
        <v>14.6538</v>
      </c>
      <c r="G248" s="24"/>
      <c r="H248" s="36"/>
    </row>
    <row r="249" spans="1:8" ht="12.75" customHeight="1">
      <c r="A249" s="22">
        <v>42684</v>
      </c>
      <c r="B249" s="22"/>
      <c r="C249" s="25">
        <f>ROUND(14.47775,4)</f>
        <v>14.4778</v>
      </c>
      <c r="D249" s="25">
        <f>F249</f>
        <v>14.662</v>
      </c>
      <c r="E249" s="25">
        <f>F249</f>
        <v>14.662</v>
      </c>
      <c r="F249" s="25">
        <f>ROUND(14.662,4)</f>
        <v>14.662</v>
      </c>
      <c r="G249" s="24"/>
      <c r="H249" s="36"/>
    </row>
    <row r="250" spans="1:8" ht="12.75" customHeight="1">
      <c r="A250" s="22">
        <v>42691</v>
      </c>
      <c r="B250" s="22"/>
      <c r="C250" s="25">
        <f>ROUND(14.47775,4)</f>
        <v>14.4778</v>
      </c>
      <c r="D250" s="25">
        <f>F250</f>
        <v>14.6813</v>
      </c>
      <c r="E250" s="25">
        <f>F250</f>
        <v>14.6813</v>
      </c>
      <c r="F250" s="25">
        <f>ROUND(14.6813,4)</f>
        <v>14.6813</v>
      </c>
      <c r="G250" s="24"/>
      <c r="H250" s="36"/>
    </row>
    <row r="251" spans="1:8" ht="12.75" customHeight="1">
      <c r="A251" s="22">
        <v>42702</v>
      </c>
      <c r="B251" s="22"/>
      <c r="C251" s="25">
        <f>ROUND(14.47775,4)</f>
        <v>14.4778</v>
      </c>
      <c r="D251" s="25">
        <f>F251</f>
        <v>14.7117</v>
      </c>
      <c r="E251" s="25">
        <f>F251</f>
        <v>14.7117</v>
      </c>
      <c r="F251" s="25">
        <f>ROUND(14.7117,4)</f>
        <v>14.7117</v>
      </c>
      <c r="G251" s="24"/>
      <c r="H251" s="36"/>
    </row>
    <row r="252" spans="1:8" ht="12.75" customHeight="1">
      <c r="A252" s="22">
        <v>42717</v>
      </c>
      <c r="B252" s="22"/>
      <c r="C252" s="25">
        <f>ROUND(14.47775,4)</f>
        <v>14.4778</v>
      </c>
      <c r="D252" s="25">
        <f>F252</f>
        <v>14.754</v>
      </c>
      <c r="E252" s="25">
        <f>F252</f>
        <v>14.754</v>
      </c>
      <c r="F252" s="25">
        <f>ROUND(14.754,4)</f>
        <v>14.754</v>
      </c>
      <c r="G252" s="24"/>
      <c r="H252" s="36"/>
    </row>
    <row r="253" spans="1:8" ht="12.75" customHeight="1">
      <c r="A253" s="22">
        <v>42718</v>
      </c>
      <c r="B253" s="22"/>
      <c r="C253" s="25">
        <f>ROUND(14.47775,4)</f>
        <v>14.4778</v>
      </c>
      <c r="D253" s="25">
        <f>F253</f>
        <v>14.7569</v>
      </c>
      <c r="E253" s="25">
        <f>F253</f>
        <v>14.7569</v>
      </c>
      <c r="F253" s="25">
        <f>ROUND(14.7569,4)</f>
        <v>14.7569</v>
      </c>
      <c r="G253" s="24"/>
      <c r="H253" s="36"/>
    </row>
    <row r="254" spans="1:8" ht="12.75" customHeight="1">
      <c r="A254" s="22">
        <v>42748</v>
      </c>
      <c r="B254" s="22"/>
      <c r="C254" s="25">
        <f>ROUND(14.47775,4)</f>
        <v>14.4778</v>
      </c>
      <c r="D254" s="25">
        <f>F254</f>
        <v>14.8441</v>
      </c>
      <c r="E254" s="25">
        <f>F254</f>
        <v>14.8441</v>
      </c>
      <c r="F254" s="25">
        <f>ROUND(14.8441,4)</f>
        <v>14.8441</v>
      </c>
      <c r="G254" s="24"/>
      <c r="H254" s="36"/>
    </row>
    <row r="255" spans="1:8" ht="12.75" customHeight="1">
      <c r="A255" s="22">
        <v>42760</v>
      </c>
      <c r="B255" s="22"/>
      <c r="C255" s="25">
        <f>ROUND(14.47775,4)</f>
        <v>14.4778</v>
      </c>
      <c r="D255" s="25">
        <f>F255</f>
        <v>14.8789</v>
      </c>
      <c r="E255" s="25">
        <f>F255</f>
        <v>14.8789</v>
      </c>
      <c r="F255" s="25">
        <f>ROUND(14.8789,4)</f>
        <v>14.8789</v>
      </c>
      <c r="G255" s="24"/>
      <c r="H255" s="36"/>
    </row>
    <row r="256" spans="1:8" ht="12.75" customHeight="1">
      <c r="A256" s="22">
        <v>42837</v>
      </c>
      <c r="B256" s="22"/>
      <c r="C256" s="25">
        <f>ROUND(14.47775,4)</f>
        <v>14.4778</v>
      </c>
      <c r="D256" s="25">
        <f>F256</f>
        <v>15.1033</v>
      </c>
      <c r="E256" s="25">
        <f>F256</f>
        <v>15.1033</v>
      </c>
      <c r="F256" s="25">
        <f>ROUND(15.1033,4)</f>
        <v>15.1033</v>
      </c>
      <c r="G256" s="24"/>
      <c r="H256" s="36"/>
    </row>
    <row r="257" spans="1:8" ht="12.75" customHeight="1">
      <c r="A257" s="22">
        <v>42850</v>
      </c>
      <c r="B257" s="22"/>
      <c r="C257" s="25">
        <f>ROUND(14.47775,4)</f>
        <v>14.4778</v>
      </c>
      <c r="D257" s="25">
        <f>F257</f>
        <v>15.1413</v>
      </c>
      <c r="E257" s="25">
        <f>F257</f>
        <v>15.1413</v>
      </c>
      <c r="F257" s="25">
        <f>ROUND(15.1413,4)</f>
        <v>15.1413</v>
      </c>
      <c r="G257" s="24"/>
      <c r="H257" s="36"/>
    </row>
    <row r="258" spans="1:8" ht="12.75" customHeight="1">
      <c r="A258" s="22">
        <v>42928</v>
      </c>
      <c r="B258" s="22"/>
      <c r="C258" s="25">
        <f>ROUND(14.47775,4)</f>
        <v>14.4778</v>
      </c>
      <c r="D258" s="25">
        <f>F258</f>
        <v>15.3722</v>
      </c>
      <c r="E258" s="25">
        <f>F258</f>
        <v>15.3722</v>
      </c>
      <c r="F258" s="25">
        <f>ROUND(15.3722,4)</f>
        <v>15.3722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5">
        <f>ROUND(1.11661666666667,4)</f>
        <v>1.1166</v>
      </c>
      <c r="D260" s="25">
        <f>F260</f>
        <v>1.117</v>
      </c>
      <c r="E260" s="25">
        <f>F260</f>
        <v>1.117</v>
      </c>
      <c r="F260" s="25">
        <f>ROUND(1.117,4)</f>
        <v>1.117</v>
      </c>
      <c r="G260" s="24"/>
      <c r="H260" s="36"/>
    </row>
    <row r="261" spans="1:8" ht="12.75" customHeight="1">
      <c r="A261" s="22">
        <v>42723</v>
      </c>
      <c r="B261" s="22"/>
      <c r="C261" s="25">
        <f>ROUND(1.11661666666667,4)</f>
        <v>1.1166</v>
      </c>
      <c r="D261" s="25">
        <f>F261</f>
        <v>1.1217</v>
      </c>
      <c r="E261" s="25">
        <f>F261</f>
        <v>1.1217</v>
      </c>
      <c r="F261" s="25">
        <f>ROUND(1.1217,4)</f>
        <v>1.1217</v>
      </c>
      <c r="G261" s="24"/>
      <c r="H261" s="36"/>
    </row>
    <row r="262" spans="1:8" ht="12.75" customHeight="1">
      <c r="A262" s="22">
        <v>42807</v>
      </c>
      <c r="B262" s="22"/>
      <c r="C262" s="25">
        <f>ROUND(1.11661666666667,4)</f>
        <v>1.1166</v>
      </c>
      <c r="D262" s="25">
        <f>F262</f>
        <v>1.1262</v>
      </c>
      <c r="E262" s="25">
        <f>F262</f>
        <v>1.1262</v>
      </c>
      <c r="F262" s="25">
        <f>ROUND(1.1262,4)</f>
        <v>1.1262</v>
      </c>
      <c r="G262" s="24"/>
      <c r="H262" s="36"/>
    </row>
    <row r="263" spans="1:8" ht="12.75" customHeight="1">
      <c r="A263" s="22">
        <v>42905</v>
      </c>
      <c r="B263" s="22"/>
      <c r="C263" s="25">
        <f>ROUND(1.11661666666667,4)</f>
        <v>1.1166</v>
      </c>
      <c r="D263" s="25">
        <f>F263</f>
        <v>1.1315</v>
      </c>
      <c r="E263" s="25">
        <f>F263</f>
        <v>1.1315</v>
      </c>
      <c r="F263" s="25">
        <f>ROUND(1.1315,4)</f>
        <v>1.1315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5">
        <f>ROUND(1.33138333333333,4)</f>
        <v>1.3314</v>
      </c>
      <c r="D265" s="25">
        <f>F265</f>
        <v>1.3316</v>
      </c>
      <c r="E265" s="25">
        <f>F265</f>
        <v>1.3316</v>
      </c>
      <c r="F265" s="25">
        <f>ROUND(1.3316,4)</f>
        <v>1.3316</v>
      </c>
      <c r="G265" s="24"/>
      <c r="H265" s="36"/>
    </row>
    <row r="266" spans="1:8" ht="12.75" customHeight="1">
      <c r="A266" s="22">
        <v>42723</v>
      </c>
      <c r="B266" s="22"/>
      <c r="C266" s="25">
        <f>ROUND(1.33138333333333,4)</f>
        <v>1.3314</v>
      </c>
      <c r="D266" s="25">
        <f>F266</f>
        <v>1.3342</v>
      </c>
      <c r="E266" s="25">
        <f>F266</f>
        <v>1.3342</v>
      </c>
      <c r="F266" s="25">
        <f>ROUND(1.3342,4)</f>
        <v>1.3342</v>
      </c>
      <c r="G266" s="24"/>
      <c r="H266" s="36"/>
    </row>
    <row r="267" spans="1:8" ht="12.75" customHeight="1">
      <c r="A267" s="22">
        <v>42807</v>
      </c>
      <c r="B267" s="22"/>
      <c r="C267" s="25">
        <f>ROUND(1.33138333333333,4)</f>
        <v>1.3314</v>
      </c>
      <c r="D267" s="25">
        <f>F267</f>
        <v>1.3367</v>
      </c>
      <c r="E267" s="25">
        <f>F267</f>
        <v>1.3367</v>
      </c>
      <c r="F267" s="25">
        <f>ROUND(1.3367,4)</f>
        <v>1.3367</v>
      </c>
      <c r="G267" s="24"/>
      <c r="H267" s="36"/>
    </row>
    <row r="268" spans="1:8" ht="12.75" customHeight="1">
      <c r="A268" s="22">
        <v>42905</v>
      </c>
      <c r="B268" s="22"/>
      <c r="C268" s="25">
        <f>ROUND(1.33138333333333,4)</f>
        <v>1.3314</v>
      </c>
      <c r="D268" s="25">
        <f>F268</f>
        <v>1.3399</v>
      </c>
      <c r="E268" s="25">
        <f>F268</f>
        <v>1.3399</v>
      </c>
      <c r="F268" s="25">
        <f>ROUND(1.3399,4)</f>
        <v>1.3399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5">
        <f>ROUND(10.9335968,4)</f>
        <v>10.9336</v>
      </c>
      <c r="D270" s="25">
        <f>F270</f>
        <v>10.9563</v>
      </c>
      <c r="E270" s="25">
        <f>F270</f>
        <v>10.9563</v>
      </c>
      <c r="F270" s="25">
        <f>ROUND(10.9563,4)</f>
        <v>10.9563</v>
      </c>
      <c r="G270" s="24"/>
      <c r="H270" s="36"/>
    </row>
    <row r="271" spans="1:8" ht="12.75" customHeight="1">
      <c r="A271" s="22">
        <v>42723</v>
      </c>
      <c r="B271" s="22"/>
      <c r="C271" s="25">
        <f>ROUND(10.9335968,4)</f>
        <v>10.9336</v>
      </c>
      <c r="D271" s="25">
        <f>F271</f>
        <v>11.1283</v>
      </c>
      <c r="E271" s="25">
        <f>F271</f>
        <v>11.1283</v>
      </c>
      <c r="F271" s="25">
        <f>ROUND(11.1283,4)</f>
        <v>11.1283</v>
      </c>
      <c r="G271" s="24"/>
      <c r="H271" s="36"/>
    </row>
    <row r="272" spans="1:8" ht="12.75" customHeight="1">
      <c r="A272" s="22">
        <v>42807</v>
      </c>
      <c r="B272" s="22"/>
      <c r="C272" s="25">
        <f>ROUND(10.9335968,4)</f>
        <v>10.9336</v>
      </c>
      <c r="D272" s="25">
        <f>F272</f>
        <v>11.2916</v>
      </c>
      <c r="E272" s="25">
        <f>F272</f>
        <v>11.2916</v>
      </c>
      <c r="F272" s="25">
        <f>ROUND(11.2916,4)</f>
        <v>11.2916</v>
      </c>
      <c r="G272" s="24"/>
      <c r="H272" s="36"/>
    </row>
    <row r="273" spans="1:8" ht="12.75" customHeight="1">
      <c r="A273" s="22">
        <v>42905</v>
      </c>
      <c r="B273" s="22"/>
      <c r="C273" s="25">
        <f>ROUND(10.9335968,4)</f>
        <v>10.9336</v>
      </c>
      <c r="D273" s="25">
        <f>F273</f>
        <v>11.4852</v>
      </c>
      <c r="E273" s="25">
        <f>F273</f>
        <v>11.4852</v>
      </c>
      <c r="F273" s="25">
        <f>ROUND(11.4852,4)</f>
        <v>11.4852</v>
      </c>
      <c r="G273" s="24"/>
      <c r="H273" s="36"/>
    </row>
    <row r="274" spans="1:8" ht="12.75" customHeight="1">
      <c r="A274" s="22">
        <v>42996</v>
      </c>
      <c r="B274" s="22"/>
      <c r="C274" s="25">
        <f>ROUND(10.9335968,4)</f>
        <v>10.9336</v>
      </c>
      <c r="D274" s="25">
        <f>F274</f>
        <v>11.6766</v>
      </c>
      <c r="E274" s="25">
        <f>F274</f>
        <v>11.6766</v>
      </c>
      <c r="F274" s="25">
        <f>ROUND(11.6766,4)</f>
        <v>11.6766</v>
      </c>
      <c r="G274" s="24"/>
      <c r="H274" s="36"/>
    </row>
    <row r="275" spans="1:8" ht="12.75" customHeight="1">
      <c r="A275" s="22">
        <v>43087</v>
      </c>
      <c r="B275" s="22"/>
      <c r="C275" s="25">
        <f>ROUND(10.9335968,4)</f>
        <v>10.9336</v>
      </c>
      <c r="D275" s="25">
        <f>F275</f>
        <v>11.9034</v>
      </c>
      <c r="E275" s="25">
        <f>F275</f>
        <v>11.9034</v>
      </c>
      <c r="F275" s="25">
        <f>ROUND(11.9034,4)</f>
        <v>11.9034</v>
      </c>
      <c r="G275" s="24"/>
      <c r="H275" s="36"/>
    </row>
    <row r="276" spans="1:8" ht="12.75" customHeight="1">
      <c r="A276" s="22">
        <v>43178</v>
      </c>
      <c r="B276" s="22"/>
      <c r="C276" s="25">
        <f>ROUND(10.9335968,4)</f>
        <v>10.9336</v>
      </c>
      <c r="D276" s="25">
        <f>F276</f>
        <v>12.1293</v>
      </c>
      <c r="E276" s="25">
        <f>F276</f>
        <v>12.1293</v>
      </c>
      <c r="F276" s="25">
        <f>ROUND(12.1293,4)</f>
        <v>12.1293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5">
        <f>ROUND(3.94166893547509,4)</f>
        <v>3.9417</v>
      </c>
      <c r="D278" s="25">
        <f>F278</f>
        <v>4.4204</v>
      </c>
      <c r="E278" s="25">
        <f>F278</f>
        <v>4.4204</v>
      </c>
      <c r="F278" s="25">
        <f>ROUND(4.4204,4)</f>
        <v>4.4204</v>
      </c>
      <c r="G278" s="24"/>
      <c r="H278" s="36"/>
    </row>
    <row r="279" spans="1:8" ht="12.75" customHeight="1">
      <c r="A279" s="22">
        <v>42723</v>
      </c>
      <c r="B279" s="22"/>
      <c r="C279" s="25">
        <f>ROUND(3.94166893547509,4)</f>
        <v>3.9417</v>
      </c>
      <c r="D279" s="25">
        <f>F279</f>
        <v>4.5093</v>
      </c>
      <c r="E279" s="25">
        <f>F279</f>
        <v>4.5093</v>
      </c>
      <c r="F279" s="25">
        <f>ROUND(4.5093,4)</f>
        <v>4.5093</v>
      </c>
      <c r="G279" s="24"/>
      <c r="H279" s="36"/>
    </row>
    <row r="280" spans="1:8" ht="12.75" customHeight="1">
      <c r="A280" s="22">
        <v>42807</v>
      </c>
      <c r="B280" s="22"/>
      <c r="C280" s="25">
        <f>ROUND(3.94166893547509,4)</f>
        <v>3.9417</v>
      </c>
      <c r="D280" s="25">
        <f>F280</f>
        <v>4.5963</v>
      </c>
      <c r="E280" s="25">
        <f>F280</f>
        <v>4.5963</v>
      </c>
      <c r="F280" s="25">
        <f>ROUND(4.5963,4)</f>
        <v>4.5963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5">
        <f>ROUND(1.344982975,4)</f>
        <v>1.345</v>
      </c>
      <c r="D282" s="25">
        <f>F282</f>
        <v>1.3475</v>
      </c>
      <c r="E282" s="25">
        <f>F282</f>
        <v>1.3475</v>
      </c>
      <c r="F282" s="25">
        <f>ROUND(1.3475,4)</f>
        <v>1.3475</v>
      </c>
      <c r="G282" s="24"/>
      <c r="H282" s="36"/>
    </row>
    <row r="283" spans="1:8" ht="12.75" customHeight="1">
      <c r="A283" s="22">
        <v>42723</v>
      </c>
      <c r="B283" s="22"/>
      <c r="C283" s="25">
        <f>ROUND(1.344982975,4)</f>
        <v>1.345</v>
      </c>
      <c r="D283" s="25">
        <f>F283</f>
        <v>1.3635</v>
      </c>
      <c r="E283" s="25">
        <f>F283</f>
        <v>1.3635</v>
      </c>
      <c r="F283" s="25">
        <f>ROUND(1.3635,4)</f>
        <v>1.3635</v>
      </c>
      <c r="G283" s="24"/>
      <c r="H283" s="36"/>
    </row>
    <row r="284" spans="1:8" ht="12.75" customHeight="1">
      <c r="A284" s="22">
        <v>42807</v>
      </c>
      <c r="B284" s="22"/>
      <c r="C284" s="25">
        <f>ROUND(1.344982975,4)</f>
        <v>1.345</v>
      </c>
      <c r="D284" s="25">
        <f>F284</f>
        <v>1.3782</v>
      </c>
      <c r="E284" s="25">
        <f>F284</f>
        <v>1.3782</v>
      </c>
      <c r="F284" s="25">
        <f>ROUND(1.3782,4)</f>
        <v>1.3782</v>
      </c>
      <c r="G284" s="24"/>
      <c r="H284" s="36"/>
    </row>
    <row r="285" spans="1:8" ht="12.75" customHeight="1">
      <c r="A285" s="22">
        <v>42905</v>
      </c>
      <c r="B285" s="22"/>
      <c r="C285" s="25">
        <f>ROUND(1.344982975,4)</f>
        <v>1.345</v>
      </c>
      <c r="D285" s="25">
        <f>F285</f>
        <v>1.3945</v>
      </c>
      <c r="E285" s="25">
        <f>F285</f>
        <v>1.3945</v>
      </c>
      <c r="F285" s="25">
        <f>ROUND(1.3945,4)</f>
        <v>1.3945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5">
        <f>ROUND(11.1179158347412,4)</f>
        <v>11.1179</v>
      </c>
      <c r="D287" s="25">
        <f>F287</f>
        <v>11.1445</v>
      </c>
      <c r="E287" s="25">
        <f>F287</f>
        <v>11.1445</v>
      </c>
      <c r="F287" s="25">
        <f>ROUND(11.1445,4)</f>
        <v>11.1445</v>
      </c>
      <c r="G287" s="24"/>
      <c r="H287" s="36"/>
    </row>
    <row r="288" spans="1:8" ht="12.75" customHeight="1">
      <c r="A288" s="22">
        <v>42723</v>
      </c>
      <c r="B288" s="22"/>
      <c r="C288" s="25">
        <f>ROUND(11.1179158347412,4)</f>
        <v>11.1179</v>
      </c>
      <c r="D288" s="25">
        <f>F288</f>
        <v>11.3489</v>
      </c>
      <c r="E288" s="25">
        <f>F288</f>
        <v>11.3489</v>
      </c>
      <c r="F288" s="25">
        <f>ROUND(11.3489,4)</f>
        <v>11.3489</v>
      </c>
      <c r="G288" s="24"/>
      <c r="H288" s="36"/>
    </row>
    <row r="289" spans="1:8" ht="12.75" customHeight="1">
      <c r="A289" s="22">
        <v>42807</v>
      </c>
      <c r="B289" s="22"/>
      <c r="C289" s="25">
        <f>ROUND(11.1179158347412,4)</f>
        <v>11.1179</v>
      </c>
      <c r="D289" s="25">
        <f>F289</f>
        <v>11.5425</v>
      </c>
      <c r="E289" s="25">
        <f>F289</f>
        <v>11.5425</v>
      </c>
      <c r="F289" s="25">
        <f>ROUND(11.5425,4)</f>
        <v>11.5425</v>
      </c>
      <c r="G289" s="24"/>
      <c r="H289" s="36"/>
    </row>
    <row r="290" spans="1:8" ht="12.75" customHeight="1">
      <c r="A290" s="22">
        <v>42905</v>
      </c>
      <c r="B290" s="22"/>
      <c r="C290" s="25">
        <f>ROUND(11.1179158347412,4)</f>
        <v>11.1179</v>
      </c>
      <c r="D290" s="25">
        <f>F290</f>
        <v>11.7707</v>
      </c>
      <c r="E290" s="25">
        <f>F290</f>
        <v>11.7707</v>
      </c>
      <c r="F290" s="25">
        <f>ROUND(11.7707,4)</f>
        <v>11.7707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5">
        <f>ROUND(2.16708853198336,4)</f>
        <v>2.1671</v>
      </c>
      <c r="D292" s="25">
        <f>F292</f>
        <v>2.1663</v>
      </c>
      <c r="E292" s="25">
        <f>F292</f>
        <v>2.1663</v>
      </c>
      <c r="F292" s="25">
        <f>ROUND(2.1663,4)</f>
        <v>2.1663</v>
      </c>
      <c r="G292" s="24"/>
      <c r="H292" s="36"/>
    </row>
    <row r="293" spans="1:8" ht="12.75" customHeight="1">
      <c r="A293" s="22">
        <v>42723</v>
      </c>
      <c r="B293" s="22"/>
      <c r="C293" s="25">
        <f>ROUND(2.16708853198336,4)</f>
        <v>2.1671</v>
      </c>
      <c r="D293" s="25">
        <f>F293</f>
        <v>2.1951</v>
      </c>
      <c r="E293" s="25">
        <f>F293</f>
        <v>2.1951</v>
      </c>
      <c r="F293" s="25">
        <f>ROUND(2.1951,4)</f>
        <v>2.1951</v>
      </c>
      <c r="G293" s="24"/>
      <c r="H293" s="36"/>
    </row>
    <row r="294" spans="1:8" ht="12.75" customHeight="1">
      <c r="A294" s="22">
        <v>42807</v>
      </c>
      <c r="B294" s="22"/>
      <c r="C294" s="25">
        <f>ROUND(2.16708853198336,4)</f>
        <v>2.1671</v>
      </c>
      <c r="D294" s="25">
        <f>F294</f>
        <v>2.2221</v>
      </c>
      <c r="E294" s="25">
        <f>F294</f>
        <v>2.2221</v>
      </c>
      <c r="F294" s="25">
        <f>ROUND(2.2221,4)</f>
        <v>2.2221</v>
      </c>
      <c r="G294" s="24"/>
      <c r="H294" s="36"/>
    </row>
    <row r="295" spans="1:8" ht="12.75" customHeight="1">
      <c r="A295" s="22">
        <v>42905</v>
      </c>
      <c r="B295" s="22"/>
      <c r="C295" s="25">
        <f>ROUND(2.16708853198336,4)</f>
        <v>2.1671</v>
      </c>
      <c r="D295" s="25">
        <f>F295</f>
        <v>2.2533</v>
      </c>
      <c r="E295" s="25">
        <f>F295</f>
        <v>2.2533</v>
      </c>
      <c r="F295" s="25">
        <f>ROUND(2.2533,4)</f>
        <v>2.2533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5">
        <f>ROUND(2.1718471070041,4)</f>
        <v>2.1718</v>
      </c>
      <c r="D297" s="25">
        <f>F297</f>
        <v>2.1784</v>
      </c>
      <c r="E297" s="25">
        <f>F297</f>
        <v>2.1784</v>
      </c>
      <c r="F297" s="25">
        <f>ROUND(2.1784,4)</f>
        <v>2.1784</v>
      </c>
      <c r="G297" s="24"/>
      <c r="H297" s="36"/>
    </row>
    <row r="298" spans="1:8" ht="12.75" customHeight="1">
      <c r="A298" s="22">
        <v>42723</v>
      </c>
      <c r="B298" s="22"/>
      <c r="C298" s="25">
        <f>ROUND(2.1718471070041,4)</f>
        <v>2.1718</v>
      </c>
      <c r="D298" s="25">
        <f>F298</f>
        <v>2.2277</v>
      </c>
      <c r="E298" s="25">
        <f>F298</f>
        <v>2.2277</v>
      </c>
      <c r="F298" s="25">
        <f>ROUND(2.2277,4)</f>
        <v>2.2277</v>
      </c>
      <c r="G298" s="24"/>
      <c r="H298" s="36"/>
    </row>
    <row r="299" spans="1:8" ht="12.75" customHeight="1">
      <c r="A299" s="22">
        <v>42807</v>
      </c>
      <c r="B299" s="22"/>
      <c r="C299" s="25">
        <f>ROUND(2.1718471070041,4)</f>
        <v>2.1718</v>
      </c>
      <c r="D299" s="25">
        <f>F299</f>
        <v>2.2733</v>
      </c>
      <c r="E299" s="25">
        <f>F299</f>
        <v>2.2733</v>
      </c>
      <c r="F299" s="25">
        <f>ROUND(2.2733,4)</f>
        <v>2.2733</v>
      </c>
      <c r="G299" s="24"/>
      <c r="H299" s="36"/>
    </row>
    <row r="300" spans="1:8" ht="12.75" customHeight="1">
      <c r="A300" s="22">
        <v>42905</v>
      </c>
      <c r="B300" s="22"/>
      <c r="C300" s="25">
        <f>ROUND(2.1718471070041,4)</f>
        <v>2.1718</v>
      </c>
      <c r="D300" s="25">
        <f>F300</f>
        <v>2.3287</v>
      </c>
      <c r="E300" s="25">
        <f>F300</f>
        <v>2.3287</v>
      </c>
      <c r="F300" s="25">
        <f>ROUND(2.3287,4)</f>
        <v>2.3287</v>
      </c>
      <c r="G300" s="24"/>
      <c r="H300" s="36"/>
    </row>
    <row r="301" spans="1:8" ht="12.75" customHeight="1">
      <c r="A301" s="22" t="s">
        <v>72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5">
        <f>ROUND(16.1660969458333,4)</f>
        <v>16.1661</v>
      </c>
      <c r="D302" s="25">
        <f>F302</f>
        <v>16.2096</v>
      </c>
      <c r="E302" s="25">
        <f>F302</f>
        <v>16.2096</v>
      </c>
      <c r="F302" s="25">
        <f>ROUND(16.2096,4)</f>
        <v>16.2096</v>
      </c>
      <c r="G302" s="24"/>
      <c r="H302" s="36"/>
    </row>
    <row r="303" spans="1:8" ht="12.75" customHeight="1">
      <c r="A303" s="22">
        <v>42723</v>
      </c>
      <c r="B303" s="22"/>
      <c r="C303" s="25">
        <f>ROUND(16.1660969458333,4)</f>
        <v>16.1661</v>
      </c>
      <c r="D303" s="25">
        <f>F303</f>
        <v>16.5685</v>
      </c>
      <c r="E303" s="25">
        <f>F303</f>
        <v>16.5685</v>
      </c>
      <c r="F303" s="25">
        <f>ROUND(16.5685,4)</f>
        <v>16.5685</v>
      </c>
      <c r="G303" s="24"/>
      <c r="H303" s="36"/>
    </row>
    <row r="304" spans="1:8" ht="12.75" customHeight="1">
      <c r="A304" s="22">
        <v>42807</v>
      </c>
      <c r="B304" s="22"/>
      <c r="C304" s="25">
        <f>ROUND(16.1660969458333,4)</f>
        <v>16.1661</v>
      </c>
      <c r="D304" s="25">
        <f>F304</f>
        <v>16.9101</v>
      </c>
      <c r="E304" s="25">
        <f>F304</f>
        <v>16.9101</v>
      </c>
      <c r="F304" s="25">
        <f>ROUND(16.9101,4)</f>
        <v>16.9101</v>
      </c>
      <c r="G304" s="24"/>
      <c r="H304" s="36"/>
    </row>
    <row r="305" spans="1:8" ht="12.75" customHeight="1">
      <c r="A305" s="22">
        <v>42905</v>
      </c>
      <c r="B305" s="22"/>
      <c r="C305" s="25">
        <f>ROUND(16.1660969458333,4)</f>
        <v>16.1661</v>
      </c>
      <c r="D305" s="25">
        <f>F305</f>
        <v>17.3156</v>
      </c>
      <c r="E305" s="25">
        <f>F305</f>
        <v>17.3156</v>
      </c>
      <c r="F305" s="25">
        <f>ROUND(17.3156,4)</f>
        <v>17.3156</v>
      </c>
      <c r="G305" s="24"/>
      <c r="H305" s="36"/>
    </row>
    <row r="306" spans="1:8" ht="12.75" customHeight="1">
      <c r="A306" s="22">
        <v>42996</v>
      </c>
      <c r="B306" s="22"/>
      <c r="C306" s="25">
        <f>ROUND(16.1660969458333,4)</f>
        <v>16.1661</v>
      </c>
      <c r="D306" s="25">
        <f>F306</f>
        <v>17.7081</v>
      </c>
      <c r="E306" s="25">
        <f>F306</f>
        <v>17.7081</v>
      </c>
      <c r="F306" s="25">
        <f>ROUND(17.7081,4)</f>
        <v>17.7081</v>
      </c>
      <c r="G306" s="24"/>
      <c r="H306" s="36"/>
    </row>
    <row r="307" spans="1:8" ht="12.75" customHeight="1">
      <c r="A307" s="22">
        <v>43087</v>
      </c>
      <c r="B307" s="22"/>
      <c r="C307" s="25">
        <f>ROUND(16.1660969458333,4)</f>
        <v>16.1661</v>
      </c>
      <c r="D307" s="25">
        <f>F307</f>
        <v>18.1327</v>
      </c>
      <c r="E307" s="25">
        <f>F307</f>
        <v>18.1327</v>
      </c>
      <c r="F307" s="25">
        <f>ROUND(18.1327,4)</f>
        <v>18.1327</v>
      </c>
      <c r="G307" s="24"/>
      <c r="H307" s="36"/>
    </row>
    <row r="308" spans="1:8" ht="12.75" customHeight="1">
      <c r="A308" s="22">
        <v>43178</v>
      </c>
      <c r="B308" s="22"/>
      <c r="C308" s="25">
        <f>ROUND(16.1660969458333,4)</f>
        <v>16.1661</v>
      </c>
      <c r="D308" s="25">
        <f>F308</f>
        <v>18.6336</v>
      </c>
      <c r="E308" s="25">
        <f>F308</f>
        <v>18.6336</v>
      </c>
      <c r="F308" s="25">
        <f>ROUND(18.6336,4)</f>
        <v>18.6336</v>
      </c>
      <c r="G308" s="24"/>
      <c r="H308" s="36"/>
    </row>
    <row r="309" spans="1:8" ht="12.75" customHeight="1">
      <c r="A309" s="22" t="s">
        <v>73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5">
        <f>ROUND(14.7679400214209,4)</f>
        <v>14.7679</v>
      </c>
      <c r="D310" s="25">
        <f>F310</f>
        <v>14.8099</v>
      </c>
      <c r="E310" s="25">
        <f>F310</f>
        <v>14.8099</v>
      </c>
      <c r="F310" s="25">
        <f>ROUND(14.8099,4)</f>
        <v>14.8099</v>
      </c>
      <c r="G310" s="24"/>
      <c r="H310" s="36"/>
    </row>
    <row r="311" spans="1:8" ht="12.75" customHeight="1">
      <c r="A311" s="22">
        <v>42723</v>
      </c>
      <c r="B311" s="22"/>
      <c r="C311" s="25">
        <f>ROUND(14.7679400214209,4)</f>
        <v>14.7679</v>
      </c>
      <c r="D311" s="25">
        <f>F311</f>
        <v>15.1562</v>
      </c>
      <c r="E311" s="25">
        <f>F311</f>
        <v>15.1562</v>
      </c>
      <c r="F311" s="25">
        <f>ROUND(15.1562,4)</f>
        <v>15.1562</v>
      </c>
      <c r="G311" s="24"/>
      <c r="H311" s="36"/>
    </row>
    <row r="312" spans="1:8" ht="12.75" customHeight="1">
      <c r="A312" s="22">
        <v>42807</v>
      </c>
      <c r="B312" s="22"/>
      <c r="C312" s="25">
        <f>ROUND(14.7679400214209,4)</f>
        <v>14.7679</v>
      </c>
      <c r="D312" s="25">
        <f>F312</f>
        <v>15.4877</v>
      </c>
      <c r="E312" s="25">
        <f>F312</f>
        <v>15.4877</v>
      </c>
      <c r="F312" s="25">
        <f>ROUND(15.4877,4)</f>
        <v>15.4877</v>
      </c>
      <c r="G312" s="24"/>
      <c r="H312" s="36"/>
    </row>
    <row r="313" spans="1:8" ht="12.75" customHeight="1">
      <c r="A313" s="22">
        <v>42905</v>
      </c>
      <c r="B313" s="22"/>
      <c r="C313" s="25">
        <f>ROUND(14.7679400214209,4)</f>
        <v>14.7679</v>
      </c>
      <c r="D313" s="25">
        <f>F313</f>
        <v>15.8802</v>
      </c>
      <c r="E313" s="25">
        <f>F313</f>
        <v>15.8802</v>
      </c>
      <c r="F313" s="25">
        <f>ROUND(15.8802,4)</f>
        <v>15.8802</v>
      </c>
      <c r="G313" s="24"/>
      <c r="H313" s="36"/>
    </row>
    <row r="314" spans="1:8" ht="12.75" customHeight="1">
      <c r="A314" s="22">
        <v>42996</v>
      </c>
      <c r="B314" s="22"/>
      <c r="C314" s="25">
        <f>ROUND(14.7679400214209,4)</f>
        <v>14.7679</v>
      </c>
      <c r="D314" s="25">
        <f>F314</f>
        <v>16.2581</v>
      </c>
      <c r="E314" s="25">
        <f>F314</f>
        <v>16.2581</v>
      </c>
      <c r="F314" s="25">
        <f>ROUND(16.2581,4)</f>
        <v>16.2581</v>
      </c>
      <c r="G314" s="24"/>
      <c r="H314" s="36"/>
    </row>
    <row r="315" spans="1:8" ht="12.75" customHeight="1">
      <c r="A315" s="22" t="s">
        <v>74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5">
        <f>ROUND(19.2754350541667,4)</f>
        <v>19.2754</v>
      </c>
      <c r="D316" s="25">
        <f>F316</f>
        <v>19.3233</v>
      </c>
      <c r="E316" s="25">
        <f>F316</f>
        <v>19.3233</v>
      </c>
      <c r="F316" s="25">
        <f>ROUND(19.3233,4)</f>
        <v>19.3233</v>
      </c>
      <c r="G316" s="24"/>
      <c r="H316" s="36"/>
    </row>
    <row r="317" spans="1:8" ht="12.75" customHeight="1">
      <c r="A317" s="22">
        <v>42723</v>
      </c>
      <c r="B317" s="22"/>
      <c r="C317" s="25">
        <f>ROUND(19.2754350541667,4)</f>
        <v>19.2754</v>
      </c>
      <c r="D317" s="25">
        <f>F317</f>
        <v>19.7081</v>
      </c>
      <c r="E317" s="25">
        <f>F317</f>
        <v>19.7081</v>
      </c>
      <c r="F317" s="25">
        <f>ROUND(19.7081,4)</f>
        <v>19.7081</v>
      </c>
      <c r="G317" s="24"/>
      <c r="H317" s="36"/>
    </row>
    <row r="318" spans="1:8" ht="12.75" customHeight="1">
      <c r="A318" s="22">
        <v>42807</v>
      </c>
      <c r="B318" s="22"/>
      <c r="C318" s="25">
        <f>ROUND(19.2754350541667,4)</f>
        <v>19.2754</v>
      </c>
      <c r="D318" s="25">
        <f>F318</f>
        <v>20.0721</v>
      </c>
      <c r="E318" s="25">
        <f>F318</f>
        <v>20.0721</v>
      </c>
      <c r="F318" s="25">
        <f>ROUND(20.0721,4)</f>
        <v>20.0721</v>
      </c>
      <c r="G318" s="24"/>
      <c r="H318" s="36"/>
    </row>
    <row r="319" spans="1:8" ht="12.75" customHeight="1">
      <c r="A319" s="22">
        <v>42905</v>
      </c>
      <c r="B319" s="22"/>
      <c r="C319" s="25">
        <f>ROUND(19.2754350541667,4)</f>
        <v>19.2754</v>
      </c>
      <c r="D319" s="25">
        <f>F319</f>
        <v>20.5042</v>
      </c>
      <c r="E319" s="25">
        <f>F319</f>
        <v>20.5042</v>
      </c>
      <c r="F319" s="25">
        <f>ROUND(20.5042,4)</f>
        <v>20.5042</v>
      </c>
      <c r="G319" s="24"/>
      <c r="H319" s="36"/>
    </row>
    <row r="320" spans="1:8" ht="12.75" customHeight="1">
      <c r="A320" s="22">
        <v>42996</v>
      </c>
      <c r="B320" s="22"/>
      <c r="C320" s="25">
        <f>ROUND(19.2754350541667,4)</f>
        <v>19.2754</v>
      </c>
      <c r="D320" s="25">
        <f>F320</f>
        <v>20.9264</v>
      </c>
      <c r="E320" s="25">
        <f>F320</f>
        <v>20.9264</v>
      </c>
      <c r="F320" s="25">
        <f>ROUND(20.9264,4)</f>
        <v>20.9264</v>
      </c>
      <c r="G320" s="24"/>
      <c r="H320" s="36"/>
    </row>
    <row r="321" spans="1:8" ht="12.75" customHeight="1">
      <c r="A321" s="22">
        <v>43087</v>
      </c>
      <c r="B321" s="22"/>
      <c r="C321" s="25">
        <f>ROUND(19.2754350541667,4)</f>
        <v>19.2754</v>
      </c>
      <c r="D321" s="25">
        <f>F321</f>
        <v>21.4161</v>
      </c>
      <c r="E321" s="25">
        <f>F321</f>
        <v>21.4161</v>
      </c>
      <c r="F321" s="25">
        <f>ROUND(21.4161,4)</f>
        <v>21.4161</v>
      </c>
      <c r="G321" s="24"/>
      <c r="H321" s="36"/>
    </row>
    <row r="322" spans="1:8" ht="12.75" customHeight="1">
      <c r="A322" s="22">
        <v>43178</v>
      </c>
      <c r="B322" s="22"/>
      <c r="C322" s="25">
        <f>ROUND(19.2754350541667,4)</f>
        <v>19.2754</v>
      </c>
      <c r="D322" s="25">
        <f>F322</f>
        <v>21.4678</v>
      </c>
      <c r="E322" s="25">
        <f>F322</f>
        <v>21.4678</v>
      </c>
      <c r="F322" s="25">
        <f>ROUND(21.4678,4)</f>
        <v>21.4678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5">
        <f>ROUND(1.86655536073436,4)</f>
        <v>1.8666</v>
      </c>
      <c r="D324" s="25">
        <f>F324</f>
        <v>1.8712</v>
      </c>
      <c r="E324" s="25">
        <f>F324</f>
        <v>1.8712</v>
      </c>
      <c r="F324" s="25">
        <f>ROUND(1.8712,4)</f>
        <v>1.8712</v>
      </c>
      <c r="G324" s="24"/>
      <c r="H324" s="36"/>
    </row>
    <row r="325" spans="1:8" ht="12.75" customHeight="1">
      <c r="A325" s="22">
        <v>42723</v>
      </c>
      <c r="B325" s="22"/>
      <c r="C325" s="25">
        <f>ROUND(1.86655536073436,4)</f>
        <v>1.8666</v>
      </c>
      <c r="D325" s="25">
        <f>F325</f>
        <v>1.9064</v>
      </c>
      <c r="E325" s="25">
        <f>F325</f>
        <v>1.9064</v>
      </c>
      <c r="F325" s="25">
        <f>ROUND(1.9064,4)</f>
        <v>1.9064</v>
      </c>
      <c r="G325" s="24"/>
      <c r="H325" s="36"/>
    </row>
    <row r="326" spans="1:8" ht="12.75" customHeight="1">
      <c r="A326" s="22">
        <v>42807</v>
      </c>
      <c r="B326" s="22"/>
      <c r="C326" s="25">
        <f>ROUND(1.86655536073436,4)</f>
        <v>1.8666</v>
      </c>
      <c r="D326" s="25">
        <f>F326</f>
        <v>1.9392</v>
      </c>
      <c r="E326" s="25">
        <f>F326</f>
        <v>1.9392</v>
      </c>
      <c r="F326" s="25">
        <f>ROUND(1.9392,4)</f>
        <v>1.9392</v>
      </c>
      <c r="G326" s="24"/>
      <c r="H326" s="36"/>
    </row>
    <row r="327" spans="1:8" ht="12.75" customHeight="1">
      <c r="A327" s="22">
        <v>42905</v>
      </c>
      <c r="B327" s="22"/>
      <c r="C327" s="25">
        <f>ROUND(1.86655536073436,4)</f>
        <v>1.8666</v>
      </c>
      <c r="D327" s="25">
        <f>F327</f>
        <v>1.9773</v>
      </c>
      <c r="E327" s="25">
        <f>F327</f>
        <v>1.9773</v>
      </c>
      <c r="F327" s="25">
        <f>ROUND(1.9773,4)</f>
        <v>1.9773</v>
      </c>
      <c r="G327" s="24"/>
      <c r="H327" s="36"/>
    </row>
    <row r="328" spans="1:8" ht="12.75" customHeight="1">
      <c r="A328" s="22" t="s">
        <v>76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ROUND(0.138997519801584,6)</f>
        <v>0.138998</v>
      </c>
      <c r="D329" s="28">
        <f>F329</f>
        <v>0.139357</v>
      </c>
      <c r="E329" s="28">
        <f>F329</f>
        <v>0.139357</v>
      </c>
      <c r="F329" s="28">
        <f>ROUND(0.139357,6)</f>
        <v>0.139357</v>
      </c>
      <c r="G329" s="24"/>
      <c r="H329" s="36"/>
    </row>
    <row r="330" spans="1:8" ht="12.75" customHeight="1">
      <c r="A330" s="22">
        <v>42723</v>
      </c>
      <c r="B330" s="22"/>
      <c r="C330" s="28">
        <f>ROUND(0.138997519801584,6)</f>
        <v>0.138998</v>
      </c>
      <c r="D330" s="28">
        <f>F330</f>
        <v>0.142472</v>
      </c>
      <c r="E330" s="28">
        <f>F330</f>
        <v>0.142472</v>
      </c>
      <c r="F330" s="28">
        <f>ROUND(0.142472,6)</f>
        <v>0.142472</v>
      </c>
      <c r="G330" s="24"/>
      <c r="H330" s="36"/>
    </row>
    <row r="331" spans="1:8" ht="12.75" customHeight="1">
      <c r="A331" s="22">
        <v>42807</v>
      </c>
      <c r="B331" s="22"/>
      <c r="C331" s="28">
        <f>ROUND(0.138997519801584,6)</f>
        <v>0.138998</v>
      </c>
      <c r="D331" s="28">
        <f>F331</f>
        <v>0.145442</v>
      </c>
      <c r="E331" s="28">
        <f>F331</f>
        <v>0.145442</v>
      </c>
      <c r="F331" s="28">
        <f>ROUND(0.145442,6)</f>
        <v>0.145442</v>
      </c>
      <c r="G331" s="24"/>
      <c r="H331" s="36"/>
    </row>
    <row r="332" spans="1:8" ht="12.75" customHeight="1">
      <c r="A332" s="22">
        <v>42905</v>
      </c>
      <c r="B332" s="22"/>
      <c r="C332" s="28">
        <f>ROUND(0.138997519801584,6)</f>
        <v>0.138998</v>
      </c>
      <c r="D332" s="28">
        <f>F332</f>
        <v>0.148976</v>
      </c>
      <c r="E332" s="28">
        <f>F332</f>
        <v>0.148976</v>
      </c>
      <c r="F332" s="28">
        <f>ROUND(0.148976,6)</f>
        <v>0.148976</v>
      </c>
      <c r="G332" s="24"/>
      <c r="H332" s="36"/>
    </row>
    <row r="333" spans="1:8" ht="12.75" customHeight="1">
      <c r="A333" s="22">
        <v>42996</v>
      </c>
      <c r="B333" s="22"/>
      <c r="C333" s="28">
        <f>ROUND(0.138997519801584,6)</f>
        <v>0.138998</v>
      </c>
      <c r="D333" s="28">
        <f>F333</f>
        <v>0.152424</v>
      </c>
      <c r="E333" s="28">
        <f>F333</f>
        <v>0.152424</v>
      </c>
      <c r="F333" s="28">
        <f>ROUND(0.152424,6)</f>
        <v>0.152424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5">
        <f>ROUND(0.143018373999802,4)</f>
        <v>0.143</v>
      </c>
      <c r="D335" s="25">
        <f>F335</f>
        <v>0.1431</v>
      </c>
      <c r="E335" s="25">
        <f>F335</f>
        <v>0.1431</v>
      </c>
      <c r="F335" s="25">
        <f>ROUND(0.1431,4)</f>
        <v>0.1431</v>
      </c>
      <c r="G335" s="24"/>
      <c r="H335" s="36"/>
    </row>
    <row r="336" spans="1:8" ht="12.75" customHeight="1">
      <c r="A336" s="22">
        <v>42723</v>
      </c>
      <c r="B336" s="22"/>
      <c r="C336" s="25">
        <f>ROUND(0.143018373999802,4)</f>
        <v>0.143</v>
      </c>
      <c r="D336" s="25">
        <f>F336</f>
        <v>0.1428</v>
      </c>
      <c r="E336" s="25">
        <f>F336</f>
        <v>0.1428</v>
      </c>
      <c r="F336" s="25">
        <f>ROUND(0.1428,4)</f>
        <v>0.1428</v>
      </c>
      <c r="G336" s="24"/>
      <c r="H336" s="36"/>
    </row>
    <row r="337" spans="1:8" ht="12.75" customHeight="1">
      <c r="A337" s="22">
        <v>42807</v>
      </c>
      <c r="B337" s="22"/>
      <c r="C337" s="25">
        <f>ROUND(0.143018373999802,4)</f>
        <v>0.143</v>
      </c>
      <c r="D337" s="25">
        <f>F337</f>
        <v>0.1423</v>
      </c>
      <c r="E337" s="25">
        <f>F337</f>
        <v>0.1423</v>
      </c>
      <c r="F337" s="25">
        <f>ROUND(0.1423,4)</f>
        <v>0.1423</v>
      </c>
      <c r="G337" s="24"/>
      <c r="H337" s="36"/>
    </row>
    <row r="338" spans="1:8" ht="12.75" customHeight="1">
      <c r="A338" s="22">
        <v>42905</v>
      </c>
      <c r="B338" s="22"/>
      <c r="C338" s="25">
        <f>ROUND(0.143018373999802,4)</f>
        <v>0.143</v>
      </c>
      <c r="D338" s="25">
        <f>F338</f>
        <v>0.1393</v>
      </c>
      <c r="E338" s="25">
        <f>F338</f>
        <v>0.1393</v>
      </c>
      <c r="F338" s="25">
        <f>ROUND(0.1393,4)</f>
        <v>0.1393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5">
        <f>ROUND(0.0892261001517451,4)</f>
        <v>0.0892</v>
      </c>
      <c r="D340" s="25">
        <f>F340</f>
        <v>0.0892</v>
      </c>
      <c r="E340" s="25">
        <f>F340</f>
        <v>0.0892</v>
      </c>
      <c r="F340" s="25">
        <f>ROUND(0.0892,4)</f>
        <v>0.0892</v>
      </c>
      <c r="G340" s="24"/>
      <c r="H340" s="36"/>
    </row>
    <row r="341" spans="1:8" ht="12.75" customHeight="1">
      <c r="A341" s="22">
        <v>42723</v>
      </c>
      <c r="B341" s="22"/>
      <c r="C341" s="25">
        <f>ROUND(0.0892261001517451,4)</f>
        <v>0.0892</v>
      </c>
      <c r="D341" s="25">
        <f>F341</f>
        <v>0.0417</v>
      </c>
      <c r="E341" s="25">
        <f>F341</f>
        <v>0.0417</v>
      </c>
      <c r="F341" s="25">
        <f>ROUND(0.0417,4)</f>
        <v>0.0417</v>
      </c>
      <c r="G341" s="24"/>
      <c r="H341" s="36"/>
    </row>
    <row r="342" spans="1:8" ht="12.75" customHeight="1">
      <c r="A342" s="22">
        <v>42807</v>
      </c>
      <c r="B342" s="22"/>
      <c r="C342" s="25">
        <f>ROUND(0.0892261001517451,4)</f>
        <v>0.0892</v>
      </c>
      <c r="D342" s="25">
        <f>F342</f>
        <v>0.0405</v>
      </c>
      <c r="E342" s="25">
        <f>F342</f>
        <v>0.0405</v>
      </c>
      <c r="F342" s="25">
        <f>ROUND(0.0405,4)</f>
        <v>0.0405</v>
      </c>
      <c r="G342" s="24"/>
      <c r="H342" s="36"/>
    </row>
    <row r="343" spans="1:8" ht="12.75" customHeight="1">
      <c r="A343" s="22">
        <v>42905</v>
      </c>
      <c r="B343" s="22"/>
      <c r="C343" s="25">
        <f>ROUND(0.0892261001517451,4)</f>
        <v>0.0892</v>
      </c>
      <c r="D343" s="25">
        <f>F343</f>
        <v>0.0393</v>
      </c>
      <c r="E343" s="25">
        <f>F343</f>
        <v>0.0393</v>
      </c>
      <c r="F343" s="25">
        <f>ROUND(0.0393,4)</f>
        <v>0.0393</v>
      </c>
      <c r="G343" s="24"/>
      <c r="H343" s="36"/>
    </row>
    <row r="344" spans="1:8" ht="12.75" customHeight="1">
      <c r="A344" s="22">
        <v>42996</v>
      </c>
      <c r="B344" s="22"/>
      <c r="C344" s="25">
        <f>ROUND(0.0892261001517451,4)</f>
        <v>0.0892</v>
      </c>
      <c r="D344" s="25">
        <f>F344</f>
        <v>0.0385</v>
      </c>
      <c r="E344" s="25">
        <f>F344</f>
        <v>0.0385</v>
      </c>
      <c r="F344" s="25">
        <f>ROUND(0.0385,4)</f>
        <v>0.0385</v>
      </c>
      <c r="G344" s="24"/>
      <c r="H344" s="36"/>
    </row>
    <row r="345" spans="1:8" ht="12.75" customHeight="1">
      <c r="A345" s="22" t="s">
        <v>79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5">
        <f>ROUND(10.539802,4)</f>
        <v>10.5398</v>
      </c>
      <c r="D346" s="25">
        <f>F346</f>
        <v>10.5593</v>
      </c>
      <c r="E346" s="25">
        <f>F346</f>
        <v>10.5593</v>
      </c>
      <c r="F346" s="25">
        <f>ROUND(10.5593,4)</f>
        <v>10.5593</v>
      </c>
      <c r="G346" s="24"/>
      <c r="H346" s="36"/>
    </row>
    <row r="347" spans="1:8" ht="12.75" customHeight="1">
      <c r="A347" s="22">
        <v>42723</v>
      </c>
      <c r="B347" s="22"/>
      <c r="C347" s="25">
        <f>ROUND(10.539802,4)</f>
        <v>10.5398</v>
      </c>
      <c r="D347" s="25">
        <f>F347</f>
        <v>10.7091</v>
      </c>
      <c r="E347" s="25">
        <f>F347</f>
        <v>10.7091</v>
      </c>
      <c r="F347" s="25">
        <f>ROUND(10.7091,4)</f>
        <v>10.7091</v>
      </c>
      <c r="G347" s="24"/>
      <c r="H347" s="36"/>
    </row>
    <row r="348" spans="1:8" ht="12.75" customHeight="1">
      <c r="A348" s="22">
        <v>42807</v>
      </c>
      <c r="B348" s="22"/>
      <c r="C348" s="25">
        <f>ROUND(10.539802,4)</f>
        <v>10.5398</v>
      </c>
      <c r="D348" s="25">
        <f>F348</f>
        <v>10.8563</v>
      </c>
      <c r="E348" s="25">
        <f>F348</f>
        <v>10.8563</v>
      </c>
      <c r="F348" s="25">
        <f>ROUND(10.8563,4)</f>
        <v>10.8563</v>
      </c>
      <c r="G348" s="24"/>
      <c r="H348" s="36"/>
    </row>
    <row r="349" spans="1:8" ht="12.75" customHeight="1">
      <c r="A349" s="22">
        <v>42905</v>
      </c>
      <c r="B349" s="22"/>
      <c r="C349" s="25">
        <f>ROUND(10.539802,4)</f>
        <v>10.5398</v>
      </c>
      <c r="D349" s="25">
        <f>F349</f>
        <v>11.0307</v>
      </c>
      <c r="E349" s="25">
        <f>F349</f>
        <v>11.0307</v>
      </c>
      <c r="F349" s="25">
        <f>ROUND(11.0307,4)</f>
        <v>11.0307</v>
      </c>
      <c r="G349" s="24"/>
      <c r="H349" s="36"/>
    </row>
    <row r="350" spans="1:8" ht="12.75" customHeight="1">
      <c r="A350" s="22" t="s">
        <v>80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5">
        <f>ROUND(10.6434478956074,4)</f>
        <v>10.6434</v>
      </c>
      <c r="D351" s="25">
        <f>F351</f>
        <v>10.6686</v>
      </c>
      <c r="E351" s="25">
        <f>F351</f>
        <v>10.6686</v>
      </c>
      <c r="F351" s="25">
        <f>ROUND(10.6686,4)</f>
        <v>10.6686</v>
      </c>
      <c r="G351" s="24"/>
      <c r="H351" s="36"/>
    </row>
    <row r="352" spans="1:8" ht="12.75" customHeight="1">
      <c r="A352" s="22">
        <v>42723</v>
      </c>
      <c r="B352" s="22"/>
      <c r="C352" s="25">
        <f>ROUND(10.6434478956074,4)</f>
        <v>10.6434</v>
      </c>
      <c r="D352" s="25">
        <f>F352</f>
        <v>10.8565</v>
      </c>
      <c r="E352" s="25">
        <f>F352</f>
        <v>10.8565</v>
      </c>
      <c r="F352" s="25">
        <f>ROUND(10.8565,4)</f>
        <v>10.8565</v>
      </c>
      <c r="G352" s="24"/>
      <c r="H352" s="36"/>
    </row>
    <row r="353" spans="1:8" ht="12.75" customHeight="1">
      <c r="A353" s="22">
        <v>42807</v>
      </c>
      <c r="B353" s="22"/>
      <c r="C353" s="25">
        <f>ROUND(10.6434478956074,4)</f>
        <v>10.6434</v>
      </c>
      <c r="D353" s="25">
        <f>F353</f>
        <v>11.0346</v>
      </c>
      <c r="E353" s="25">
        <f>F353</f>
        <v>11.0346</v>
      </c>
      <c r="F353" s="25">
        <f>ROUND(11.0346,4)</f>
        <v>11.0346</v>
      </c>
      <c r="G353" s="24"/>
      <c r="H353" s="36"/>
    </row>
    <row r="354" spans="1:8" ht="12.75" customHeight="1">
      <c r="A354" s="22">
        <v>42905</v>
      </c>
      <c r="B354" s="22"/>
      <c r="C354" s="25">
        <f>ROUND(10.6434478956074,4)</f>
        <v>10.6434</v>
      </c>
      <c r="D354" s="25">
        <f>F354</f>
        <v>11.2429</v>
      </c>
      <c r="E354" s="25">
        <f>F354</f>
        <v>11.2429</v>
      </c>
      <c r="F354" s="25">
        <f>ROUND(11.2429,4)</f>
        <v>11.2429</v>
      </c>
      <c r="G354" s="24"/>
      <c r="H354" s="36"/>
    </row>
    <row r="355" spans="1:8" ht="12.75" customHeight="1">
      <c r="A355" s="22" t="s">
        <v>81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5">
        <f>ROUND(4.89162752981721,4)</f>
        <v>4.8916</v>
      </c>
      <c r="D356" s="25">
        <f>F356</f>
        <v>4.8901</v>
      </c>
      <c r="E356" s="25">
        <f>F356</f>
        <v>4.8901</v>
      </c>
      <c r="F356" s="25">
        <f>ROUND(4.8901,4)</f>
        <v>4.8901</v>
      </c>
      <c r="G356" s="24"/>
      <c r="H356" s="36"/>
    </row>
    <row r="357" spans="1:8" ht="12.75" customHeight="1">
      <c r="A357" s="22">
        <v>42723</v>
      </c>
      <c r="B357" s="22"/>
      <c r="C357" s="25">
        <f>ROUND(4.89162752981721,4)</f>
        <v>4.8916</v>
      </c>
      <c r="D357" s="25">
        <f>F357</f>
        <v>4.8851</v>
      </c>
      <c r="E357" s="25">
        <f>F357</f>
        <v>4.8851</v>
      </c>
      <c r="F357" s="25">
        <f>ROUND(4.8851,4)</f>
        <v>4.8851</v>
      </c>
      <c r="G357" s="24"/>
      <c r="H357" s="36"/>
    </row>
    <row r="358" spans="1:8" ht="12.75" customHeight="1">
      <c r="A358" s="22">
        <v>42807</v>
      </c>
      <c r="B358" s="22"/>
      <c r="C358" s="25">
        <f>ROUND(4.89162752981721,4)</f>
        <v>4.8916</v>
      </c>
      <c r="D358" s="25">
        <f>F358</f>
        <v>4.8793</v>
      </c>
      <c r="E358" s="25">
        <f>F358</f>
        <v>4.8793</v>
      </c>
      <c r="F358" s="25">
        <f>ROUND(4.8793,4)</f>
        <v>4.8793</v>
      </c>
      <c r="G358" s="24"/>
      <c r="H358" s="36"/>
    </row>
    <row r="359" spans="1:8" ht="12.75" customHeight="1">
      <c r="A359" s="22" t="s">
        <v>82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5">
        <f>ROUND(14.47775,4)</f>
        <v>14.4778</v>
      </c>
      <c r="D360" s="25">
        <f>F360</f>
        <v>14.5118</v>
      </c>
      <c r="E360" s="25">
        <f>F360</f>
        <v>14.5118</v>
      </c>
      <c r="F360" s="25">
        <f>ROUND(14.5118,4)</f>
        <v>14.5118</v>
      </c>
      <c r="G360" s="24"/>
      <c r="H360" s="36"/>
    </row>
    <row r="361" spans="1:8" ht="12.75" customHeight="1">
      <c r="A361" s="22">
        <v>42723</v>
      </c>
      <c r="B361" s="22"/>
      <c r="C361" s="25">
        <f>ROUND(14.47775,4)</f>
        <v>14.4778</v>
      </c>
      <c r="D361" s="25">
        <f>F361</f>
        <v>14.7714</v>
      </c>
      <c r="E361" s="25">
        <f>F361</f>
        <v>14.7714</v>
      </c>
      <c r="F361" s="25">
        <f>ROUND(14.7714,4)</f>
        <v>14.7714</v>
      </c>
      <c r="G361" s="24"/>
      <c r="H361" s="36"/>
    </row>
    <row r="362" spans="1:8" ht="12.75" customHeight="1">
      <c r="A362" s="22">
        <v>42807</v>
      </c>
      <c r="B362" s="22"/>
      <c r="C362" s="25">
        <f>ROUND(14.47775,4)</f>
        <v>14.4778</v>
      </c>
      <c r="D362" s="25">
        <f>F362</f>
        <v>15.0156</v>
      </c>
      <c r="E362" s="25">
        <f>F362</f>
        <v>15.0156</v>
      </c>
      <c r="F362" s="25">
        <f>ROUND(15.0156,4)</f>
        <v>15.0156</v>
      </c>
      <c r="G362" s="24"/>
      <c r="H362" s="36"/>
    </row>
    <row r="363" spans="1:8" ht="12.75" customHeight="1">
      <c r="A363" s="22">
        <v>42905</v>
      </c>
      <c r="B363" s="22"/>
      <c r="C363" s="25">
        <f>ROUND(14.47775,4)</f>
        <v>14.4778</v>
      </c>
      <c r="D363" s="25">
        <f>F363</f>
        <v>15.303</v>
      </c>
      <c r="E363" s="25">
        <f>F363</f>
        <v>15.303</v>
      </c>
      <c r="F363" s="25">
        <f>ROUND(15.303,4)</f>
        <v>15.303</v>
      </c>
      <c r="G363" s="24"/>
      <c r="H363" s="36"/>
    </row>
    <row r="364" spans="1:8" ht="12.75" customHeight="1">
      <c r="A364" s="22">
        <v>42996</v>
      </c>
      <c r="B364" s="22"/>
      <c r="C364" s="25">
        <f>ROUND(14.47775,4)</f>
        <v>14.4778</v>
      </c>
      <c r="D364" s="25">
        <f>F364</f>
        <v>15.5833</v>
      </c>
      <c r="E364" s="25">
        <f>F364</f>
        <v>15.5833</v>
      </c>
      <c r="F364" s="25">
        <f>ROUND(15.5833,4)</f>
        <v>15.5833</v>
      </c>
      <c r="G364" s="24"/>
      <c r="H364" s="36"/>
    </row>
    <row r="365" spans="1:8" ht="12.75" customHeight="1">
      <c r="A365" s="22" t="s">
        <v>83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5">
        <f>ROUND(14.47775,4)</f>
        <v>14.4778</v>
      </c>
      <c r="D366" s="25">
        <f>F366</f>
        <v>14.5118</v>
      </c>
      <c r="E366" s="25">
        <f>F366</f>
        <v>14.5118</v>
      </c>
      <c r="F366" s="25">
        <f>ROUND(14.5118,4)</f>
        <v>14.5118</v>
      </c>
      <c r="G366" s="24"/>
      <c r="H366" s="36"/>
    </row>
    <row r="367" spans="1:8" ht="12.75" customHeight="1">
      <c r="A367" s="22">
        <v>42723</v>
      </c>
      <c r="B367" s="22"/>
      <c r="C367" s="25">
        <f>ROUND(14.47775,4)</f>
        <v>14.4778</v>
      </c>
      <c r="D367" s="25">
        <f>F367</f>
        <v>14.7714</v>
      </c>
      <c r="E367" s="25">
        <f>F367</f>
        <v>14.7714</v>
      </c>
      <c r="F367" s="25">
        <f>ROUND(14.7714,4)</f>
        <v>14.7714</v>
      </c>
      <c r="G367" s="24"/>
      <c r="H367" s="36"/>
    </row>
    <row r="368" spans="1:8" ht="12.75" customHeight="1">
      <c r="A368" s="22">
        <v>42807</v>
      </c>
      <c r="B368" s="22"/>
      <c r="C368" s="25">
        <f>ROUND(14.47775,4)</f>
        <v>14.4778</v>
      </c>
      <c r="D368" s="25">
        <f>F368</f>
        <v>15.0156</v>
      </c>
      <c r="E368" s="25">
        <f>F368</f>
        <v>15.0156</v>
      </c>
      <c r="F368" s="25">
        <f>ROUND(15.0156,4)</f>
        <v>15.0156</v>
      </c>
      <c r="G368" s="24"/>
      <c r="H368" s="36"/>
    </row>
    <row r="369" spans="1:8" ht="12.75" customHeight="1">
      <c r="A369" s="22">
        <v>42905</v>
      </c>
      <c r="B369" s="22"/>
      <c r="C369" s="25">
        <f>ROUND(14.47775,4)</f>
        <v>14.4778</v>
      </c>
      <c r="D369" s="25">
        <f>F369</f>
        <v>15.303</v>
      </c>
      <c r="E369" s="25">
        <f>F369</f>
        <v>15.303</v>
      </c>
      <c r="F369" s="25">
        <f>ROUND(15.303,4)</f>
        <v>15.303</v>
      </c>
      <c r="G369" s="24"/>
      <c r="H369" s="36"/>
    </row>
    <row r="370" spans="1:8" ht="12.75" customHeight="1">
      <c r="A370" s="22">
        <v>42996</v>
      </c>
      <c r="B370" s="22"/>
      <c r="C370" s="25">
        <f>ROUND(14.47775,4)</f>
        <v>14.4778</v>
      </c>
      <c r="D370" s="25">
        <f>F370</f>
        <v>15.5833</v>
      </c>
      <c r="E370" s="25">
        <f>F370</f>
        <v>15.5833</v>
      </c>
      <c r="F370" s="25">
        <f>ROUND(15.5833,4)</f>
        <v>15.5833</v>
      </c>
      <c r="G370" s="24"/>
      <c r="H370" s="36"/>
    </row>
    <row r="371" spans="1:8" ht="12.75" customHeight="1">
      <c r="A371" s="22">
        <v>43087</v>
      </c>
      <c r="B371" s="22"/>
      <c r="C371" s="25">
        <f>ROUND(14.47775,4)</f>
        <v>14.4778</v>
      </c>
      <c r="D371" s="25">
        <f>F371</f>
        <v>15.9097</v>
      </c>
      <c r="E371" s="25">
        <f>F371</f>
        <v>15.9097</v>
      </c>
      <c r="F371" s="25">
        <f>ROUND(15.9097,4)</f>
        <v>15.9097</v>
      </c>
      <c r="G371" s="24"/>
      <c r="H371" s="36"/>
    </row>
    <row r="372" spans="1:8" ht="12.75" customHeight="1">
      <c r="A372" s="22">
        <v>43178</v>
      </c>
      <c r="B372" s="22"/>
      <c r="C372" s="25">
        <f>ROUND(14.47775,4)</f>
        <v>14.4778</v>
      </c>
      <c r="D372" s="25">
        <f>F372</f>
        <v>16.2362</v>
      </c>
      <c r="E372" s="25">
        <f>F372</f>
        <v>16.2362</v>
      </c>
      <c r="F372" s="25">
        <f>ROUND(16.2362,4)</f>
        <v>16.2362</v>
      </c>
      <c r="G372" s="24"/>
      <c r="H372" s="36"/>
    </row>
    <row r="373" spans="1:8" ht="12.75" customHeight="1">
      <c r="A373" s="22">
        <v>43269</v>
      </c>
      <c r="B373" s="22"/>
      <c r="C373" s="25">
        <f>ROUND(14.47775,4)</f>
        <v>14.4778</v>
      </c>
      <c r="D373" s="25">
        <f>F373</f>
        <v>16.5627</v>
      </c>
      <c r="E373" s="25">
        <f>F373</f>
        <v>16.5627</v>
      </c>
      <c r="F373" s="25">
        <f>ROUND(16.5627,4)</f>
        <v>16.5627</v>
      </c>
      <c r="G373" s="24"/>
      <c r="H373" s="36"/>
    </row>
    <row r="374" spans="1:8" ht="12.75" customHeight="1">
      <c r="A374" s="22">
        <v>43360</v>
      </c>
      <c r="B374" s="22"/>
      <c r="C374" s="25">
        <f>ROUND(14.47775,4)</f>
        <v>14.4778</v>
      </c>
      <c r="D374" s="25">
        <f>F374</f>
        <v>16.8823</v>
      </c>
      <c r="E374" s="25">
        <f>F374</f>
        <v>16.8823</v>
      </c>
      <c r="F374" s="25">
        <f>ROUND(16.8823,4)</f>
        <v>16.8823</v>
      </c>
      <c r="G374" s="24"/>
      <c r="H374" s="36"/>
    </row>
    <row r="375" spans="1:8" ht="12.75" customHeight="1">
      <c r="A375" s="22">
        <v>43448</v>
      </c>
      <c r="B375" s="22"/>
      <c r="C375" s="25">
        <f>ROUND(14.47775,4)</f>
        <v>14.4778</v>
      </c>
      <c r="D375" s="25">
        <f>F375</f>
        <v>17.1375</v>
      </c>
      <c r="E375" s="25">
        <f>F375</f>
        <v>17.1375</v>
      </c>
      <c r="F375" s="25">
        <f>ROUND(17.1375,4)</f>
        <v>17.1375</v>
      </c>
      <c r="G375" s="24"/>
      <c r="H375" s="36"/>
    </row>
    <row r="376" spans="1:8" ht="12.75" customHeight="1">
      <c r="A376" s="22">
        <v>43542</v>
      </c>
      <c r="B376" s="22"/>
      <c r="C376" s="25">
        <f>ROUND(14.47775,4)</f>
        <v>14.4778</v>
      </c>
      <c r="D376" s="25">
        <f>F376</f>
        <v>17.4102</v>
      </c>
      <c r="E376" s="25">
        <f>F376</f>
        <v>17.4102</v>
      </c>
      <c r="F376" s="25">
        <f>ROUND(17.4102,4)</f>
        <v>17.4102</v>
      </c>
      <c r="G376" s="24"/>
      <c r="H376" s="36"/>
    </row>
    <row r="377" spans="1:8" ht="12.75" customHeight="1">
      <c r="A377" s="22">
        <v>43630</v>
      </c>
      <c r="B377" s="22"/>
      <c r="C377" s="25">
        <f>ROUND(14.47775,4)</f>
        <v>14.4778</v>
      </c>
      <c r="D377" s="25">
        <f>F377</f>
        <v>17.6654</v>
      </c>
      <c r="E377" s="25">
        <f>F377</f>
        <v>17.6654</v>
      </c>
      <c r="F377" s="25">
        <f>ROUND(17.6654,4)</f>
        <v>17.6654</v>
      </c>
      <c r="G377" s="24"/>
      <c r="H377" s="36"/>
    </row>
    <row r="378" spans="1:8" ht="12.75" customHeight="1">
      <c r="A378" s="22">
        <v>43724</v>
      </c>
      <c r="B378" s="22"/>
      <c r="C378" s="25">
        <f>ROUND(14.47775,4)</f>
        <v>14.4778</v>
      </c>
      <c r="D378" s="25">
        <f>F378</f>
        <v>17.9381</v>
      </c>
      <c r="E378" s="25">
        <f>F378</f>
        <v>17.9381</v>
      </c>
      <c r="F378" s="25">
        <f>ROUND(17.9381,4)</f>
        <v>17.9381</v>
      </c>
      <c r="G378" s="24"/>
      <c r="H378" s="36"/>
    </row>
    <row r="379" spans="1:8" ht="12.75" customHeight="1">
      <c r="A379" s="22" t="s">
        <v>84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42632</v>
      </c>
      <c r="B380" s="22"/>
      <c r="C380" s="25">
        <f>ROUND(1.4858117816092,4)</f>
        <v>1.4858</v>
      </c>
      <c r="D380" s="25">
        <f>F380</f>
        <v>1.4752</v>
      </c>
      <c r="E380" s="25">
        <f>F380</f>
        <v>1.4752</v>
      </c>
      <c r="F380" s="25">
        <f>ROUND(1.4752,4)</f>
        <v>1.4752</v>
      </c>
      <c r="G380" s="24"/>
      <c r="H380" s="36"/>
    </row>
    <row r="381" spans="1:8" ht="12.75" customHeight="1">
      <c r="A381" s="22">
        <v>42723</v>
      </c>
      <c r="B381" s="22"/>
      <c r="C381" s="25">
        <f>ROUND(1.4858117816092,4)</f>
        <v>1.4858</v>
      </c>
      <c r="D381" s="25">
        <f>F381</f>
        <v>1.4109</v>
      </c>
      <c r="E381" s="25">
        <f>F381</f>
        <v>1.4109</v>
      </c>
      <c r="F381" s="25">
        <f>ROUND(1.4109,4)</f>
        <v>1.4109</v>
      </c>
      <c r="G381" s="24"/>
      <c r="H381" s="36"/>
    </row>
    <row r="382" spans="1:8" ht="12.75" customHeight="1">
      <c r="A382" s="22">
        <v>42807</v>
      </c>
      <c r="B382" s="22"/>
      <c r="C382" s="25">
        <f>ROUND(1.4858117816092,4)</f>
        <v>1.4858</v>
      </c>
      <c r="D382" s="25">
        <f>F382</f>
        <v>1.3569</v>
      </c>
      <c r="E382" s="25">
        <f>F382</f>
        <v>1.3569</v>
      </c>
      <c r="F382" s="25">
        <f>ROUND(1.3569,4)</f>
        <v>1.3569</v>
      </c>
      <c r="G382" s="24"/>
      <c r="H382" s="36"/>
    </row>
    <row r="383" spans="1:8" ht="12.75" customHeight="1">
      <c r="A383" s="22">
        <v>42905</v>
      </c>
      <c r="B383" s="22"/>
      <c r="C383" s="25">
        <f>ROUND(1.4858117816092,4)</f>
        <v>1.4858</v>
      </c>
      <c r="D383" s="25">
        <f>F383</f>
        <v>1.2993</v>
      </c>
      <c r="E383" s="25">
        <f>F383</f>
        <v>1.2993</v>
      </c>
      <c r="F383" s="25">
        <f>ROUND(1.2993,4)</f>
        <v>1.2993</v>
      </c>
      <c r="G383" s="24"/>
      <c r="H383" s="36"/>
    </row>
    <row r="384" spans="1:8" ht="12.75" customHeight="1">
      <c r="A384" s="22" t="s">
        <v>85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ROUND(568.543,3)</f>
        <v>568.543</v>
      </c>
      <c r="D385" s="27">
        <f>F385</f>
        <v>575.8</v>
      </c>
      <c r="E385" s="27">
        <f>F385</f>
        <v>575.8</v>
      </c>
      <c r="F385" s="27">
        <f>ROUND(575.8,3)</f>
        <v>575.8</v>
      </c>
      <c r="G385" s="24"/>
      <c r="H385" s="36"/>
    </row>
    <row r="386" spans="1:8" ht="12.75" customHeight="1">
      <c r="A386" s="22">
        <v>42768</v>
      </c>
      <c r="B386" s="22"/>
      <c r="C386" s="27">
        <f>ROUND(568.543,3)</f>
        <v>568.543</v>
      </c>
      <c r="D386" s="27">
        <f>F386</f>
        <v>586.941</v>
      </c>
      <c r="E386" s="27">
        <f>F386</f>
        <v>586.941</v>
      </c>
      <c r="F386" s="27">
        <f>ROUND(586.941,3)</f>
        <v>586.941</v>
      </c>
      <c r="G386" s="24"/>
      <c r="H386" s="36"/>
    </row>
    <row r="387" spans="1:8" ht="12.75" customHeight="1">
      <c r="A387" s="22">
        <v>42859</v>
      </c>
      <c r="B387" s="22"/>
      <c r="C387" s="27">
        <f>ROUND(568.543,3)</f>
        <v>568.543</v>
      </c>
      <c r="D387" s="27">
        <f>F387</f>
        <v>598.796</v>
      </c>
      <c r="E387" s="27">
        <f>F387</f>
        <v>598.796</v>
      </c>
      <c r="F387" s="27">
        <f>ROUND(598.796,3)</f>
        <v>598.796</v>
      </c>
      <c r="G387" s="24"/>
      <c r="H387" s="36"/>
    </row>
    <row r="388" spans="1:8" ht="12.75" customHeight="1">
      <c r="A388" s="22">
        <v>42950</v>
      </c>
      <c r="B388" s="22"/>
      <c r="C388" s="27">
        <f>ROUND(568.543,3)</f>
        <v>568.543</v>
      </c>
      <c r="D388" s="27">
        <f>F388</f>
        <v>611.379</v>
      </c>
      <c r="E388" s="27">
        <f>F388</f>
        <v>611.379</v>
      </c>
      <c r="F388" s="27">
        <f>ROUND(611.379,3)</f>
        <v>611.379</v>
      </c>
      <c r="G388" s="24"/>
      <c r="H388" s="36"/>
    </row>
    <row r="389" spans="1:8" ht="12.75" customHeight="1">
      <c r="A389" s="22" t="s">
        <v>86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ROUND(494.321,3)</f>
        <v>494.321</v>
      </c>
      <c r="D390" s="27">
        <f>F390</f>
        <v>500.63</v>
      </c>
      <c r="E390" s="27">
        <f>F390</f>
        <v>500.63</v>
      </c>
      <c r="F390" s="27">
        <f>ROUND(500.63,3)</f>
        <v>500.63</v>
      </c>
      <c r="G390" s="24"/>
      <c r="H390" s="36"/>
    </row>
    <row r="391" spans="1:8" ht="12.75" customHeight="1">
      <c r="A391" s="22">
        <v>42768</v>
      </c>
      <c r="B391" s="22"/>
      <c r="C391" s="27">
        <f>ROUND(494.321,3)</f>
        <v>494.321</v>
      </c>
      <c r="D391" s="27">
        <f>F391</f>
        <v>510.317</v>
      </c>
      <c r="E391" s="27">
        <f>F391</f>
        <v>510.317</v>
      </c>
      <c r="F391" s="27">
        <f>ROUND(510.317,3)</f>
        <v>510.317</v>
      </c>
      <c r="G391" s="24"/>
      <c r="H391" s="36"/>
    </row>
    <row r="392" spans="1:8" ht="12.75" customHeight="1">
      <c r="A392" s="22">
        <v>42859</v>
      </c>
      <c r="B392" s="22"/>
      <c r="C392" s="27">
        <f>ROUND(494.321,3)</f>
        <v>494.321</v>
      </c>
      <c r="D392" s="27">
        <f>F392</f>
        <v>520.625</v>
      </c>
      <c r="E392" s="27">
        <f>F392</f>
        <v>520.625</v>
      </c>
      <c r="F392" s="27">
        <f>ROUND(520.625,3)</f>
        <v>520.625</v>
      </c>
      <c r="G392" s="24"/>
      <c r="H392" s="36"/>
    </row>
    <row r="393" spans="1:8" ht="12.75" customHeight="1">
      <c r="A393" s="22">
        <v>42950</v>
      </c>
      <c r="B393" s="22"/>
      <c r="C393" s="27">
        <f>ROUND(494.321,3)</f>
        <v>494.321</v>
      </c>
      <c r="D393" s="27">
        <f>F393</f>
        <v>531.565</v>
      </c>
      <c r="E393" s="27">
        <f>F393</f>
        <v>531.565</v>
      </c>
      <c r="F393" s="27">
        <f>ROUND(531.565,3)</f>
        <v>531.565</v>
      </c>
      <c r="G393" s="24"/>
      <c r="H393" s="36"/>
    </row>
    <row r="394" spans="1:8" ht="12.75" customHeight="1">
      <c r="A394" s="22" t="s">
        <v>87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ROUND(570.352,3)</f>
        <v>570.352</v>
      </c>
      <c r="D395" s="27">
        <f>F395</f>
        <v>577.632</v>
      </c>
      <c r="E395" s="27">
        <f>F395</f>
        <v>577.632</v>
      </c>
      <c r="F395" s="27">
        <f>ROUND(577.632,3)</f>
        <v>577.632</v>
      </c>
      <c r="G395" s="24"/>
      <c r="H395" s="36"/>
    </row>
    <row r="396" spans="1:8" ht="12.75" customHeight="1">
      <c r="A396" s="22">
        <v>42768</v>
      </c>
      <c r="B396" s="22"/>
      <c r="C396" s="27">
        <f>ROUND(570.352,3)</f>
        <v>570.352</v>
      </c>
      <c r="D396" s="27">
        <f>F396</f>
        <v>588.809</v>
      </c>
      <c r="E396" s="27">
        <f>F396</f>
        <v>588.809</v>
      </c>
      <c r="F396" s="27">
        <f>ROUND(588.809,3)</f>
        <v>588.809</v>
      </c>
      <c r="G396" s="24"/>
      <c r="H396" s="36"/>
    </row>
    <row r="397" spans="1:8" ht="12.75" customHeight="1">
      <c r="A397" s="22">
        <v>42859</v>
      </c>
      <c r="B397" s="22"/>
      <c r="C397" s="27">
        <f>ROUND(570.352,3)</f>
        <v>570.352</v>
      </c>
      <c r="D397" s="27">
        <f>F397</f>
        <v>600.702</v>
      </c>
      <c r="E397" s="27">
        <f>F397</f>
        <v>600.702</v>
      </c>
      <c r="F397" s="27">
        <f>ROUND(600.702,3)</f>
        <v>600.702</v>
      </c>
      <c r="G397" s="24"/>
      <c r="H397" s="36"/>
    </row>
    <row r="398" spans="1:8" ht="12.75" customHeight="1">
      <c r="A398" s="22">
        <v>42950</v>
      </c>
      <c r="B398" s="22"/>
      <c r="C398" s="27">
        <f>ROUND(570.352,3)</f>
        <v>570.352</v>
      </c>
      <c r="D398" s="27">
        <f>F398</f>
        <v>613.324</v>
      </c>
      <c r="E398" s="27">
        <f>F398</f>
        <v>613.324</v>
      </c>
      <c r="F398" s="27">
        <f>ROUND(613.324,3)</f>
        <v>613.324</v>
      </c>
      <c r="G398" s="24"/>
      <c r="H398" s="36"/>
    </row>
    <row r="399" spans="1:8" ht="12.75" customHeight="1">
      <c r="A399" s="22" t="s">
        <v>88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ROUND(519.611,3)</f>
        <v>519.611</v>
      </c>
      <c r="D400" s="27">
        <f>F400</f>
        <v>526.243</v>
      </c>
      <c r="E400" s="27">
        <f>F400</f>
        <v>526.243</v>
      </c>
      <c r="F400" s="27">
        <f>ROUND(526.243,3)</f>
        <v>526.243</v>
      </c>
      <c r="G400" s="24"/>
      <c r="H400" s="36"/>
    </row>
    <row r="401" spans="1:8" ht="12.75" customHeight="1">
      <c r="A401" s="22">
        <v>42768</v>
      </c>
      <c r="B401" s="22"/>
      <c r="C401" s="27">
        <f>ROUND(519.611,3)</f>
        <v>519.611</v>
      </c>
      <c r="D401" s="27">
        <f>F401</f>
        <v>536.426</v>
      </c>
      <c r="E401" s="27">
        <f>F401</f>
        <v>536.426</v>
      </c>
      <c r="F401" s="27">
        <f>ROUND(536.426,3)</f>
        <v>536.426</v>
      </c>
      <c r="G401" s="24"/>
      <c r="H401" s="36"/>
    </row>
    <row r="402" spans="1:8" ht="12.75" customHeight="1">
      <c r="A402" s="22">
        <v>42859</v>
      </c>
      <c r="B402" s="22"/>
      <c r="C402" s="27">
        <f>ROUND(519.611,3)</f>
        <v>519.611</v>
      </c>
      <c r="D402" s="27">
        <f>F402</f>
        <v>547.261</v>
      </c>
      <c r="E402" s="27">
        <f>F402</f>
        <v>547.261</v>
      </c>
      <c r="F402" s="27">
        <f>ROUND(547.261,3)</f>
        <v>547.261</v>
      </c>
      <c r="G402" s="24"/>
      <c r="H402" s="36"/>
    </row>
    <row r="403" spans="1:8" ht="12.75" customHeight="1">
      <c r="A403" s="22">
        <v>42950</v>
      </c>
      <c r="B403" s="22"/>
      <c r="C403" s="27">
        <f>ROUND(519.611,3)</f>
        <v>519.611</v>
      </c>
      <c r="D403" s="27">
        <f>F403</f>
        <v>558.76</v>
      </c>
      <c r="E403" s="27">
        <f>F403</f>
        <v>558.76</v>
      </c>
      <c r="F403" s="27">
        <f>ROUND(558.76,3)</f>
        <v>558.76</v>
      </c>
      <c r="G403" s="24"/>
      <c r="H403" s="36"/>
    </row>
    <row r="404" spans="1:8" ht="12.75" customHeight="1">
      <c r="A404" s="22" t="s">
        <v>89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42677</v>
      </c>
      <c r="B405" s="22"/>
      <c r="C405" s="27">
        <f>ROUND(246.530126001026,3)</f>
        <v>246.53</v>
      </c>
      <c r="D405" s="27">
        <f>F405</f>
        <v>249.687</v>
      </c>
      <c r="E405" s="27">
        <f>F405</f>
        <v>249.687</v>
      </c>
      <c r="F405" s="27">
        <f>ROUND(249.687,3)</f>
        <v>249.687</v>
      </c>
      <c r="G405" s="24"/>
      <c r="H405" s="36"/>
    </row>
    <row r="406" spans="1:8" ht="12.75" customHeight="1">
      <c r="A406" s="22">
        <v>42768</v>
      </c>
      <c r="B406" s="22"/>
      <c r="C406" s="27">
        <f>ROUND(246.530126001026,3)</f>
        <v>246.53</v>
      </c>
      <c r="D406" s="27">
        <f>F406</f>
        <v>254.534</v>
      </c>
      <c r="E406" s="27">
        <f>F406</f>
        <v>254.534</v>
      </c>
      <c r="F406" s="27">
        <f>ROUND(254.534,3)</f>
        <v>254.534</v>
      </c>
      <c r="G406" s="24"/>
      <c r="H406" s="36"/>
    </row>
    <row r="407" spans="1:8" ht="12.75" customHeight="1">
      <c r="A407" s="22">
        <v>42859</v>
      </c>
      <c r="B407" s="22"/>
      <c r="C407" s="27">
        <f>ROUND(246.530126001026,3)</f>
        <v>246.53</v>
      </c>
      <c r="D407" s="27">
        <f>F407</f>
        <v>259.69</v>
      </c>
      <c r="E407" s="27">
        <f>F407</f>
        <v>259.69</v>
      </c>
      <c r="F407" s="27">
        <f>ROUND(259.69,3)</f>
        <v>259.69</v>
      </c>
      <c r="G407" s="24"/>
      <c r="H407" s="36"/>
    </row>
    <row r="408" spans="1:8" ht="12.75" customHeight="1">
      <c r="A408" s="22">
        <v>42950</v>
      </c>
      <c r="B408" s="22"/>
      <c r="C408" s="27">
        <f>ROUND(246.530126001026,3)</f>
        <v>246.53</v>
      </c>
      <c r="D408" s="27">
        <f>F408</f>
        <v>265.161</v>
      </c>
      <c r="E408" s="27">
        <f>F408</f>
        <v>265.161</v>
      </c>
      <c r="F408" s="27">
        <f>ROUND(265.161,3)</f>
        <v>265.161</v>
      </c>
      <c r="G408" s="24"/>
      <c r="H408" s="36"/>
    </row>
    <row r="409" spans="1:8" ht="12.75" customHeight="1">
      <c r="A409" s="22" t="s">
        <v>90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42677</v>
      </c>
      <c r="B410" s="22"/>
      <c r="C410" s="27">
        <f>ROUND(668.204937769034,3)</f>
        <v>668.205</v>
      </c>
      <c r="D410" s="27">
        <f>F410</f>
        <v>676.778</v>
      </c>
      <c r="E410" s="27">
        <f>F410</f>
        <v>676.778</v>
      </c>
      <c r="F410" s="27">
        <f>ROUND(676.778,3)</f>
        <v>676.778</v>
      </c>
      <c r="G410" s="24"/>
      <c r="H410" s="36"/>
    </row>
    <row r="411" spans="1:8" ht="12.75" customHeight="1">
      <c r="A411" s="22">
        <v>42768</v>
      </c>
      <c r="B411" s="22"/>
      <c r="C411" s="27">
        <f>ROUND(668.204937769034,3)</f>
        <v>668.205</v>
      </c>
      <c r="D411" s="27">
        <f>F411</f>
        <v>689.921</v>
      </c>
      <c r="E411" s="27">
        <f>F411</f>
        <v>689.921</v>
      </c>
      <c r="F411" s="27">
        <f>ROUND(689.921,3)</f>
        <v>689.921</v>
      </c>
      <c r="G411" s="24"/>
      <c r="H411" s="36"/>
    </row>
    <row r="412" spans="1:8" ht="12.75" customHeight="1">
      <c r="A412" s="22">
        <v>42859</v>
      </c>
      <c r="B412" s="22"/>
      <c r="C412" s="27">
        <f>ROUND(668.204937769034,3)</f>
        <v>668.205</v>
      </c>
      <c r="D412" s="27">
        <f>F412</f>
        <v>703.502</v>
      </c>
      <c r="E412" s="27">
        <f>F412</f>
        <v>703.502</v>
      </c>
      <c r="F412" s="27">
        <f>ROUND(703.502,3)</f>
        <v>703.502</v>
      </c>
      <c r="G412" s="24"/>
      <c r="H412" s="36"/>
    </row>
    <row r="413" spans="1:8" ht="12.75" customHeight="1">
      <c r="A413" s="22">
        <v>42950</v>
      </c>
      <c r="B413" s="22"/>
      <c r="C413" s="27">
        <f>ROUND(668.204937769034,3)</f>
        <v>668.205</v>
      </c>
      <c r="D413" s="27">
        <f>F413</f>
        <v>717.271</v>
      </c>
      <c r="E413" s="27">
        <f>F413</f>
        <v>717.271</v>
      </c>
      <c r="F413" s="27">
        <f>ROUND(717.271,3)</f>
        <v>717.271</v>
      </c>
      <c r="G413" s="24"/>
      <c r="H413" s="36"/>
    </row>
    <row r="414" spans="1:8" ht="12.75" customHeight="1">
      <c r="A414" s="22" t="s">
        <v>91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42632</v>
      </c>
      <c r="B415" s="22"/>
      <c r="C415" s="24">
        <f>ROUND(25216.91,2)</f>
        <v>25216.91</v>
      </c>
      <c r="D415" s="24">
        <f>F415</f>
        <v>25297.67</v>
      </c>
      <c r="E415" s="24">
        <f>F415</f>
        <v>25297.67</v>
      </c>
      <c r="F415" s="24">
        <f>ROUND(25297.67,2)</f>
        <v>25297.67</v>
      </c>
      <c r="G415" s="24"/>
      <c r="H415" s="36"/>
    </row>
    <row r="416" spans="1:8" ht="12.75" customHeight="1">
      <c r="A416" s="22">
        <v>42723</v>
      </c>
      <c r="B416" s="22"/>
      <c r="C416" s="24">
        <f>ROUND(25216.91,2)</f>
        <v>25216.91</v>
      </c>
      <c r="D416" s="24">
        <f>F416</f>
        <v>25778.07</v>
      </c>
      <c r="E416" s="24">
        <f>F416</f>
        <v>25778.07</v>
      </c>
      <c r="F416" s="24">
        <f>ROUND(25778.07,2)</f>
        <v>25778.07</v>
      </c>
      <c r="G416" s="24"/>
      <c r="H416" s="36"/>
    </row>
    <row r="417" spans="1:8" ht="12.75" customHeight="1">
      <c r="A417" s="22">
        <v>42807</v>
      </c>
      <c r="B417" s="22"/>
      <c r="C417" s="24">
        <f>ROUND(25216.91,2)</f>
        <v>25216.91</v>
      </c>
      <c r="D417" s="24">
        <f>F417</f>
        <v>26233.09</v>
      </c>
      <c r="E417" s="24">
        <f>F417</f>
        <v>26233.09</v>
      </c>
      <c r="F417" s="24">
        <f>ROUND(26233.09,2)</f>
        <v>26233.09</v>
      </c>
      <c r="G417" s="24"/>
      <c r="H417" s="36"/>
    </row>
    <row r="418" spans="1:8" ht="12.75" customHeight="1">
      <c r="A418" s="22" t="s">
        <v>92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42634</v>
      </c>
      <c r="B419" s="22"/>
      <c r="C419" s="27">
        <f>ROUND(7.358,3)</f>
        <v>7.358</v>
      </c>
      <c r="D419" s="27">
        <f>ROUND(7.48,3)</f>
        <v>7.48</v>
      </c>
      <c r="E419" s="27">
        <f>ROUND(7.38,3)</f>
        <v>7.38</v>
      </c>
      <c r="F419" s="27">
        <f>ROUND(7.43,3)</f>
        <v>7.43</v>
      </c>
      <c r="G419" s="24"/>
      <c r="H419" s="36"/>
    </row>
    <row r="420" spans="1:8" ht="12.75" customHeight="1">
      <c r="A420" s="22">
        <v>42662</v>
      </c>
      <c r="B420" s="22"/>
      <c r="C420" s="27">
        <f>ROUND(7.358,3)</f>
        <v>7.358</v>
      </c>
      <c r="D420" s="27">
        <f>ROUND(7.53,3)</f>
        <v>7.53</v>
      </c>
      <c r="E420" s="27">
        <f>ROUND(7.43,3)</f>
        <v>7.43</v>
      </c>
      <c r="F420" s="27">
        <f>ROUND(7.48,3)</f>
        <v>7.48</v>
      </c>
      <c r="G420" s="24"/>
      <c r="H420" s="36"/>
    </row>
    <row r="421" spans="1:8" ht="12.75" customHeight="1">
      <c r="A421" s="22">
        <v>42690</v>
      </c>
      <c r="B421" s="22"/>
      <c r="C421" s="27">
        <f>ROUND(7.358,3)</f>
        <v>7.358</v>
      </c>
      <c r="D421" s="27">
        <f>ROUND(7.58,3)</f>
        <v>7.58</v>
      </c>
      <c r="E421" s="27">
        <f>ROUND(7.48,3)</f>
        <v>7.48</v>
      </c>
      <c r="F421" s="27">
        <f>ROUND(7.53,3)</f>
        <v>7.53</v>
      </c>
      <c r="G421" s="24"/>
      <c r="H421" s="36"/>
    </row>
    <row r="422" spans="1:8" ht="12.75" customHeight="1">
      <c r="A422" s="22">
        <v>42725</v>
      </c>
      <c r="B422" s="22"/>
      <c r="C422" s="27">
        <f>ROUND(7.358,3)</f>
        <v>7.358</v>
      </c>
      <c r="D422" s="27">
        <f>ROUND(7.63,3)</f>
        <v>7.63</v>
      </c>
      <c r="E422" s="27">
        <f>ROUND(7.53,3)</f>
        <v>7.53</v>
      </c>
      <c r="F422" s="27">
        <f>ROUND(7.58,3)</f>
        <v>7.58</v>
      </c>
      <c r="G422" s="24"/>
      <c r="H422" s="36"/>
    </row>
    <row r="423" spans="1:8" ht="12.75" customHeight="1">
      <c r="A423" s="22">
        <v>42753</v>
      </c>
      <c r="B423" s="22"/>
      <c r="C423" s="27">
        <f>ROUND(7.358,3)</f>
        <v>7.358</v>
      </c>
      <c r="D423" s="27">
        <f>ROUND(7.67,3)</f>
        <v>7.67</v>
      </c>
      <c r="E423" s="27">
        <f>ROUND(7.57,3)</f>
        <v>7.57</v>
      </c>
      <c r="F423" s="27">
        <f>ROUND(7.62,3)</f>
        <v>7.62</v>
      </c>
      <c r="G423" s="24"/>
      <c r="H423" s="36"/>
    </row>
    <row r="424" spans="1:8" ht="12.75" customHeight="1">
      <c r="A424" s="22">
        <v>42781</v>
      </c>
      <c r="B424" s="22"/>
      <c r="C424" s="27">
        <f>ROUND(7.358,3)</f>
        <v>7.358</v>
      </c>
      <c r="D424" s="27">
        <f>ROUND(7.72,3)</f>
        <v>7.72</v>
      </c>
      <c r="E424" s="27">
        <f>ROUND(7.62,3)</f>
        <v>7.62</v>
      </c>
      <c r="F424" s="27">
        <f>ROUND(7.67,3)</f>
        <v>7.67</v>
      </c>
      <c r="G424" s="24"/>
      <c r="H424" s="36"/>
    </row>
    <row r="425" spans="1:8" ht="12.75" customHeight="1">
      <c r="A425" s="22">
        <v>42809</v>
      </c>
      <c r="B425" s="22"/>
      <c r="C425" s="27">
        <f>ROUND(7.358,3)</f>
        <v>7.358</v>
      </c>
      <c r="D425" s="27">
        <f>ROUND(7.75,3)</f>
        <v>7.75</v>
      </c>
      <c r="E425" s="27">
        <f>ROUND(7.65,3)</f>
        <v>7.65</v>
      </c>
      <c r="F425" s="27">
        <f>ROUND(7.7,3)</f>
        <v>7.7</v>
      </c>
      <c r="G425" s="24"/>
      <c r="H425" s="36"/>
    </row>
    <row r="426" spans="1:8" ht="12.75" customHeight="1">
      <c r="A426" s="22">
        <v>42907</v>
      </c>
      <c r="B426" s="22"/>
      <c r="C426" s="27">
        <f>ROUND(7.358,3)</f>
        <v>7.358</v>
      </c>
      <c r="D426" s="27">
        <f>ROUND(7.83,3)</f>
        <v>7.83</v>
      </c>
      <c r="E426" s="27">
        <f>ROUND(7.73,3)</f>
        <v>7.73</v>
      </c>
      <c r="F426" s="27">
        <f>ROUND(7.78,3)</f>
        <v>7.78</v>
      </c>
      <c r="G426" s="24"/>
      <c r="H426" s="36"/>
    </row>
    <row r="427" spans="1:8" ht="12.75" customHeight="1">
      <c r="A427" s="22">
        <v>42998</v>
      </c>
      <c r="B427" s="22"/>
      <c r="C427" s="27">
        <f>ROUND(7.358,3)</f>
        <v>7.358</v>
      </c>
      <c r="D427" s="27">
        <f>ROUND(7.85,3)</f>
        <v>7.85</v>
      </c>
      <c r="E427" s="27">
        <f>ROUND(7.75,3)</f>
        <v>7.75</v>
      </c>
      <c r="F427" s="27">
        <f>ROUND(7.8,3)</f>
        <v>7.8</v>
      </c>
      <c r="G427" s="24"/>
      <c r="H427" s="36"/>
    </row>
    <row r="428" spans="1:8" ht="12.75" customHeight="1">
      <c r="A428" s="22">
        <v>43089</v>
      </c>
      <c r="B428" s="22"/>
      <c r="C428" s="27">
        <f>ROUND(7.358,3)</f>
        <v>7.358</v>
      </c>
      <c r="D428" s="27">
        <f>ROUND(7.86,3)</f>
        <v>7.86</v>
      </c>
      <c r="E428" s="27">
        <f>ROUND(7.76,3)</f>
        <v>7.76</v>
      </c>
      <c r="F428" s="27">
        <f>ROUND(7.81,3)</f>
        <v>7.81</v>
      </c>
      <c r="G428" s="24"/>
      <c r="H428" s="36"/>
    </row>
    <row r="429" spans="1:8" ht="12.75" customHeight="1">
      <c r="A429" s="22">
        <v>43179</v>
      </c>
      <c r="B429" s="22"/>
      <c r="C429" s="27">
        <f>ROUND(7.358,3)</f>
        <v>7.358</v>
      </c>
      <c r="D429" s="27">
        <f>ROUND(7.87,3)</f>
        <v>7.87</v>
      </c>
      <c r="E429" s="27">
        <f>ROUND(7.77,3)</f>
        <v>7.77</v>
      </c>
      <c r="F429" s="27">
        <f>ROUND(7.82,3)</f>
        <v>7.82</v>
      </c>
      <c r="G429" s="24"/>
      <c r="H429" s="36"/>
    </row>
    <row r="430" spans="1:8" ht="12.75" customHeight="1">
      <c r="A430" s="22">
        <v>43269</v>
      </c>
      <c r="B430" s="22"/>
      <c r="C430" s="27">
        <f>ROUND(7.358,3)</f>
        <v>7.358</v>
      </c>
      <c r="D430" s="27">
        <f>ROUND(7.86,3)</f>
        <v>7.86</v>
      </c>
      <c r="E430" s="27">
        <f>ROUND(7.76,3)</f>
        <v>7.76</v>
      </c>
      <c r="F430" s="27">
        <f>ROUND(7.81,3)</f>
        <v>7.81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42677</v>
      </c>
      <c r="B432" s="22"/>
      <c r="C432" s="27">
        <f>ROUND(517.792,3)</f>
        <v>517.792</v>
      </c>
      <c r="D432" s="27">
        <f>F432</f>
        <v>524.401</v>
      </c>
      <c r="E432" s="27">
        <f>F432</f>
        <v>524.401</v>
      </c>
      <c r="F432" s="27">
        <f>ROUND(524.401,3)</f>
        <v>524.401</v>
      </c>
      <c r="G432" s="24"/>
      <c r="H432" s="36"/>
    </row>
    <row r="433" spans="1:8" ht="12.75" customHeight="1">
      <c r="A433" s="22">
        <v>42768</v>
      </c>
      <c r="B433" s="22"/>
      <c r="C433" s="27">
        <f>ROUND(517.792,3)</f>
        <v>517.792</v>
      </c>
      <c r="D433" s="27">
        <f>F433</f>
        <v>534.548</v>
      </c>
      <c r="E433" s="27">
        <f>F433</f>
        <v>534.548</v>
      </c>
      <c r="F433" s="27">
        <f>ROUND(534.548,3)</f>
        <v>534.548</v>
      </c>
      <c r="G433" s="24"/>
      <c r="H433" s="36"/>
    </row>
    <row r="434" spans="1:8" ht="12.75" customHeight="1">
      <c r="A434" s="22">
        <v>42859</v>
      </c>
      <c r="B434" s="22"/>
      <c r="C434" s="27">
        <f>ROUND(517.792,3)</f>
        <v>517.792</v>
      </c>
      <c r="D434" s="27">
        <f>F434</f>
        <v>545.345</v>
      </c>
      <c r="E434" s="27">
        <f>F434</f>
        <v>545.345</v>
      </c>
      <c r="F434" s="27">
        <f>ROUND(545.345,3)</f>
        <v>545.345</v>
      </c>
      <c r="G434" s="24"/>
      <c r="H434" s="36"/>
    </row>
    <row r="435" spans="1:8" ht="12.75" customHeight="1">
      <c r="A435" s="22">
        <v>42950</v>
      </c>
      <c r="B435" s="22"/>
      <c r="C435" s="27">
        <f>ROUND(517.792,3)</f>
        <v>517.792</v>
      </c>
      <c r="D435" s="27">
        <f>F435</f>
        <v>556.804</v>
      </c>
      <c r="E435" s="27">
        <f>F435</f>
        <v>556.804</v>
      </c>
      <c r="F435" s="27">
        <f>ROUND(556.804,3)</f>
        <v>556.804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6">
        <f>ROUND(99.8774856952051,5)</f>
        <v>99.87749</v>
      </c>
      <c r="D437" s="26">
        <f>F437</f>
        <v>100.08541</v>
      </c>
      <c r="E437" s="26">
        <f>F437</f>
        <v>100.08541</v>
      </c>
      <c r="F437" s="26">
        <f>ROUND(100.085412562611,5)</f>
        <v>100.08541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6">
        <f>ROUND(99.8774856952051,5)</f>
        <v>99.87749</v>
      </c>
      <c r="D439" s="26">
        <f>F439</f>
        <v>100.06281</v>
      </c>
      <c r="E439" s="26">
        <f>F439</f>
        <v>100.06281</v>
      </c>
      <c r="F439" s="26">
        <f>ROUND(100.062808296414,5)</f>
        <v>100.06281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6">
        <f>ROUND(99.8774856952051,5)</f>
        <v>99.87749</v>
      </c>
      <c r="D441" s="26">
        <f>F441</f>
        <v>99.74666</v>
      </c>
      <c r="E441" s="26">
        <f>F441</f>
        <v>99.74666</v>
      </c>
      <c r="F441" s="26">
        <f>ROUND(99.7466610635709,5)</f>
        <v>99.74666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6">
        <f>ROUND(99.8774856952051,5)</f>
        <v>99.87749</v>
      </c>
      <c r="D443" s="26">
        <f>F443</f>
        <v>99.87749</v>
      </c>
      <c r="E443" s="26">
        <f>F443</f>
        <v>99.87749</v>
      </c>
      <c r="F443" s="26">
        <f>ROUND(99.8774856952051,5)</f>
        <v>99.87749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6">
        <f>ROUND(99.5204022537947,5)</f>
        <v>99.5204</v>
      </c>
      <c r="D445" s="26">
        <f>F445</f>
        <v>100.23657</v>
      </c>
      <c r="E445" s="26">
        <f>F445</f>
        <v>100.23657</v>
      </c>
      <c r="F445" s="26">
        <f>ROUND(100.236573633316,5)</f>
        <v>100.23657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6">
        <f>ROUND(99.5204022537947,5)</f>
        <v>99.5204</v>
      </c>
      <c r="D447" s="26">
        <f>F447</f>
        <v>99.60115</v>
      </c>
      <c r="E447" s="26">
        <f>F447</f>
        <v>99.60115</v>
      </c>
      <c r="F447" s="26">
        <f>ROUND(99.6011549516157,5)</f>
        <v>99.60115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6">
        <f>ROUND(99.5204022537947,5)</f>
        <v>99.5204</v>
      </c>
      <c r="D449" s="26">
        <f>F449</f>
        <v>99.34879</v>
      </c>
      <c r="E449" s="26">
        <f>F449</f>
        <v>99.34879</v>
      </c>
      <c r="F449" s="26">
        <f>ROUND(99.3487946253139,5)</f>
        <v>99.34879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6">
        <f>ROUND(99.5204022537947,5)</f>
        <v>99.5204</v>
      </c>
      <c r="D451" s="26">
        <f>F451</f>
        <v>99.5204</v>
      </c>
      <c r="E451" s="26">
        <f>F451</f>
        <v>99.5204</v>
      </c>
      <c r="F451" s="26">
        <f>ROUND(99.5204022537947,5)</f>
        <v>99.5204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6">
        <f>ROUND(98.027364604943,5)</f>
        <v>98.02736</v>
      </c>
      <c r="D453" s="26">
        <f>F453</f>
        <v>98.95387</v>
      </c>
      <c r="E453" s="26">
        <f>F453</f>
        <v>98.95387</v>
      </c>
      <c r="F453" s="26">
        <f>ROUND(98.9538671954283,5)</f>
        <v>98.95387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6">
        <f>ROUND(98.027364604943,5)</f>
        <v>98.02736</v>
      </c>
      <c r="D455" s="26">
        <f>F455</f>
        <v>98.3431</v>
      </c>
      <c r="E455" s="26">
        <f>F455</f>
        <v>98.3431</v>
      </c>
      <c r="F455" s="26">
        <f>ROUND(98.3430950458168,5)</f>
        <v>98.3431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6">
        <f>ROUND(98.027364604943,5)</f>
        <v>98.02736</v>
      </c>
      <c r="D457" s="26">
        <f>F457</f>
        <v>97.701</v>
      </c>
      <c r="E457" s="26">
        <f>F457</f>
        <v>97.701</v>
      </c>
      <c r="F457" s="26">
        <f>ROUND(97.7010011237286,5)</f>
        <v>97.701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6">
        <f>ROUND(98.027364604943,5)</f>
        <v>98.02736</v>
      </c>
      <c r="D459" s="26">
        <f>F459</f>
        <v>98.02736</v>
      </c>
      <c r="E459" s="26">
        <f>F459</f>
        <v>98.02736</v>
      </c>
      <c r="F459" s="26">
        <f>ROUND(98.027364604943,5)</f>
        <v>98.02736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6">
        <f>ROUND(97.5012756285575,5)</f>
        <v>97.50128</v>
      </c>
      <c r="D461" s="26">
        <f>F461</f>
        <v>99.46989</v>
      </c>
      <c r="E461" s="26">
        <f>F461</f>
        <v>99.46989</v>
      </c>
      <c r="F461" s="26">
        <f>ROUND(99.4698921870045,5)</f>
        <v>99.46989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6">
        <f>ROUND(97.5012756285575,5)</f>
        <v>97.50128</v>
      </c>
      <c r="D463" s="26">
        <f>F463</f>
        <v>96.60089</v>
      </c>
      <c r="E463" s="26">
        <f>F463</f>
        <v>96.60089</v>
      </c>
      <c r="F463" s="26">
        <f>ROUND(96.60089214341,5)</f>
        <v>96.60089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6">
        <f>ROUND(97.5012756285575,5)</f>
        <v>97.50128</v>
      </c>
      <c r="D465" s="26">
        <f>F465</f>
        <v>95.40843</v>
      </c>
      <c r="E465" s="26">
        <f>F465</f>
        <v>95.40843</v>
      </c>
      <c r="F465" s="26">
        <f>ROUND(95.4084297610933,5)</f>
        <v>95.40843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ROUND(97.5012756285575,5)</f>
        <v>97.50128</v>
      </c>
      <c r="D467" s="33">
        <f>F467</f>
        <v>97.50128</v>
      </c>
      <c r="E467" s="33">
        <f>F467</f>
        <v>97.50128</v>
      </c>
      <c r="F467" s="33">
        <f>ROUND(97.5012756285575,5)</f>
        <v>97.50128</v>
      </c>
      <c r="G467" s="34"/>
      <c r="H467" s="37"/>
    </row>
  </sheetData>
  <sheetProtection/>
  <mergeCells count="466"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2016-09-02T15:57:08Z</dcterms:modified>
  <cp:category/>
  <cp:version/>
  <cp:contentType/>
  <cp:contentStatus/>
</cp:coreProperties>
</file>