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'Jerry'!$A$1:$H$480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<sst xmlns="http://schemas.openxmlformats.org/spreadsheetml/2006/main" count="117" uniqueCount="117">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</sst>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zoomScaleSheetLayoutView="75" zoomScalePageLayoutView="0" workbookViewId="0" topLeftCell="A1">
      <selection activeCell="M18" sqref="M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42646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ROUND(1.91,5)</f>
        <v>1.91</v>
      </c>
      <c r="D6" s="24">
        <f>F6</f>
        <v>1.91</v>
      </c>
      <c r="E6" s="24">
        <f>F6</f>
        <v>1.91</v>
      </c>
      <c r="F6" s="24">
        <f>ROUND(1.91,5)</f>
        <v>1.91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ROUND(1.99,5)</f>
        <v>1.99</v>
      </c>
      <c r="D10" s="24">
        <f>F10</f>
        <v>1.99</v>
      </c>
      <c r="E10" s="24">
        <f>F10</f>
        <v>1.99</v>
      </c>
      <c r="F10" s="24">
        <f>ROUND(1.99,5)</f>
        <v>1.99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ROUND(2.5,5)</f>
        <v>2.5</v>
      </c>
      <c r="D12" s="24">
        <f>F12</f>
        <v>2.5</v>
      </c>
      <c r="E12" s="24">
        <f>F12</f>
        <v>2.5</v>
      </c>
      <c r="F12" s="24">
        <f>ROUND(2.5,5)</f>
        <v>2.5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ROUND(10.125,5)</f>
        <v>10.125</v>
      </c>
      <c r="D14" s="24">
        <f>F14</f>
        <v>10.125</v>
      </c>
      <c r="E14" s="24">
        <f>F14</f>
        <v>10.125</v>
      </c>
      <c r="F14" s="24">
        <f>ROUND(10.125,5)</f>
        <v>10.125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ROUND(8.255,5)</f>
        <v>8.255</v>
      </c>
      <c r="D16" s="24">
        <f>F16</f>
        <v>8.255</v>
      </c>
      <c r="E16" s="24">
        <f>F16</f>
        <v>8.255</v>
      </c>
      <c r="F16" s="24">
        <f>ROUND(8.255,5)</f>
        <v>8.255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ROUND(8.58,3)</f>
        <v>8.58</v>
      </c>
      <c r="D18" s="29">
        <f>F18</f>
        <v>8.58</v>
      </c>
      <c r="E18" s="29">
        <f>F18</f>
        <v>8.58</v>
      </c>
      <c r="F18" s="29">
        <f>ROUND(8.58,3)</f>
        <v>8.58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ROUND(1.85,3)</f>
        <v>1.85</v>
      </c>
      <c r="D20" s="29">
        <f>F20</f>
        <v>1.85</v>
      </c>
      <c r="E20" s="29">
        <f>F20</f>
        <v>1.85</v>
      </c>
      <c r="F20" s="29">
        <f>ROUND(1.85,3)</f>
        <v>1.85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ROUND(1.94,3)</f>
        <v>1.94</v>
      </c>
      <c r="D22" s="29">
        <f>F22</f>
        <v>1.94</v>
      </c>
      <c r="E22" s="29">
        <f>F22</f>
        <v>1.94</v>
      </c>
      <c r="F22" s="29">
        <f>ROUND(1.94,3)</f>
        <v>1.94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ROUND(7.39,3)</f>
        <v>7.39</v>
      </c>
      <c r="D24" s="29">
        <f>F24</f>
        <v>7.39</v>
      </c>
      <c r="E24" s="29">
        <f>F24</f>
        <v>7.39</v>
      </c>
      <c r="F24" s="29">
        <f>ROUND(7.39,3)</f>
        <v>7.39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ROUND(7.595,3)</f>
        <v>7.595</v>
      </c>
      <c r="D26" s="29">
        <f>F26</f>
        <v>7.595</v>
      </c>
      <c r="E26" s="29">
        <f>F26</f>
        <v>7.595</v>
      </c>
      <c r="F26" s="29">
        <f>ROUND(7.595,3)</f>
        <v>7.595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ROUND(7.805,3)</f>
        <v>7.805</v>
      </c>
      <c r="D28" s="29">
        <f>F28</f>
        <v>7.805</v>
      </c>
      <c r="E28" s="29">
        <f>F28</f>
        <v>7.805</v>
      </c>
      <c r="F28" s="29">
        <f>ROUND(7.805,3)</f>
        <v>7.805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ROUND(7.99,3)</f>
        <v>7.99</v>
      </c>
      <c r="D30" s="29">
        <f>F30</f>
        <v>7.99</v>
      </c>
      <c r="E30" s="29">
        <f>F30</f>
        <v>7.99</v>
      </c>
      <c r="F30" s="29">
        <f>ROUND(7.99,3)</f>
        <v>7.99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ROUND(9.14,3)</f>
        <v>9.14</v>
      </c>
      <c r="D32" s="29">
        <f>F32</f>
        <v>9.14</v>
      </c>
      <c r="E32" s="29">
        <f>F32</f>
        <v>9.14</v>
      </c>
      <c r="F32" s="29">
        <f>ROUND(9.14,3)</f>
        <v>9.14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ROUND(1.95,3)</f>
        <v>1.95</v>
      </c>
      <c r="D34" s="29">
        <f>F34</f>
        <v>1.95</v>
      </c>
      <c r="E34" s="29">
        <f>F34</f>
        <v>1.95</v>
      </c>
      <c r="F34" s="29">
        <f>ROUND(1.95,3)</f>
        <v>1.95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ROUND(2.25,5)</f>
        <v>2.25</v>
      </c>
      <c r="D36" s="24">
        <f>F36</f>
        <v>2.25</v>
      </c>
      <c r="E36" s="24">
        <f>F36</f>
        <v>2.25</v>
      </c>
      <c r="F36" s="24">
        <f>ROUND(2.25,5)</f>
        <v>2.25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ROUND(1.84,3)</f>
        <v>1.84</v>
      </c>
      <c r="D38" s="29">
        <f>F38</f>
        <v>1.84</v>
      </c>
      <c r="E38" s="29">
        <f>F38</f>
        <v>1.84</v>
      </c>
      <c r="F38" s="29">
        <f>ROUND(1.84,3)</f>
        <v>1.84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ROUND(8.995,3)</f>
        <v>8.995</v>
      </c>
      <c r="D40" s="29">
        <f>F40</f>
        <v>8.995</v>
      </c>
      <c r="E40" s="29">
        <f>F40</f>
        <v>8.995</v>
      </c>
      <c r="F40" s="29">
        <f>ROUND(8.995,3)</f>
        <v>8.995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ROUND(1.91,5)</f>
        <v>1.91</v>
      </c>
      <c r="D42" s="24">
        <f>F42</f>
        <v>128.49241</v>
      </c>
      <c r="E42" s="24">
        <f>F42</f>
        <v>128.49241</v>
      </c>
      <c r="F42" s="24">
        <f>ROUND(128.49241,5)</f>
        <v>128.49241</v>
      </c>
      <c r="G42" s="25"/>
      <c r="H42" s="26"/>
    </row>
    <row r="43" spans="1:8" ht="12.75" customHeight="1">
      <c r="A43" s="23">
        <v>42768</v>
      </c>
      <c r="B43" s="23"/>
      <c r="C43" s="24">
        <f>ROUND(1.91,5)</f>
        <v>1.91</v>
      </c>
      <c r="D43" s="24">
        <f>F43</f>
        <v>129.68349</v>
      </c>
      <c r="E43" s="24">
        <f>F43</f>
        <v>129.68349</v>
      </c>
      <c r="F43" s="24">
        <f>ROUND(129.68349,5)</f>
        <v>129.68349</v>
      </c>
      <c r="G43" s="25"/>
      <c r="H43" s="26"/>
    </row>
    <row r="44" spans="1:8" ht="12.75" customHeight="1">
      <c r="A44" s="23">
        <v>42859</v>
      </c>
      <c r="B44" s="23"/>
      <c r="C44" s="24">
        <f>ROUND(1.91,5)</f>
        <v>1.91</v>
      </c>
      <c r="D44" s="24">
        <f>F44</f>
        <v>132.27397</v>
      </c>
      <c r="E44" s="24">
        <f>F44</f>
        <v>132.27397</v>
      </c>
      <c r="F44" s="24">
        <f>ROUND(132.27397,5)</f>
        <v>132.27397</v>
      </c>
      <c r="G44" s="25"/>
      <c r="H44" s="26"/>
    </row>
    <row r="45" spans="1:8" ht="12.75" customHeight="1">
      <c r="A45" s="23">
        <v>42950</v>
      </c>
      <c r="B45" s="23"/>
      <c r="C45" s="24">
        <f>ROUND(1.91,5)</f>
        <v>1.91</v>
      </c>
      <c r="D45" s="24">
        <f>F45</f>
        <v>133.69111</v>
      </c>
      <c r="E45" s="24">
        <f>F45</f>
        <v>133.69111</v>
      </c>
      <c r="F45" s="24">
        <f>ROUND(133.69111,5)</f>
        <v>133.69111</v>
      </c>
      <c r="G45" s="25"/>
      <c r="H45" s="26"/>
    </row>
    <row r="46" spans="1:8" ht="12.75" customHeight="1">
      <c r="A46" s="23">
        <v>43041</v>
      </c>
      <c r="B46" s="23"/>
      <c r="C46" s="24">
        <f>ROUND(1.91,5)</f>
        <v>1.91</v>
      </c>
      <c r="D46" s="24">
        <f>F46</f>
        <v>136.4323</v>
      </c>
      <c r="E46" s="24">
        <f>F46</f>
        <v>136.4323</v>
      </c>
      <c r="F46" s="24">
        <f>ROUND(136.4323,5)</f>
        <v>136.4323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ROUND(8.97,5)</f>
        <v>8.97</v>
      </c>
      <c r="D48" s="24">
        <f>F48</f>
        <v>8.98499</v>
      </c>
      <c r="E48" s="24">
        <f>F48</f>
        <v>8.98499</v>
      </c>
      <c r="F48" s="24">
        <f>ROUND(8.98499,5)</f>
        <v>8.98499</v>
      </c>
      <c r="G48" s="25"/>
      <c r="H48" s="26"/>
    </row>
    <row r="49" spans="1:8" ht="12.75" customHeight="1">
      <c r="A49" s="23">
        <v>42768</v>
      </c>
      <c r="B49" s="23"/>
      <c r="C49" s="24">
        <f>ROUND(8.97,5)</f>
        <v>8.97</v>
      </c>
      <c r="D49" s="24">
        <f>F49</f>
        <v>9.02231</v>
      </c>
      <c r="E49" s="24">
        <f>F49</f>
        <v>9.02231</v>
      </c>
      <c r="F49" s="24">
        <f>ROUND(9.02231,5)</f>
        <v>9.02231</v>
      </c>
      <c r="G49" s="25"/>
      <c r="H49" s="26"/>
    </row>
    <row r="50" spans="1:8" ht="12.75" customHeight="1">
      <c r="A50" s="23">
        <v>42859</v>
      </c>
      <c r="B50" s="23"/>
      <c r="C50" s="24">
        <f>ROUND(8.97,5)</f>
        <v>8.97</v>
      </c>
      <c r="D50" s="24">
        <f>F50</f>
        <v>9.05508</v>
      </c>
      <c r="E50" s="24">
        <f>F50</f>
        <v>9.05508</v>
      </c>
      <c r="F50" s="24">
        <f>ROUND(9.05508,5)</f>
        <v>9.05508</v>
      </c>
      <c r="G50" s="25"/>
      <c r="H50" s="26"/>
    </row>
    <row r="51" spans="1:8" ht="12.75" customHeight="1">
      <c r="A51" s="23">
        <v>42950</v>
      </c>
      <c r="B51" s="23"/>
      <c r="C51" s="24">
        <f>ROUND(8.97,5)</f>
        <v>8.97</v>
      </c>
      <c r="D51" s="24">
        <f>F51</f>
        <v>9.07854</v>
      </c>
      <c r="E51" s="24">
        <f>F51</f>
        <v>9.07854</v>
      </c>
      <c r="F51" s="24">
        <f>ROUND(9.07854,5)</f>
        <v>9.07854</v>
      </c>
      <c r="G51" s="25"/>
      <c r="H51" s="26"/>
    </row>
    <row r="52" spans="1:8" ht="12.75" customHeight="1">
      <c r="A52" s="23">
        <v>43041</v>
      </c>
      <c r="B52" s="23"/>
      <c r="C52" s="24">
        <f>ROUND(8.97,5)</f>
        <v>8.97</v>
      </c>
      <c r="D52" s="24">
        <f>F52</f>
        <v>9.09669</v>
      </c>
      <c r="E52" s="24">
        <f>F52</f>
        <v>9.09669</v>
      </c>
      <c r="F52" s="24">
        <f>ROUND(9.09669,5)</f>
        <v>9.09669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ROUND(9.085,5)</f>
        <v>9.085</v>
      </c>
      <c r="D54" s="24">
        <f>F54</f>
        <v>9.10111</v>
      </c>
      <c r="E54" s="24">
        <f>F54</f>
        <v>9.10111</v>
      </c>
      <c r="F54" s="24">
        <f>ROUND(9.10111,5)</f>
        <v>9.10111</v>
      </c>
      <c r="G54" s="25"/>
      <c r="H54" s="26"/>
    </row>
    <row r="55" spans="1:8" ht="12.75" customHeight="1">
      <c r="A55" s="23">
        <v>42768</v>
      </c>
      <c r="B55" s="23"/>
      <c r="C55" s="24">
        <f>ROUND(9.085,5)</f>
        <v>9.085</v>
      </c>
      <c r="D55" s="24">
        <f>F55</f>
        <v>9.14173</v>
      </c>
      <c r="E55" s="24">
        <f>F55</f>
        <v>9.14173</v>
      </c>
      <c r="F55" s="24">
        <f>ROUND(9.14173,5)</f>
        <v>9.14173</v>
      </c>
      <c r="G55" s="25"/>
      <c r="H55" s="26"/>
    </row>
    <row r="56" spans="1:8" ht="12.75" customHeight="1">
      <c r="A56" s="23">
        <v>42859</v>
      </c>
      <c r="B56" s="23"/>
      <c r="C56" s="24">
        <f>ROUND(9.085,5)</f>
        <v>9.085</v>
      </c>
      <c r="D56" s="24">
        <f>F56</f>
        <v>9.17416</v>
      </c>
      <c r="E56" s="24">
        <f>F56</f>
        <v>9.17416</v>
      </c>
      <c r="F56" s="24">
        <f>ROUND(9.17416,5)</f>
        <v>9.17416</v>
      </c>
      <c r="G56" s="25"/>
      <c r="H56" s="26"/>
    </row>
    <row r="57" spans="1:8" ht="12.75" customHeight="1">
      <c r="A57" s="23">
        <v>42950</v>
      </c>
      <c r="B57" s="23"/>
      <c r="C57" s="24">
        <f>ROUND(9.085,5)</f>
        <v>9.085</v>
      </c>
      <c r="D57" s="24">
        <f>F57</f>
        <v>9.1966</v>
      </c>
      <c r="E57" s="24">
        <f>F57</f>
        <v>9.1966</v>
      </c>
      <c r="F57" s="24">
        <f>ROUND(9.1966,5)</f>
        <v>9.1966</v>
      </c>
      <c r="G57" s="25"/>
      <c r="H57" s="26"/>
    </row>
    <row r="58" spans="1:8" ht="12.75" customHeight="1">
      <c r="A58" s="23">
        <v>43041</v>
      </c>
      <c r="B58" s="23"/>
      <c r="C58" s="24">
        <f>ROUND(9.085,5)</f>
        <v>9.085</v>
      </c>
      <c r="D58" s="24">
        <f>F58</f>
        <v>9.21948</v>
      </c>
      <c r="E58" s="24">
        <f>F58</f>
        <v>9.21948</v>
      </c>
      <c r="F58" s="24">
        <f>ROUND(9.21948,5)</f>
        <v>9.21948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ROUND(107.49247,5)</f>
        <v>107.49247</v>
      </c>
      <c r="D60" s="24">
        <f>F60</f>
        <v>108.21972</v>
      </c>
      <c r="E60" s="24">
        <f>F60</f>
        <v>108.21972</v>
      </c>
      <c r="F60" s="24">
        <f>ROUND(108.21972,5)</f>
        <v>108.21972</v>
      </c>
      <c r="G60" s="25"/>
      <c r="H60" s="26"/>
    </row>
    <row r="61" spans="1:8" ht="12.75" customHeight="1">
      <c r="A61" s="23">
        <v>42768</v>
      </c>
      <c r="B61" s="23"/>
      <c r="C61" s="24">
        <f>ROUND(107.49247,5)</f>
        <v>107.49247</v>
      </c>
      <c r="D61" s="24">
        <f>F61</f>
        <v>110.30039</v>
      </c>
      <c r="E61" s="24">
        <f>F61</f>
        <v>110.30039</v>
      </c>
      <c r="F61" s="24">
        <f>ROUND(110.30039,5)</f>
        <v>110.30039</v>
      </c>
      <c r="G61" s="25"/>
      <c r="H61" s="26"/>
    </row>
    <row r="62" spans="1:8" ht="12.75" customHeight="1">
      <c r="A62" s="23">
        <v>42859</v>
      </c>
      <c r="B62" s="23"/>
      <c r="C62" s="24">
        <f>ROUND(107.49247,5)</f>
        <v>107.49247</v>
      </c>
      <c r="D62" s="24">
        <f>F62</f>
        <v>111.46423</v>
      </c>
      <c r="E62" s="24">
        <f>F62</f>
        <v>111.46423</v>
      </c>
      <c r="F62" s="24">
        <f>ROUND(111.46423,5)</f>
        <v>111.46423</v>
      </c>
      <c r="G62" s="25"/>
      <c r="H62" s="26"/>
    </row>
    <row r="63" spans="1:8" ht="12.75" customHeight="1">
      <c r="A63" s="23">
        <v>42950</v>
      </c>
      <c r="B63" s="23"/>
      <c r="C63" s="24">
        <f>ROUND(107.49247,5)</f>
        <v>107.49247</v>
      </c>
      <c r="D63" s="24">
        <f>F63</f>
        <v>113.7811</v>
      </c>
      <c r="E63" s="24">
        <f>F63</f>
        <v>113.7811</v>
      </c>
      <c r="F63" s="24">
        <f>ROUND(113.7811,5)</f>
        <v>113.7811</v>
      </c>
      <c r="G63" s="25"/>
      <c r="H63" s="26"/>
    </row>
    <row r="64" spans="1:8" ht="12.75" customHeight="1">
      <c r="A64" s="23">
        <v>43041</v>
      </c>
      <c r="B64" s="23"/>
      <c r="C64" s="24">
        <f>ROUND(107.49247,5)</f>
        <v>107.49247</v>
      </c>
      <c r="D64" s="24">
        <f>F64</f>
        <v>115.03304</v>
      </c>
      <c r="E64" s="24">
        <f>F64</f>
        <v>115.03304</v>
      </c>
      <c r="F64" s="24">
        <f>ROUND(115.03304,5)</f>
        <v>115.03304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ROUND(9.25,5)</f>
        <v>9.25</v>
      </c>
      <c r="D66" s="24">
        <f>F66</f>
        <v>9.26544</v>
      </c>
      <c r="E66" s="24">
        <f>F66</f>
        <v>9.26544</v>
      </c>
      <c r="F66" s="24">
        <f>ROUND(9.26544,5)</f>
        <v>9.26544</v>
      </c>
      <c r="G66" s="25"/>
      <c r="H66" s="26"/>
    </row>
    <row r="67" spans="1:8" ht="12.75" customHeight="1">
      <c r="A67" s="23">
        <v>42768</v>
      </c>
      <c r="B67" s="23"/>
      <c r="C67" s="24">
        <f>ROUND(9.25,5)</f>
        <v>9.25</v>
      </c>
      <c r="D67" s="24">
        <f>F67</f>
        <v>9.30464</v>
      </c>
      <c r="E67" s="24">
        <f>F67</f>
        <v>9.30464</v>
      </c>
      <c r="F67" s="24">
        <f>ROUND(9.30464,5)</f>
        <v>9.30464</v>
      </c>
      <c r="G67" s="25"/>
      <c r="H67" s="26"/>
    </row>
    <row r="68" spans="1:8" ht="12.75" customHeight="1">
      <c r="A68" s="23">
        <v>42859</v>
      </c>
      <c r="B68" s="23"/>
      <c r="C68" s="24">
        <f>ROUND(9.25,5)</f>
        <v>9.25</v>
      </c>
      <c r="D68" s="24">
        <f>F68</f>
        <v>9.33989</v>
      </c>
      <c r="E68" s="24">
        <f>F68</f>
        <v>9.33989</v>
      </c>
      <c r="F68" s="24">
        <f>ROUND(9.33989,5)</f>
        <v>9.33989</v>
      </c>
      <c r="G68" s="25"/>
      <c r="H68" s="26"/>
    </row>
    <row r="69" spans="1:8" ht="12.75" customHeight="1">
      <c r="A69" s="23">
        <v>42950</v>
      </c>
      <c r="B69" s="23"/>
      <c r="C69" s="24">
        <f>ROUND(9.25,5)</f>
        <v>9.25</v>
      </c>
      <c r="D69" s="24">
        <f>F69</f>
        <v>9.36745</v>
      </c>
      <c r="E69" s="24">
        <f>F69</f>
        <v>9.36745</v>
      </c>
      <c r="F69" s="24">
        <f>ROUND(9.36745,5)</f>
        <v>9.36745</v>
      </c>
      <c r="G69" s="25"/>
      <c r="H69" s="26"/>
    </row>
    <row r="70" spans="1:8" ht="12.75" customHeight="1">
      <c r="A70" s="23">
        <v>43041</v>
      </c>
      <c r="B70" s="23"/>
      <c r="C70" s="24">
        <f>ROUND(9.25,5)</f>
        <v>9.25</v>
      </c>
      <c r="D70" s="24">
        <f>F70</f>
        <v>9.39034</v>
      </c>
      <c r="E70" s="24">
        <f>F70</f>
        <v>9.39034</v>
      </c>
      <c r="F70" s="24">
        <f>ROUND(9.39034,5)</f>
        <v>9.39034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ROUND(1.89,5)</f>
        <v>1.89</v>
      </c>
      <c r="D72" s="24">
        <f>F72</f>
        <v>135.67508</v>
      </c>
      <c r="E72" s="24">
        <f>F72</f>
        <v>135.67508</v>
      </c>
      <c r="F72" s="24">
        <f>ROUND(135.67508,5)</f>
        <v>135.67508</v>
      </c>
      <c r="G72" s="25"/>
      <c r="H72" s="26"/>
    </row>
    <row r="73" spans="1:8" ht="12.75" customHeight="1">
      <c r="A73" s="23">
        <v>42768</v>
      </c>
      <c r="B73" s="23"/>
      <c r="C73" s="24">
        <f>ROUND(1.89,5)</f>
        <v>1.89</v>
      </c>
      <c r="D73" s="24">
        <f>F73</f>
        <v>136.8444</v>
      </c>
      <c r="E73" s="24">
        <f>F73</f>
        <v>136.8444</v>
      </c>
      <c r="F73" s="24">
        <f>ROUND(136.8444,5)</f>
        <v>136.8444</v>
      </c>
      <c r="G73" s="25"/>
      <c r="H73" s="26"/>
    </row>
    <row r="74" spans="1:8" ht="12.75" customHeight="1">
      <c r="A74" s="23">
        <v>42859</v>
      </c>
      <c r="B74" s="23"/>
      <c r="C74" s="24">
        <f>ROUND(1.89,5)</f>
        <v>1.89</v>
      </c>
      <c r="D74" s="24">
        <f>F74</f>
        <v>139.57803</v>
      </c>
      <c r="E74" s="24">
        <f>F74</f>
        <v>139.57803</v>
      </c>
      <c r="F74" s="24">
        <f>ROUND(139.57803,5)</f>
        <v>139.57803</v>
      </c>
      <c r="G74" s="25"/>
      <c r="H74" s="26"/>
    </row>
    <row r="75" spans="1:8" ht="12.75" customHeight="1">
      <c r="A75" s="23">
        <v>42950</v>
      </c>
      <c r="B75" s="23"/>
      <c r="C75" s="24">
        <f>ROUND(1.89,5)</f>
        <v>1.89</v>
      </c>
      <c r="D75" s="24">
        <f>F75</f>
        <v>140.98026</v>
      </c>
      <c r="E75" s="24">
        <f>F75</f>
        <v>140.98026</v>
      </c>
      <c r="F75" s="24">
        <f>ROUND(140.98026,5)</f>
        <v>140.98026</v>
      </c>
      <c r="G75" s="25"/>
      <c r="H75" s="26"/>
    </row>
    <row r="76" spans="1:8" ht="12.75" customHeight="1">
      <c r="A76" s="23">
        <v>43041</v>
      </c>
      <c r="B76" s="23"/>
      <c r="C76" s="24">
        <f>ROUND(1.89,5)</f>
        <v>1.89</v>
      </c>
      <c r="D76" s="24">
        <f>F76</f>
        <v>143.87105</v>
      </c>
      <c r="E76" s="24">
        <f>F76</f>
        <v>143.87105</v>
      </c>
      <c r="F76" s="24">
        <f>ROUND(143.87105,5)</f>
        <v>143.87105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ROUND(9.305,5)</f>
        <v>9.305</v>
      </c>
      <c r="D78" s="24">
        <f>F78</f>
        <v>9.3205</v>
      </c>
      <c r="E78" s="24">
        <f>F78</f>
        <v>9.3205</v>
      </c>
      <c r="F78" s="24">
        <f>ROUND(9.3205,5)</f>
        <v>9.3205</v>
      </c>
      <c r="G78" s="25"/>
      <c r="H78" s="26"/>
    </row>
    <row r="79" spans="1:8" ht="12.75" customHeight="1">
      <c r="A79" s="23">
        <v>42768</v>
      </c>
      <c r="B79" s="23"/>
      <c r="C79" s="24">
        <f>ROUND(9.305,5)</f>
        <v>9.305</v>
      </c>
      <c r="D79" s="24">
        <f>F79</f>
        <v>9.35998</v>
      </c>
      <c r="E79" s="24">
        <f>F79</f>
        <v>9.35998</v>
      </c>
      <c r="F79" s="24">
        <f>ROUND(9.35998,5)</f>
        <v>9.35998</v>
      </c>
      <c r="G79" s="25"/>
      <c r="H79" s="26"/>
    </row>
    <row r="80" spans="1:8" ht="12.75" customHeight="1">
      <c r="A80" s="23">
        <v>42859</v>
      </c>
      <c r="B80" s="23"/>
      <c r="C80" s="24">
        <f>ROUND(9.305,5)</f>
        <v>9.305</v>
      </c>
      <c r="D80" s="24">
        <f>F80</f>
        <v>9.39558</v>
      </c>
      <c r="E80" s="24">
        <f>F80</f>
        <v>9.39558</v>
      </c>
      <c r="F80" s="24">
        <f>ROUND(9.39558,5)</f>
        <v>9.39558</v>
      </c>
      <c r="G80" s="25"/>
      <c r="H80" s="26"/>
    </row>
    <row r="81" spans="1:8" ht="12.75" customHeight="1">
      <c r="A81" s="23">
        <v>42950</v>
      </c>
      <c r="B81" s="23"/>
      <c r="C81" s="24">
        <f>ROUND(9.305,5)</f>
        <v>9.305</v>
      </c>
      <c r="D81" s="24">
        <f>F81</f>
        <v>9.42376</v>
      </c>
      <c r="E81" s="24">
        <f>F81</f>
        <v>9.42376</v>
      </c>
      <c r="F81" s="24">
        <f>ROUND(9.42376,5)</f>
        <v>9.42376</v>
      </c>
      <c r="G81" s="25"/>
      <c r="H81" s="26"/>
    </row>
    <row r="82" spans="1:8" ht="12.75" customHeight="1">
      <c r="A82" s="23">
        <v>43041</v>
      </c>
      <c r="B82" s="23"/>
      <c r="C82" s="24">
        <f>ROUND(9.305,5)</f>
        <v>9.305</v>
      </c>
      <c r="D82" s="24">
        <f>F82</f>
        <v>9.44737</v>
      </c>
      <c r="E82" s="24">
        <f>F82</f>
        <v>9.44737</v>
      </c>
      <c r="F82" s="24">
        <f>ROUND(9.44737,5)</f>
        <v>9.44737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ROUND(9.325,5)</f>
        <v>9.325</v>
      </c>
      <c r="D84" s="24">
        <f>F84</f>
        <v>9.34003</v>
      </c>
      <c r="E84" s="24">
        <f>F84</f>
        <v>9.34003</v>
      </c>
      <c r="F84" s="24">
        <f>ROUND(9.34003,5)</f>
        <v>9.34003</v>
      </c>
      <c r="G84" s="25"/>
      <c r="H84" s="26"/>
    </row>
    <row r="85" spans="1:8" ht="12.75" customHeight="1">
      <c r="A85" s="23">
        <v>42768</v>
      </c>
      <c r="B85" s="23"/>
      <c r="C85" s="24">
        <f>ROUND(9.325,5)</f>
        <v>9.325</v>
      </c>
      <c r="D85" s="24">
        <f>F85</f>
        <v>9.3783</v>
      </c>
      <c r="E85" s="24">
        <f>F85</f>
        <v>9.3783</v>
      </c>
      <c r="F85" s="24">
        <f>ROUND(9.3783,5)</f>
        <v>9.3783</v>
      </c>
      <c r="G85" s="25"/>
      <c r="H85" s="26"/>
    </row>
    <row r="86" spans="1:8" ht="12.75" customHeight="1">
      <c r="A86" s="23">
        <v>42859</v>
      </c>
      <c r="B86" s="23"/>
      <c r="C86" s="24">
        <f>ROUND(9.325,5)</f>
        <v>9.325</v>
      </c>
      <c r="D86" s="24">
        <f>F86</f>
        <v>9.41282</v>
      </c>
      <c r="E86" s="24">
        <f>F86</f>
        <v>9.41282</v>
      </c>
      <c r="F86" s="24">
        <f>ROUND(9.41282,5)</f>
        <v>9.41282</v>
      </c>
      <c r="G86" s="25"/>
      <c r="H86" s="26"/>
    </row>
    <row r="87" spans="1:8" ht="12.75" customHeight="1">
      <c r="A87" s="23">
        <v>42950</v>
      </c>
      <c r="B87" s="23"/>
      <c r="C87" s="24">
        <f>ROUND(9.325,5)</f>
        <v>9.325</v>
      </c>
      <c r="D87" s="24">
        <f>F87</f>
        <v>9.44019</v>
      </c>
      <c r="E87" s="24">
        <f>F87</f>
        <v>9.44019</v>
      </c>
      <c r="F87" s="24">
        <f>ROUND(9.44019,5)</f>
        <v>9.44019</v>
      </c>
      <c r="G87" s="25"/>
      <c r="H87" s="26"/>
    </row>
    <row r="88" spans="1:8" ht="12.75" customHeight="1">
      <c r="A88" s="23">
        <v>43041</v>
      </c>
      <c r="B88" s="23"/>
      <c r="C88" s="24">
        <f>ROUND(9.325,5)</f>
        <v>9.325</v>
      </c>
      <c r="D88" s="24">
        <f>F88</f>
        <v>9.46313</v>
      </c>
      <c r="E88" s="24">
        <f>F88</f>
        <v>9.46313</v>
      </c>
      <c r="F88" s="24">
        <f>ROUND(9.46313,5)</f>
        <v>9.46313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ROUND(132.86302,5)</f>
        <v>132.86302</v>
      </c>
      <c r="D90" s="24">
        <f>F90</f>
        <v>133.7619</v>
      </c>
      <c r="E90" s="24">
        <f>F90</f>
        <v>133.7619</v>
      </c>
      <c r="F90" s="24">
        <f>ROUND(133.7619,5)</f>
        <v>133.7619</v>
      </c>
      <c r="G90" s="25"/>
      <c r="H90" s="26"/>
    </row>
    <row r="91" spans="1:8" ht="12.75" customHeight="1">
      <c r="A91" s="23">
        <v>42768</v>
      </c>
      <c r="B91" s="23"/>
      <c r="C91" s="24">
        <f>ROUND(132.86302,5)</f>
        <v>132.86302</v>
      </c>
      <c r="D91" s="24">
        <f>F91</f>
        <v>136.33363</v>
      </c>
      <c r="E91" s="24">
        <f>F91</f>
        <v>136.33363</v>
      </c>
      <c r="F91" s="24">
        <f>ROUND(136.33363,5)</f>
        <v>136.33363</v>
      </c>
      <c r="G91" s="25"/>
      <c r="H91" s="26"/>
    </row>
    <row r="92" spans="1:8" ht="12.75" customHeight="1">
      <c r="A92" s="23">
        <v>42859</v>
      </c>
      <c r="B92" s="23"/>
      <c r="C92" s="24">
        <f>ROUND(132.86302,5)</f>
        <v>132.86302</v>
      </c>
      <c r="D92" s="24">
        <f>F92</f>
        <v>137.52887</v>
      </c>
      <c r="E92" s="24">
        <f>F92</f>
        <v>137.52887</v>
      </c>
      <c r="F92" s="24">
        <f>ROUND(137.52887,5)</f>
        <v>137.52887</v>
      </c>
      <c r="G92" s="25"/>
      <c r="H92" s="26"/>
    </row>
    <row r="93" spans="1:8" ht="12.75" customHeight="1">
      <c r="A93" s="23">
        <v>42950</v>
      </c>
      <c r="B93" s="23"/>
      <c r="C93" s="24">
        <f>ROUND(132.86302,5)</f>
        <v>132.86302</v>
      </c>
      <c r="D93" s="24">
        <f>F93</f>
        <v>140.38751</v>
      </c>
      <c r="E93" s="24">
        <f>F93</f>
        <v>140.38751</v>
      </c>
      <c r="F93" s="24">
        <f>ROUND(140.38751,5)</f>
        <v>140.38751</v>
      </c>
      <c r="G93" s="25"/>
      <c r="H93" s="26"/>
    </row>
    <row r="94" spans="1:8" ht="12.75" customHeight="1">
      <c r="A94" s="23">
        <v>43041</v>
      </c>
      <c r="B94" s="23"/>
      <c r="C94" s="24">
        <f>ROUND(132.86302,5)</f>
        <v>132.86302</v>
      </c>
      <c r="D94" s="24">
        <f>F94</f>
        <v>141.6742</v>
      </c>
      <c r="E94" s="24">
        <f>F94</f>
        <v>141.6742</v>
      </c>
      <c r="F94" s="24">
        <f>ROUND(141.6742,5)</f>
        <v>141.6742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ROUND(1.99,5)</f>
        <v>1.99</v>
      </c>
      <c r="D96" s="24">
        <f>F96</f>
        <v>143.90959</v>
      </c>
      <c r="E96" s="24">
        <f>F96</f>
        <v>143.90959</v>
      </c>
      <c r="F96" s="24">
        <f>ROUND(143.90959,5)</f>
        <v>143.90959</v>
      </c>
      <c r="G96" s="25"/>
      <c r="H96" s="26"/>
    </row>
    <row r="97" spans="1:8" ht="12.75" customHeight="1">
      <c r="A97" s="23">
        <v>42768</v>
      </c>
      <c r="B97" s="23"/>
      <c r="C97" s="24">
        <f>ROUND(1.99,5)</f>
        <v>1.99</v>
      </c>
      <c r="D97" s="24">
        <f>F97</f>
        <v>145.07502</v>
      </c>
      <c r="E97" s="24">
        <f>F97</f>
        <v>145.07502</v>
      </c>
      <c r="F97" s="24">
        <f>ROUND(145.07502,5)</f>
        <v>145.07502</v>
      </c>
      <c r="G97" s="25"/>
      <c r="H97" s="26"/>
    </row>
    <row r="98" spans="1:8" ht="12.75" customHeight="1">
      <c r="A98" s="23">
        <v>42859</v>
      </c>
      <c r="B98" s="23"/>
      <c r="C98" s="24">
        <f>ROUND(1.99,5)</f>
        <v>1.99</v>
      </c>
      <c r="D98" s="24">
        <f>F98</f>
        <v>147.97276</v>
      </c>
      <c r="E98" s="24">
        <f>F98</f>
        <v>147.97276</v>
      </c>
      <c r="F98" s="24">
        <f>ROUND(147.97276,5)</f>
        <v>147.97276</v>
      </c>
      <c r="G98" s="25"/>
      <c r="H98" s="26"/>
    </row>
    <row r="99" spans="1:8" ht="12.75" customHeight="1">
      <c r="A99" s="23">
        <v>42950</v>
      </c>
      <c r="B99" s="23"/>
      <c r="C99" s="24">
        <f>ROUND(1.99,5)</f>
        <v>1.99</v>
      </c>
      <c r="D99" s="24">
        <f>F99</f>
        <v>149.38671</v>
      </c>
      <c r="E99" s="24">
        <f>F99</f>
        <v>149.38671</v>
      </c>
      <c r="F99" s="24">
        <f>ROUND(149.38671,5)</f>
        <v>149.38671</v>
      </c>
      <c r="G99" s="25"/>
      <c r="H99" s="26"/>
    </row>
    <row r="100" spans="1:8" ht="12.75" customHeight="1">
      <c r="A100" s="23">
        <v>43041</v>
      </c>
      <c r="B100" s="23"/>
      <c r="C100" s="24">
        <f>ROUND(1.99,5)</f>
        <v>1.99</v>
      </c>
      <c r="D100" s="24">
        <f>F100</f>
        <v>152.44991</v>
      </c>
      <c r="E100" s="24">
        <f>F100</f>
        <v>152.44991</v>
      </c>
      <c r="F100" s="24">
        <f>ROUND(152.44991,5)</f>
        <v>152.44991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ROUND(2.5,5)</f>
        <v>2.5</v>
      </c>
      <c r="D102" s="24">
        <f>F102</f>
        <v>129.69086</v>
      </c>
      <c r="E102" s="24">
        <f>F102</f>
        <v>129.69086</v>
      </c>
      <c r="F102" s="24">
        <f>ROUND(129.69086,5)</f>
        <v>129.69086</v>
      </c>
      <c r="G102" s="25"/>
      <c r="H102" s="26"/>
    </row>
    <row r="103" spans="1:8" ht="12.75" customHeight="1">
      <c r="A103" s="23">
        <v>42768</v>
      </c>
      <c r="B103" s="23"/>
      <c r="C103" s="24">
        <f>ROUND(2.5,5)</f>
        <v>2.5</v>
      </c>
      <c r="D103" s="24">
        <f>F103</f>
        <v>132.18451</v>
      </c>
      <c r="E103" s="24">
        <f>F103</f>
        <v>132.18451</v>
      </c>
      <c r="F103" s="24">
        <f>ROUND(132.18451,5)</f>
        <v>132.18451</v>
      </c>
      <c r="G103" s="25"/>
      <c r="H103" s="26"/>
    </row>
    <row r="104" spans="1:8" ht="12.75" customHeight="1">
      <c r="A104" s="23">
        <v>42859</v>
      </c>
      <c r="B104" s="23"/>
      <c r="C104" s="24">
        <f>ROUND(2.5,5)</f>
        <v>2.5</v>
      </c>
      <c r="D104" s="24">
        <f>F104</f>
        <v>133.14324</v>
      </c>
      <c r="E104" s="24">
        <f>F104</f>
        <v>133.14324</v>
      </c>
      <c r="F104" s="24">
        <f>ROUND(133.14324,5)</f>
        <v>133.14324</v>
      </c>
      <c r="G104" s="25"/>
      <c r="H104" s="26"/>
    </row>
    <row r="105" spans="1:8" ht="12.75" customHeight="1">
      <c r="A105" s="23">
        <v>42950</v>
      </c>
      <c r="B105" s="23"/>
      <c r="C105" s="24">
        <f>ROUND(2.5,5)</f>
        <v>2.5</v>
      </c>
      <c r="D105" s="24">
        <f>F105</f>
        <v>135.91101</v>
      </c>
      <c r="E105" s="24">
        <f>F105</f>
        <v>135.91101</v>
      </c>
      <c r="F105" s="24">
        <f>ROUND(135.91101,5)</f>
        <v>135.91101</v>
      </c>
      <c r="G105" s="25"/>
      <c r="H105" s="26"/>
    </row>
    <row r="106" spans="1:8" ht="12.75" customHeight="1">
      <c r="A106" s="23">
        <v>43041</v>
      </c>
      <c r="B106" s="23"/>
      <c r="C106" s="24">
        <f>ROUND(2.5,5)</f>
        <v>2.5</v>
      </c>
      <c r="D106" s="24">
        <f>F106</f>
        <v>138.69792</v>
      </c>
      <c r="E106" s="24">
        <f>F106</f>
        <v>138.69792</v>
      </c>
      <c r="F106" s="24">
        <f>ROUND(138.69792,5)</f>
        <v>138.69792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ROUND(10.125,5)</f>
        <v>10.125</v>
      </c>
      <c r="D108" s="24">
        <f>F108</f>
        <v>10.15224</v>
      </c>
      <c r="E108" s="24">
        <f>F108</f>
        <v>10.15224</v>
      </c>
      <c r="F108" s="24">
        <f>ROUND(10.15224,5)</f>
        <v>10.15224</v>
      </c>
      <c r="G108" s="25"/>
      <c r="H108" s="26"/>
    </row>
    <row r="109" spans="1:8" ht="12.75" customHeight="1">
      <c r="A109" s="23">
        <v>42768</v>
      </c>
      <c r="B109" s="23"/>
      <c r="C109" s="24">
        <f>ROUND(10.125,5)</f>
        <v>10.125</v>
      </c>
      <c r="D109" s="24">
        <f>F109</f>
        <v>10.22495</v>
      </c>
      <c r="E109" s="24">
        <f>F109</f>
        <v>10.22495</v>
      </c>
      <c r="F109" s="24">
        <f>ROUND(10.22495,5)</f>
        <v>10.22495</v>
      </c>
      <c r="G109" s="25"/>
      <c r="H109" s="26"/>
    </row>
    <row r="110" spans="1:8" ht="12.75" customHeight="1">
      <c r="A110" s="23">
        <v>42859</v>
      </c>
      <c r="B110" s="23"/>
      <c r="C110" s="24">
        <f>ROUND(10.125,5)</f>
        <v>10.125</v>
      </c>
      <c r="D110" s="24">
        <f>F110</f>
        <v>10.28795</v>
      </c>
      <c r="E110" s="24">
        <f>F110</f>
        <v>10.28795</v>
      </c>
      <c r="F110" s="24">
        <f>ROUND(10.28795,5)</f>
        <v>10.28795</v>
      </c>
      <c r="G110" s="25"/>
      <c r="H110" s="26"/>
    </row>
    <row r="111" spans="1:8" ht="12.75" customHeight="1">
      <c r="A111" s="23">
        <v>42950</v>
      </c>
      <c r="B111" s="23"/>
      <c r="C111" s="24">
        <f>ROUND(10.125,5)</f>
        <v>10.125</v>
      </c>
      <c r="D111" s="24">
        <f>F111</f>
        <v>10.34146</v>
      </c>
      <c r="E111" s="24">
        <f>F111</f>
        <v>10.34146</v>
      </c>
      <c r="F111" s="24">
        <f>ROUND(10.34146,5)</f>
        <v>10.34146</v>
      </c>
      <c r="G111" s="25"/>
      <c r="H111" s="26"/>
    </row>
    <row r="112" spans="1:8" ht="12.75" customHeight="1">
      <c r="A112" s="23">
        <v>43041</v>
      </c>
      <c r="B112" s="23"/>
      <c r="C112" s="24">
        <f>ROUND(10.125,5)</f>
        <v>10.125</v>
      </c>
      <c r="D112" s="24">
        <f>F112</f>
        <v>10.39857</v>
      </c>
      <c r="E112" s="24">
        <f>F112</f>
        <v>10.39857</v>
      </c>
      <c r="F112" s="24">
        <f>ROUND(10.39857,5)</f>
        <v>10.39857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ROUND(10.255,5)</f>
        <v>10.255</v>
      </c>
      <c r="D114" s="24">
        <f>F114</f>
        <v>10.28023</v>
      </c>
      <c r="E114" s="24">
        <f>F114</f>
        <v>10.28023</v>
      </c>
      <c r="F114" s="24">
        <f>ROUND(10.28023,5)</f>
        <v>10.28023</v>
      </c>
      <c r="G114" s="25"/>
      <c r="H114" s="26"/>
    </row>
    <row r="115" spans="1:8" ht="12.75" customHeight="1">
      <c r="A115" s="23">
        <v>42768</v>
      </c>
      <c r="B115" s="23"/>
      <c r="C115" s="24">
        <f>ROUND(10.255,5)</f>
        <v>10.255</v>
      </c>
      <c r="D115" s="24">
        <f>F115</f>
        <v>10.34836</v>
      </c>
      <c r="E115" s="24">
        <f>F115</f>
        <v>10.34836</v>
      </c>
      <c r="F115" s="24">
        <f>ROUND(10.34836,5)</f>
        <v>10.34836</v>
      </c>
      <c r="G115" s="25"/>
      <c r="H115" s="26"/>
    </row>
    <row r="116" spans="1:8" ht="12.75" customHeight="1">
      <c r="A116" s="23">
        <v>42859</v>
      </c>
      <c r="B116" s="23"/>
      <c r="C116" s="24">
        <f>ROUND(10.255,5)</f>
        <v>10.255</v>
      </c>
      <c r="D116" s="24">
        <f>F116</f>
        <v>10.4113</v>
      </c>
      <c r="E116" s="24">
        <f>F116</f>
        <v>10.4113</v>
      </c>
      <c r="F116" s="24">
        <f>ROUND(10.4113,5)</f>
        <v>10.4113</v>
      </c>
      <c r="G116" s="25"/>
      <c r="H116" s="26"/>
    </row>
    <row r="117" spans="1:8" ht="12.75" customHeight="1">
      <c r="A117" s="23">
        <v>42950</v>
      </c>
      <c r="B117" s="23"/>
      <c r="C117" s="24">
        <f>ROUND(10.255,5)</f>
        <v>10.255</v>
      </c>
      <c r="D117" s="24">
        <f>F117</f>
        <v>10.4646</v>
      </c>
      <c r="E117" s="24">
        <f>F117</f>
        <v>10.4646</v>
      </c>
      <c r="F117" s="24">
        <f>ROUND(10.4646,5)</f>
        <v>10.4646</v>
      </c>
      <c r="G117" s="25"/>
      <c r="H117" s="26"/>
    </row>
    <row r="118" spans="1:8" ht="12.75" customHeight="1">
      <c r="A118" s="23">
        <v>43041</v>
      </c>
      <c r="B118" s="23"/>
      <c r="C118" s="24">
        <f>ROUND(10.255,5)</f>
        <v>10.255</v>
      </c>
      <c r="D118" s="24">
        <f>F118</f>
        <v>10.51983</v>
      </c>
      <c r="E118" s="24">
        <f>F118</f>
        <v>10.51983</v>
      </c>
      <c r="F118" s="24">
        <f>ROUND(10.51983,5)</f>
        <v>10.51983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ROUND(153.7632048,5)</f>
        <v>153.7632</v>
      </c>
      <c r="D120" s="24">
        <f>F120</f>
        <v>154.80341</v>
      </c>
      <c r="E120" s="24">
        <f>F120</f>
        <v>154.80341</v>
      </c>
      <c r="F120" s="24">
        <f>ROUND(154.80341,5)</f>
        <v>154.80341</v>
      </c>
      <c r="G120" s="25"/>
      <c r="H120" s="26"/>
    </row>
    <row r="121" spans="1:8" ht="12.75" customHeight="1">
      <c r="A121" s="23">
        <v>42768</v>
      </c>
      <c r="B121" s="23"/>
      <c r="C121" s="24">
        <f>ROUND(153.7632048,5)</f>
        <v>153.7632</v>
      </c>
      <c r="D121" s="24">
        <f>F121</f>
        <v>154.80341</v>
      </c>
      <c r="E121" s="24">
        <f>F121</f>
        <v>154.80341</v>
      </c>
      <c r="F121" s="24">
        <f>ROUND(154.80341,5)</f>
        <v>154.80341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ROUND(8.255,5)</f>
        <v>8.255</v>
      </c>
      <c r="D123" s="24">
        <f>F123</f>
        <v>8.26858</v>
      </c>
      <c r="E123" s="24">
        <f>F123</f>
        <v>8.26858</v>
      </c>
      <c r="F123" s="24">
        <f>ROUND(8.26858,5)</f>
        <v>8.26858</v>
      </c>
      <c r="G123" s="25"/>
      <c r="H123" s="26"/>
    </row>
    <row r="124" spans="1:8" ht="12.75" customHeight="1">
      <c r="A124" s="23">
        <v>42768</v>
      </c>
      <c r="B124" s="23"/>
      <c r="C124" s="24">
        <f>ROUND(8.255,5)</f>
        <v>8.255</v>
      </c>
      <c r="D124" s="24">
        <f>F124</f>
        <v>8.29883</v>
      </c>
      <c r="E124" s="24">
        <f>F124</f>
        <v>8.29883</v>
      </c>
      <c r="F124" s="24">
        <f>ROUND(8.29883,5)</f>
        <v>8.29883</v>
      </c>
      <c r="G124" s="25"/>
      <c r="H124" s="26"/>
    </row>
    <row r="125" spans="1:8" ht="12.75" customHeight="1">
      <c r="A125" s="23">
        <v>42859</v>
      </c>
      <c r="B125" s="23"/>
      <c r="C125" s="24">
        <f>ROUND(8.255,5)</f>
        <v>8.255</v>
      </c>
      <c r="D125" s="24">
        <f>F125</f>
        <v>8.30915</v>
      </c>
      <c r="E125" s="24">
        <f>F125</f>
        <v>8.30915</v>
      </c>
      <c r="F125" s="24">
        <f>ROUND(8.30915,5)</f>
        <v>8.30915</v>
      </c>
      <c r="G125" s="25"/>
      <c r="H125" s="26"/>
    </row>
    <row r="126" spans="1:8" ht="12.75" customHeight="1">
      <c r="A126" s="23">
        <v>42950</v>
      </c>
      <c r="B126" s="23"/>
      <c r="C126" s="24">
        <f>ROUND(8.255,5)</f>
        <v>8.255</v>
      </c>
      <c r="D126" s="24">
        <f>F126</f>
        <v>8.29994</v>
      </c>
      <c r="E126" s="24">
        <f>F126</f>
        <v>8.29994</v>
      </c>
      <c r="F126" s="24">
        <f>ROUND(8.29994,5)</f>
        <v>8.29994</v>
      </c>
      <c r="G126" s="25"/>
      <c r="H126" s="26"/>
    </row>
    <row r="127" spans="1:8" ht="12.75" customHeight="1">
      <c r="A127" s="23">
        <v>43041</v>
      </c>
      <c r="B127" s="23"/>
      <c r="C127" s="24">
        <f>ROUND(8.255,5)</f>
        <v>8.255</v>
      </c>
      <c r="D127" s="24">
        <f>F127</f>
        <v>8.29352</v>
      </c>
      <c r="E127" s="24">
        <f>F127</f>
        <v>8.29352</v>
      </c>
      <c r="F127" s="24">
        <f>ROUND(8.29352,5)</f>
        <v>8.29352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ROUND(9.19,5)</f>
        <v>9.19</v>
      </c>
      <c r="D129" s="24">
        <f>F129</f>
        <v>9.20693</v>
      </c>
      <c r="E129" s="24">
        <f>F129</f>
        <v>9.20693</v>
      </c>
      <c r="F129" s="24">
        <f>ROUND(9.20693,5)</f>
        <v>9.20693</v>
      </c>
      <c r="G129" s="25"/>
      <c r="H129" s="26"/>
    </row>
    <row r="130" spans="1:8" ht="12.75" customHeight="1">
      <c r="A130" s="23">
        <v>42768</v>
      </c>
      <c r="B130" s="23"/>
      <c r="C130" s="24">
        <f>ROUND(9.19,5)</f>
        <v>9.19</v>
      </c>
      <c r="D130" s="24">
        <f>F130</f>
        <v>9.25011</v>
      </c>
      <c r="E130" s="24">
        <f>F130</f>
        <v>9.25011</v>
      </c>
      <c r="F130" s="24">
        <f>ROUND(9.25011,5)</f>
        <v>9.25011</v>
      </c>
      <c r="G130" s="25"/>
      <c r="H130" s="26"/>
    </row>
    <row r="131" spans="1:8" ht="12.75" customHeight="1">
      <c r="A131" s="23">
        <v>42859</v>
      </c>
      <c r="B131" s="23"/>
      <c r="C131" s="24">
        <f>ROUND(9.19,5)</f>
        <v>9.19</v>
      </c>
      <c r="D131" s="24">
        <f>F131</f>
        <v>9.28223</v>
      </c>
      <c r="E131" s="24">
        <f>F131</f>
        <v>9.28223</v>
      </c>
      <c r="F131" s="24">
        <f>ROUND(9.28223,5)</f>
        <v>9.28223</v>
      </c>
      <c r="G131" s="25"/>
      <c r="H131" s="26"/>
    </row>
    <row r="132" spans="1:8" ht="12.75" customHeight="1">
      <c r="A132" s="23">
        <v>42950</v>
      </c>
      <c r="B132" s="23"/>
      <c r="C132" s="24">
        <f>ROUND(9.19,5)</f>
        <v>9.19</v>
      </c>
      <c r="D132" s="24">
        <f>F132</f>
        <v>9.30517</v>
      </c>
      <c r="E132" s="24">
        <f>F132</f>
        <v>9.30517</v>
      </c>
      <c r="F132" s="24">
        <f>ROUND(9.30517,5)</f>
        <v>9.30517</v>
      </c>
      <c r="G132" s="25"/>
      <c r="H132" s="26"/>
    </row>
    <row r="133" spans="1:8" ht="12.75" customHeight="1">
      <c r="A133" s="23">
        <v>43041</v>
      </c>
      <c r="B133" s="23"/>
      <c r="C133" s="24">
        <f>ROUND(9.19,5)</f>
        <v>9.19</v>
      </c>
      <c r="D133" s="24">
        <f>F133</f>
        <v>9.3308</v>
      </c>
      <c r="E133" s="24">
        <f>F133</f>
        <v>9.3308</v>
      </c>
      <c r="F133" s="24">
        <f>ROUND(9.3308,5)</f>
        <v>9.3308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ROUND(8.58,5)</f>
        <v>8.58</v>
      </c>
      <c r="D135" s="24">
        <f>F135</f>
        <v>8.59379</v>
      </c>
      <c r="E135" s="24">
        <f>F135</f>
        <v>8.59379</v>
      </c>
      <c r="F135" s="24">
        <f>ROUND(8.59379,5)</f>
        <v>8.59379</v>
      </c>
      <c r="G135" s="25"/>
      <c r="H135" s="26"/>
    </row>
    <row r="136" spans="1:8" ht="12.75" customHeight="1">
      <c r="A136" s="23">
        <v>42768</v>
      </c>
      <c r="B136" s="23"/>
      <c r="C136" s="24">
        <f>ROUND(8.58,5)</f>
        <v>8.58</v>
      </c>
      <c r="D136" s="24">
        <f>F136</f>
        <v>8.62651</v>
      </c>
      <c r="E136" s="24">
        <f>F136</f>
        <v>8.62651</v>
      </c>
      <c r="F136" s="24">
        <f>ROUND(8.62651,5)</f>
        <v>8.62651</v>
      </c>
      <c r="G136" s="25"/>
      <c r="H136" s="26"/>
    </row>
    <row r="137" spans="1:8" ht="12.75" customHeight="1">
      <c r="A137" s="23">
        <v>42859</v>
      </c>
      <c r="B137" s="23"/>
      <c r="C137" s="24">
        <f>ROUND(8.58,5)</f>
        <v>8.58</v>
      </c>
      <c r="D137" s="24">
        <f>F137</f>
        <v>8.64967</v>
      </c>
      <c r="E137" s="24">
        <f>F137</f>
        <v>8.64967</v>
      </c>
      <c r="F137" s="24">
        <f>ROUND(8.64967,5)</f>
        <v>8.64967</v>
      </c>
      <c r="G137" s="25"/>
      <c r="H137" s="26"/>
    </row>
    <row r="138" spans="1:8" ht="12.75" customHeight="1">
      <c r="A138" s="23">
        <v>42950</v>
      </c>
      <c r="B138" s="23"/>
      <c r="C138" s="24">
        <f>ROUND(8.58,5)</f>
        <v>8.58</v>
      </c>
      <c r="D138" s="24">
        <f>F138</f>
        <v>8.6595</v>
      </c>
      <c r="E138" s="24">
        <f>F138</f>
        <v>8.6595</v>
      </c>
      <c r="F138" s="24">
        <f>ROUND(8.6595,5)</f>
        <v>8.6595</v>
      </c>
      <c r="G138" s="25"/>
      <c r="H138" s="26"/>
    </row>
    <row r="139" spans="1:8" ht="12.75" customHeight="1">
      <c r="A139" s="23">
        <v>43041</v>
      </c>
      <c r="B139" s="23"/>
      <c r="C139" s="24">
        <f>ROUND(8.58,5)</f>
        <v>8.58</v>
      </c>
      <c r="D139" s="24">
        <f>F139</f>
        <v>8.66731</v>
      </c>
      <c r="E139" s="24">
        <f>F139</f>
        <v>8.66731</v>
      </c>
      <c r="F139" s="24">
        <f>ROUND(8.66731,5)</f>
        <v>8.66731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ROUND(1.85,5)</f>
        <v>1.85</v>
      </c>
      <c r="D141" s="24">
        <f>F141</f>
        <v>302.59537</v>
      </c>
      <c r="E141" s="24">
        <f>F141</f>
        <v>302.59537</v>
      </c>
      <c r="F141" s="24">
        <f>ROUND(302.59537,5)</f>
        <v>302.59537</v>
      </c>
      <c r="G141" s="25"/>
      <c r="H141" s="26"/>
    </row>
    <row r="142" spans="1:8" ht="12.75" customHeight="1">
      <c r="A142" s="23">
        <v>42768</v>
      </c>
      <c r="B142" s="23"/>
      <c r="C142" s="24">
        <f>ROUND(1.85,5)</f>
        <v>1.85</v>
      </c>
      <c r="D142" s="24">
        <f>F142</f>
        <v>301.73733</v>
      </c>
      <c r="E142" s="24">
        <f>F142</f>
        <v>301.73733</v>
      </c>
      <c r="F142" s="24">
        <f>ROUND(301.73733,5)</f>
        <v>301.73733</v>
      </c>
      <c r="G142" s="25"/>
      <c r="H142" s="26"/>
    </row>
    <row r="143" spans="1:8" ht="12.75" customHeight="1">
      <c r="A143" s="23">
        <v>42859</v>
      </c>
      <c r="B143" s="23"/>
      <c r="C143" s="24">
        <f>ROUND(1.85,5)</f>
        <v>1.85</v>
      </c>
      <c r="D143" s="24">
        <f>F143</f>
        <v>307.7648</v>
      </c>
      <c r="E143" s="24">
        <f>F143</f>
        <v>307.7648</v>
      </c>
      <c r="F143" s="24">
        <f>ROUND(307.7648,5)</f>
        <v>307.7648</v>
      </c>
      <c r="G143" s="25"/>
      <c r="H143" s="26"/>
    </row>
    <row r="144" spans="1:8" ht="12.75" customHeight="1">
      <c r="A144" s="23">
        <v>42950</v>
      </c>
      <c r="B144" s="23"/>
      <c r="C144" s="24">
        <f>ROUND(1.85,5)</f>
        <v>1.85</v>
      </c>
      <c r="D144" s="24">
        <f>F144</f>
        <v>307.26247</v>
      </c>
      <c r="E144" s="24">
        <f>F144</f>
        <v>307.26247</v>
      </c>
      <c r="F144" s="24">
        <f>ROUND(307.26247,5)</f>
        <v>307.26247</v>
      </c>
      <c r="G144" s="25"/>
      <c r="H144" s="26"/>
    </row>
    <row r="145" spans="1:8" ht="12.75" customHeight="1">
      <c r="A145" s="23">
        <v>43041</v>
      </c>
      <c r="B145" s="23"/>
      <c r="C145" s="24">
        <f>ROUND(1.85,5)</f>
        <v>1.85</v>
      </c>
      <c r="D145" s="24">
        <f>F145</f>
        <v>313.56218</v>
      </c>
      <c r="E145" s="24">
        <f>F145</f>
        <v>313.56218</v>
      </c>
      <c r="F145" s="24">
        <f>ROUND(313.56218,5)</f>
        <v>313.56218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ROUND(1.94,5)</f>
        <v>1.94</v>
      </c>
      <c r="D147" s="24">
        <f>F147</f>
        <v>249.89643</v>
      </c>
      <c r="E147" s="24">
        <f>F147</f>
        <v>249.89643</v>
      </c>
      <c r="F147" s="24">
        <f>ROUND(249.89643,5)</f>
        <v>249.89643</v>
      </c>
      <c r="G147" s="25"/>
      <c r="H147" s="26"/>
    </row>
    <row r="148" spans="1:8" ht="12.75" customHeight="1">
      <c r="A148" s="23">
        <v>42768</v>
      </c>
      <c r="B148" s="23"/>
      <c r="C148" s="24">
        <f>ROUND(1.94,5)</f>
        <v>1.94</v>
      </c>
      <c r="D148" s="24">
        <f>F148</f>
        <v>251.15479</v>
      </c>
      <c r="E148" s="24">
        <f>F148</f>
        <v>251.15479</v>
      </c>
      <c r="F148" s="24">
        <f>ROUND(251.15479,5)</f>
        <v>251.15479</v>
      </c>
      <c r="G148" s="25"/>
      <c r="H148" s="26"/>
    </row>
    <row r="149" spans="1:8" ht="12.75" customHeight="1">
      <c r="A149" s="23">
        <v>42859</v>
      </c>
      <c r="B149" s="23"/>
      <c r="C149" s="24">
        <f>ROUND(1.94,5)</f>
        <v>1.94</v>
      </c>
      <c r="D149" s="24">
        <f>F149</f>
        <v>256.17169</v>
      </c>
      <c r="E149" s="24">
        <f>F149</f>
        <v>256.17169</v>
      </c>
      <c r="F149" s="24">
        <f>ROUND(256.17169,5)</f>
        <v>256.17169</v>
      </c>
      <c r="G149" s="25"/>
      <c r="H149" s="26"/>
    </row>
    <row r="150" spans="1:8" ht="12.75" customHeight="1">
      <c r="A150" s="23">
        <v>42950</v>
      </c>
      <c r="B150" s="23"/>
      <c r="C150" s="24">
        <f>ROUND(1.94,5)</f>
        <v>1.94</v>
      </c>
      <c r="D150" s="24">
        <f>F150</f>
        <v>257.83141</v>
      </c>
      <c r="E150" s="24">
        <f>F150</f>
        <v>257.83141</v>
      </c>
      <c r="F150" s="24">
        <f>ROUND(257.83141,5)</f>
        <v>257.83141</v>
      </c>
      <c r="G150" s="25"/>
      <c r="H150" s="26"/>
    </row>
    <row r="151" spans="1:8" ht="12.75" customHeight="1">
      <c r="A151" s="23">
        <v>43041</v>
      </c>
      <c r="B151" s="23"/>
      <c r="C151" s="24">
        <f>ROUND(1.94,5)</f>
        <v>1.94</v>
      </c>
      <c r="D151" s="24">
        <f>F151</f>
        <v>263.11815</v>
      </c>
      <c r="E151" s="24">
        <f>F151</f>
        <v>263.11815</v>
      </c>
      <c r="F151" s="24">
        <f>ROUND(263.11815,5)</f>
        <v>263.11815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ROUND(7.39,5)</f>
        <v>7.39</v>
      </c>
      <c r="D153" s="24">
        <f>F153</f>
        <v>7.37695</v>
      </c>
      <c r="E153" s="24">
        <f>F153</f>
        <v>7.37695</v>
      </c>
      <c r="F153" s="24">
        <f>ROUND(7.37695,5)</f>
        <v>7.37695</v>
      </c>
      <c r="G153" s="25"/>
      <c r="H153" s="26"/>
    </row>
    <row r="154" spans="1:8" ht="12.75" customHeight="1">
      <c r="A154" s="23">
        <v>42768</v>
      </c>
      <c r="B154" s="23"/>
      <c r="C154" s="24">
        <f>ROUND(7.39,5)</f>
        <v>7.39</v>
      </c>
      <c r="D154" s="24">
        <f>F154</f>
        <v>7.23871</v>
      </c>
      <c r="E154" s="24">
        <f>F154</f>
        <v>7.23871</v>
      </c>
      <c r="F154" s="24">
        <f>ROUND(7.23871,5)</f>
        <v>7.23871</v>
      </c>
      <c r="G154" s="25"/>
      <c r="H154" s="26"/>
    </row>
    <row r="155" spans="1:8" ht="12.75" customHeight="1">
      <c r="A155" s="23">
        <v>42859</v>
      </c>
      <c r="B155" s="23"/>
      <c r="C155" s="24">
        <f>ROUND(7.39,5)</f>
        <v>7.39</v>
      </c>
      <c r="D155" s="24">
        <f>F155</f>
        <v>6.54633</v>
      </c>
      <c r="E155" s="24">
        <f>F155</f>
        <v>6.54633</v>
      </c>
      <c r="F155" s="24">
        <f>ROUND(6.54633,5)</f>
        <v>6.54633</v>
      </c>
      <c r="G155" s="25"/>
      <c r="H155" s="26"/>
    </row>
    <row r="156" spans="1:8" ht="12.75" customHeight="1">
      <c r="A156" s="23">
        <v>42950</v>
      </c>
      <c r="B156" s="23"/>
      <c r="C156" s="24">
        <f>ROUND(7.39,5)</f>
        <v>7.39</v>
      </c>
      <c r="D156" s="24">
        <f>F156</f>
        <v>2.25543</v>
      </c>
      <c r="E156" s="24">
        <f>F156</f>
        <v>2.25543</v>
      </c>
      <c r="F156" s="24">
        <f>ROUND(2.25543,5)</f>
        <v>2.25543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ROUND(7.595,5)</f>
        <v>7.595</v>
      </c>
      <c r="D158" s="24">
        <f>F158</f>
        <v>7.59507</v>
      </c>
      <c r="E158" s="24">
        <f>F158</f>
        <v>7.59507</v>
      </c>
      <c r="F158" s="24">
        <f>ROUND(7.59507,5)</f>
        <v>7.59507</v>
      </c>
      <c r="G158" s="25"/>
      <c r="H158" s="26"/>
    </row>
    <row r="159" spans="1:8" ht="12.75" customHeight="1">
      <c r="A159" s="23">
        <v>42768</v>
      </c>
      <c r="B159" s="23"/>
      <c r="C159" s="24">
        <f>ROUND(7.595,5)</f>
        <v>7.595</v>
      </c>
      <c r="D159" s="24">
        <f>F159</f>
        <v>7.57122</v>
      </c>
      <c r="E159" s="24">
        <f>F159</f>
        <v>7.57122</v>
      </c>
      <c r="F159" s="24">
        <f>ROUND(7.57122,5)</f>
        <v>7.57122</v>
      </c>
      <c r="G159" s="25"/>
      <c r="H159" s="26"/>
    </row>
    <row r="160" spans="1:8" ht="12.75" customHeight="1">
      <c r="A160" s="23">
        <v>42859</v>
      </c>
      <c r="B160" s="23"/>
      <c r="C160" s="24">
        <f>ROUND(7.595,5)</f>
        <v>7.595</v>
      </c>
      <c r="D160" s="24">
        <f>F160</f>
        <v>7.49228</v>
      </c>
      <c r="E160" s="24">
        <f>F160</f>
        <v>7.49228</v>
      </c>
      <c r="F160" s="24">
        <f>ROUND(7.49228,5)</f>
        <v>7.49228</v>
      </c>
      <c r="G160" s="25"/>
      <c r="H160" s="26"/>
    </row>
    <row r="161" spans="1:8" ht="12.75" customHeight="1">
      <c r="A161" s="23">
        <v>42950</v>
      </c>
      <c r="B161" s="23"/>
      <c r="C161" s="24">
        <f>ROUND(7.595,5)</f>
        <v>7.595</v>
      </c>
      <c r="D161" s="24">
        <f>F161</f>
        <v>7.31586</v>
      </c>
      <c r="E161" s="24">
        <f>F161</f>
        <v>7.31586</v>
      </c>
      <c r="F161" s="24">
        <f>ROUND(7.31586,5)</f>
        <v>7.31586</v>
      </c>
      <c r="G161" s="25"/>
      <c r="H161" s="26"/>
    </row>
    <row r="162" spans="1:8" ht="12.75" customHeight="1">
      <c r="A162" s="23">
        <v>43041</v>
      </c>
      <c r="B162" s="23"/>
      <c r="C162" s="24">
        <f>ROUND(7.595,5)</f>
        <v>7.595</v>
      </c>
      <c r="D162" s="24">
        <f>F162</f>
        <v>7.04706</v>
      </c>
      <c r="E162" s="24">
        <f>F162</f>
        <v>7.04706</v>
      </c>
      <c r="F162" s="24">
        <f>ROUND(7.04706,5)</f>
        <v>7.04706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ROUND(7.805,5)</f>
        <v>7.805</v>
      </c>
      <c r="D164" s="24">
        <f>F164</f>
        <v>7.81036</v>
      </c>
      <c r="E164" s="24">
        <f>F164</f>
        <v>7.81036</v>
      </c>
      <c r="F164" s="24">
        <f>ROUND(7.81036,5)</f>
        <v>7.81036</v>
      </c>
      <c r="G164" s="25"/>
      <c r="H164" s="26"/>
    </row>
    <row r="165" spans="1:8" ht="12.75" customHeight="1">
      <c r="A165" s="23">
        <v>42768</v>
      </c>
      <c r="B165" s="23"/>
      <c r="C165" s="24">
        <f>ROUND(7.805,5)</f>
        <v>7.805</v>
      </c>
      <c r="D165" s="24">
        <f>F165</f>
        <v>7.81196</v>
      </c>
      <c r="E165" s="24">
        <f>F165</f>
        <v>7.81196</v>
      </c>
      <c r="F165" s="24">
        <f>ROUND(7.81196,5)</f>
        <v>7.81196</v>
      </c>
      <c r="G165" s="25"/>
      <c r="H165" s="26"/>
    </row>
    <row r="166" spans="1:8" ht="12.75" customHeight="1">
      <c r="A166" s="23">
        <v>42859</v>
      </c>
      <c r="B166" s="23"/>
      <c r="C166" s="24">
        <f>ROUND(7.805,5)</f>
        <v>7.805</v>
      </c>
      <c r="D166" s="24">
        <f>F166</f>
        <v>7.79223</v>
      </c>
      <c r="E166" s="24">
        <f>F166</f>
        <v>7.79223</v>
      </c>
      <c r="F166" s="24">
        <f>ROUND(7.79223,5)</f>
        <v>7.79223</v>
      </c>
      <c r="G166" s="25"/>
      <c r="H166" s="26"/>
    </row>
    <row r="167" spans="1:8" ht="12.75" customHeight="1">
      <c r="A167" s="23">
        <v>42950</v>
      </c>
      <c r="B167" s="23"/>
      <c r="C167" s="24">
        <f>ROUND(7.805,5)</f>
        <v>7.805</v>
      </c>
      <c r="D167" s="24">
        <f>F167</f>
        <v>7.72682</v>
      </c>
      <c r="E167" s="24">
        <f>F167</f>
        <v>7.72682</v>
      </c>
      <c r="F167" s="24">
        <f>ROUND(7.72682,5)</f>
        <v>7.72682</v>
      </c>
      <c r="G167" s="25"/>
      <c r="H167" s="26"/>
    </row>
    <row r="168" spans="1:8" ht="12.75" customHeight="1">
      <c r="A168" s="23">
        <v>43041</v>
      </c>
      <c r="B168" s="23"/>
      <c r="C168" s="24">
        <f>ROUND(7.805,5)</f>
        <v>7.805</v>
      </c>
      <c r="D168" s="24">
        <f>F168</f>
        <v>7.63018</v>
      </c>
      <c r="E168" s="24">
        <f>F168</f>
        <v>7.63018</v>
      </c>
      <c r="F168" s="24">
        <f>ROUND(7.63018,5)</f>
        <v>7.63018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ROUND(7.99,5)</f>
        <v>7.99</v>
      </c>
      <c r="D170" s="24">
        <f>F170</f>
        <v>8.00039</v>
      </c>
      <c r="E170" s="24">
        <f>F170</f>
        <v>8.00039</v>
      </c>
      <c r="F170" s="24">
        <f>ROUND(8.00039,5)</f>
        <v>8.00039</v>
      </c>
      <c r="G170" s="25"/>
      <c r="H170" s="26"/>
    </row>
    <row r="171" spans="1:8" ht="12.75" customHeight="1">
      <c r="A171" s="23">
        <v>42768</v>
      </c>
      <c r="B171" s="23"/>
      <c r="C171" s="24">
        <f>ROUND(7.99,5)</f>
        <v>7.99</v>
      </c>
      <c r="D171" s="24">
        <f>F171</f>
        <v>8.01861</v>
      </c>
      <c r="E171" s="24">
        <f>F171</f>
        <v>8.01861</v>
      </c>
      <c r="F171" s="24">
        <f>ROUND(8.01861,5)</f>
        <v>8.01861</v>
      </c>
      <c r="G171" s="25"/>
      <c r="H171" s="26"/>
    </row>
    <row r="172" spans="1:8" ht="12.75" customHeight="1">
      <c r="A172" s="23">
        <v>42859</v>
      </c>
      <c r="B172" s="23"/>
      <c r="C172" s="24">
        <f>ROUND(7.99,5)</f>
        <v>7.99</v>
      </c>
      <c r="D172" s="24">
        <f>F172</f>
        <v>8.01522</v>
      </c>
      <c r="E172" s="24">
        <f>F172</f>
        <v>8.01522</v>
      </c>
      <c r="F172" s="24">
        <f>ROUND(8.01522,5)</f>
        <v>8.01522</v>
      </c>
      <c r="G172" s="25"/>
      <c r="H172" s="26"/>
    </row>
    <row r="173" spans="1:8" ht="12.75" customHeight="1">
      <c r="A173" s="23">
        <v>42950</v>
      </c>
      <c r="B173" s="23"/>
      <c r="C173" s="24">
        <f>ROUND(7.99,5)</f>
        <v>7.99</v>
      </c>
      <c r="D173" s="24">
        <f>F173</f>
        <v>7.98319</v>
      </c>
      <c r="E173" s="24">
        <f>F173</f>
        <v>7.98319</v>
      </c>
      <c r="F173" s="24">
        <f>ROUND(7.98319,5)</f>
        <v>7.98319</v>
      </c>
      <c r="G173" s="25"/>
      <c r="H173" s="26"/>
    </row>
    <row r="174" spans="1:8" ht="12.75" customHeight="1">
      <c r="A174" s="23">
        <v>43041</v>
      </c>
      <c r="B174" s="23"/>
      <c r="C174" s="24">
        <f>ROUND(7.99,5)</f>
        <v>7.99</v>
      </c>
      <c r="D174" s="24">
        <f>F174</f>
        <v>7.94456</v>
      </c>
      <c r="E174" s="24">
        <f>F174</f>
        <v>7.94456</v>
      </c>
      <c r="F174" s="24">
        <f>ROUND(7.94456,5)</f>
        <v>7.94456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ROUND(9.14,5)</f>
        <v>9.14</v>
      </c>
      <c r="D176" s="24">
        <f>F176</f>
        <v>9.15434</v>
      </c>
      <c r="E176" s="24">
        <f>F176</f>
        <v>9.15434</v>
      </c>
      <c r="F176" s="24">
        <f>ROUND(9.15434,5)</f>
        <v>9.15434</v>
      </c>
      <c r="G176" s="25"/>
      <c r="H176" s="26"/>
    </row>
    <row r="177" spans="1:8" ht="12.75" customHeight="1">
      <c r="A177" s="23">
        <v>42768</v>
      </c>
      <c r="B177" s="23"/>
      <c r="C177" s="24">
        <f>ROUND(9.14,5)</f>
        <v>9.14</v>
      </c>
      <c r="D177" s="24">
        <f>F177</f>
        <v>9.19049</v>
      </c>
      <c r="E177" s="24">
        <f>F177</f>
        <v>9.19049</v>
      </c>
      <c r="F177" s="24">
        <f>ROUND(9.19049,5)</f>
        <v>9.19049</v>
      </c>
      <c r="G177" s="25"/>
      <c r="H177" s="26"/>
    </row>
    <row r="178" spans="1:8" ht="12.75" customHeight="1">
      <c r="A178" s="23">
        <v>42859</v>
      </c>
      <c r="B178" s="23"/>
      <c r="C178" s="24">
        <f>ROUND(9.14,5)</f>
        <v>9.14</v>
      </c>
      <c r="D178" s="24">
        <f>F178</f>
        <v>9.21943</v>
      </c>
      <c r="E178" s="24">
        <f>F178</f>
        <v>9.21943</v>
      </c>
      <c r="F178" s="24">
        <f>ROUND(9.21943,5)</f>
        <v>9.21943</v>
      </c>
      <c r="G178" s="25"/>
      <c r="H178" s="26"/>
    </row>
    <row r="179" spans="1:8" ht="12.75" customHeight="1">
      <c r="A179" s="23">
        <v>42950</v>
      </c>
      <c r="B179" s="23"/>
      <c r="C179" s="24">
        <f>ROUND(9.14,5)</f>
        <v>9.14</v>
      </c>
      <c r="D179" s="24">
        <f>F179</f>
        <v>9.2397</v>
      </c>
      <c r="E179" s="24">
        <f>F179</f>
        <v>9.2397</v>
      </c>
      <c r="F179" s="24">
        <f>ROUND(9.2397,5)</f>
        <v>9.2397</v>
      </c>
      <c r="G179" s="25"/>
      <c r="H179" s="26"/>
    </row>
    <row r="180" spans="1:8" ht="12.75" customHeight="1">
      <c r="A180" s="23">
        <v>43041</v>
      </c>
      <c r="B180" s="23"/>
      <c r="C180" s="24">
        <f>ROUND(9.14,5)</f>
        <v>9.14</v>
      </c>
      <c r="D180" s="24">
        <f>F180</f>
        <v>9.26022</v>
      </c>
      <c r="E180" s="24">
        <f>F180</f>
        <v>9.26022</v>
      </c>
      <c r="F180" s="24">
        <f>ROUND(9.26022,5)</f>
        <v>9.26022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ROUND(1.95,5)</f>
        <v>1.95</v>
      </c>
      <c r="D182" s="24">
        <f>F182</f>
        <v>186.39484</v>
      </c>
      <c r="E182" s="24">
        <f>F182</f>
        <v>186.39484</v>
      </c>
      <c r="F182" s="24">
        <f>ROUND(186.39484,5)</f>
        <v>186.39484</v>
      </c>
      <c r="G182" s="25"/>
      <c r="H182" s="26"/>
    </row>
    <row r="183" spans="1:8" ht="12.75" customHeight="1">
      <c r="A183" s="23">
        <v>42768</v>
      </c>
      <c r="B183" s="23"/>
      <c r="C183" s="24">
        <f>ROUND(1.95,5)</f>
        <v>1.95</v>
      </c>
      <c r="D183" s="24">
        <f>F183</f>
        <v>189.97844</v>
      </c>
      <c r="E183" s="24">
        <f>F183</f>
        <v>189.97844</v>
      </c>
      <c r="F183" s="24">
        <f>ROUND(189.97844,5)</f>
        <v>189.97844</v>
      </c>
      <c r="G183" s="25"/>
      <c r="H183" s="26"/>
    </row>
    <row r="184" spans="1:8" ht="12.75" customHeight="1">
      <c r="A184" s="23">
        <v>42859</v>
      </c>
      <c r="B184" s="23"/>
      <c r="C184" s="24">
        <f>ROUND(1.95,5)</f>
        <v>1.95</v>
      </c>
      <c r="D184" s="24">
        <f>F184</f>
        <v>191.45691</v>
      </c>
      <c r="E184" s="24">
        <f>F184</f>
        <v>191.45691</v>
      </c>
      <c r="F184" s="24">
        <f>ROUND(191.45691,5)</f>
        <v>191.45691</v>
      </c>
      <c r="G184" s="25"/>
      <c r="H184" s="26"/>
    </row>
    <row r="185" spans="1:8" ht="12.75" customHeight="1">
      <c r="A185" s="23">
        <v>42950</v>
      </c>
      <c r="B185" s="23"/>
      <c r="C185" s="24">
        <f>ROUND(1.95,5)</f>
        <v>1.95</v>
      </c>
      <c r="D185" s="24">
        <f>F185</f>
        <v>195.43671</v>
      </c>
      <c r="E185" s="24">
        <f>F185</f>
        <v>195.43671</v>
      </c>
      <c r="F185" s="24">
        <f>ROUND(195.43671,5)</f>
        <v>195.43671</v>
      </c>
      <c r="G185" s="25"/>
      <c r="H185" s="26"/>
    </row>
    <row r="186" spans="1:8" ht="12.75" customHeight="1">
      <c r="A186" s="23">
        <v>43041</v>
      </c>
      <c r="B186" s="23"/>
      <c r="C186" s="24">
        <f>ROUND(1.95,5)</f>
        <v>1.95</v>
      </c>
      <c r="D186" s="24">
        <f>F186</f>
        <v>197.03072</v>
      </c>
      <c r="E186" s="24">
        <f>F186</f>
        <v>197.03072</v>
      </c>
      <c r="F186" s="24">
        <f>ROUND(197.03072,5)</f>
        <v>197.03072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ROUND(2.25,5)</f>
        <v>2.25</v>
      </c>
      <c r="D188" s="24">
        <f>F188</f>
        <v>141.95194</v>
      </c>
      <c r="E188" s="24">
        <f>F188</f>
        <v>141.95194</v>
      </c>
      <c r="F188" s="24">
        <f>ROUND(141.95194,5)</f>
        <v>141.95194</v>
      </c>
      <c r="G188" s="25"/>
      <c r="H188" s="26"/>
    </row>
    <row r="189" spans="1:8" ht="12.75" customHeight="1">
      <c r="A189" s="23">
        <v>42768</v>
      </c>
      <c r="B189" s="23"/>
      <c r="C189" s="24">
        <f>ROUND(2.25,5)</f>
        <v>2.25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ROUND(2.25,5)</f>
        <v>2.25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ROUND(2.25,5)</f>
        <v>2.25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ROUND(2.25,5)</f>
        <v>2.25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ROUND(1.84,5)</f>
        <v>1.84</v>
      </c>
      <c r="D194" s="24">
        <f>F194</f>
        <v>148.07537</v>
      </c>
      <c r="E194" s="24">
        <f>F194</f>
        <v>148.07537</v>
      </c>
      <c r="F194" s="24">
        <f>ROUND(148.07537,5)</f>
        <v>148.07537</v>
      </c>
      <c r="G194" s="25"/>
      <c r="H194" s="26"/>
    </row>
    <row r="195" spans="1:8" ht="12.75" customHeight="1">
      <c r="A195" s="23">
        <v>42768</v>
      </c>
      <c r="B195" s="23"/>
      <c r="C195" s="24">
        <f>ROUND(1.84,5)</f>
        <v>1.84</v>
      </c>
      <c r="D195" s="24">
        <f>F195</f>
        <v>148.9729</v>
      </c>
      <c r="E195" s="24">
        <f>F195</f>
        <v>148.9729</v>
      </c>
      <c r="F195" s="24">
        <f>ROUND(148.9729,5)</f>
        <v>148.9729</v>
      </c>
      <c r="G195" s="25"/>
      <c r="H195" s="26"/>
    </row>
    <row r="196" spans="1:8" ht="12.75" customHeight="1">
      <c r="A196" s="23">
        <v>42859</v>
      </c>
      <c r="B196" s="23"/>
      <c r="C196" s="24">
        <f>ROUND(1.84,5)</f>
        <v>1.84</v>
      </c>
      <c r="D196" s="24">
        <f>F196</f>
        <v>151.94889</v>
      </c>
      <c r="E196" s="24">
        <f>F196</f>
        <v>151.94889</v>
      </c>
      <c r="F196" s="24">
        <f>ROUND(151.94889,5)</f>
        <v>151.94889</v>
      </c>
      <c r="G196" s="25"/>
      <c r="H196" s="26"/>
    </row>
    <row r="197" spans="1:8" ht="12.75" customHeight="1">
      <c r="A197" s="23">
        <v>42950</v>
      </c>
      <c r="B197" s="23"/>
      <c r="C197" s="24">
        <f>ROUND(1.84,5)</f>
        <v>1.84</v>
      </c>
      <c r="D197" s="24">
        <f>F197</f>
        <v>153.07732</v>
      </c>
      <c r="E197" s="24">
        <f>F197</f>
        <v>153.07732</v>
      </c>
      <c r="F197" s="24">
        <f>ROUND(153.07732,5)</f>
        <v>153.07732</v>
      </c>
      <c r="G197" s="25"/>
      <c r="H197" s="26"/>
    </row>
    <row r="198" spans="1:8" ht="12.75" customHeight="1">
      <c r="A198" s="23">
        <v>43041</v>
      </c>
      <c r="B198" s="23"/>
      <c r="C198" s="24">
        <f>ROUND(1.84,5)</f>
        <v>1.84</v>
      </c>
      <c r="D198" s="24">
        <f>F198</f>
        <v>156.21596</v>
      </c>
      <c r="E198" s="24">
        <f>F198</f>
        <v>156.21596</v>
      </c>
      <c r="F198" s="24">
        <f>ROUND(156.21596,5)</f>
        <v>156.21596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ROUND(8.995,5)</f>
        <v>8.995</v>
      </c>
      <c r="D200" s="24">
        <f>F200</f>
        <v>9.01075</v>
      </c>
      <c r="E200" s="24">
        <f>F200</f>
        <v>9.01075</v>
      </c>
      <c r="F200" s="24">
        <f>ROUND(9.01075,5)</f>
        <v>9.01075</v>
      </c>
      <c r="G200" s="25"/>
      <c r="H200" s="26"/>
    </row>
    <row r="201" spans="1:8" ht="12.75" customHeight="1">
      <c r="A201" s="23">
        <v>42768</v>
      </c>
      <c r="B201" s="23"/>
      <c r="C201" s="24">
        <f>ROUND(8.995,5)</f>
        <v>8.995</v>
      </c>
      <c r="D201" s="24">
        <f>F201</f>
        <v>9.05034</v>
      </c>
      <c r="E201" s="24">
        <f>F201</f>
        <v>9.05034</v>
      </c>
      <c r="F201" s="24">
        <f>ROUND(9.05034,5)</f>
        <v>9.05034</v>
      </c>
      <c r="G201" s="25"/>
      <c r="H201" s="26"/>
    </row>
    <row r="202" spans="1:8" ht="12.75" customHeight="1">
      <c r="A202" s="23">
        <v>42859</v>
      </c>
      <c r="B202" s="23"/>
      <c r="C202" s="24">
        <f>ROUND(8.995,5)</f>
        <v>8.995</v>
      </c>
      <c r="D202" s="24">
        <f>F202</f>
        <v>9.07839</v>
      </c>
      <c r="E202" s="24">
        <f>F202</f>
        <v>9.07839</v>
      </c>
      <c r="F202" s="24">
        <f>ROUND(9.07839,5)</f>
        <v>9.07839</v>
      </c>
      <c r="G202" s="25"/>
      <c r="H202" s="26"/>
    </row>
    <row r="203" spans="1:8" ht="12.75" customHeight="1">
      <c r="A203" s="23">
        <v>42950</v>
      </c>
      <c r="B203" s="23"/>
      <c r="C203" s="24">
        <f>ROUND(8.995,5)</f>
        <v>8.995</v>
      </c>
      <c r="D203" s="24">
        <f>F203</f>
        <v>9.09658</v>
      </c>
      <c r="E203" s="24">
        <f>F203</f>
        <v>9.09658</v>
      </c>
      <c r="F203" s="24">
        <f>ROUND(9.09658,5)</f>
        <v>9.09658</v>
      </c>
      <c r="G203" s="25"/>
      <c r="H203" s="26"/>
    </row>
    <row r="204" spans="1:8" ht="12.75" customHeight="1">
      <c r="A204" s="23">
        <v>43041</v>
      </c>
      <c r="B204" s="23"/>
      <c r="C204" s="24">
        <f>ROUND(8.995,5)</f>
        <v>8.995</v>
      </c>
      <c r="D204" s="24">
        <f>F204</f>
        <v>9.11751</v>
      </c>
      <c r="E204" s="24">
        <f>F204</f>
        <v>9.11751</v>
      </c>
      <c r="F204" s="24">
        <f>ROUND(9.11751,5)</f>
        <v>9.11751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ROUND(9.23,5)</f>
        <v>9.23</v>
      </c>
      <c r="D206" s="24">
        <f>F206</f>
        <v>9.24496</v>
      </c>
      <c r="E206" s="24">
        <f>F206</f>
        <v>9.24496</v>
      </c>
      <c r="F206" s="24">
        <f>ROUND(9.24496,5)</f>
        <v>9.24496</v>
      </c>
      <c r="G206" s="25"/>
      <c r="H206" s="26"/>
    </row>
    <row r="207" spans="1:8" ht="12.75" customHeight="1">
      <c r="A207" s="23">
        <v>42768</v>
      </c>
      <c r="B207" s="23"/>
      <c r="C207" s="24">
        <f>ROUND(9.23,5)</f>
        <v>9.23</v>
      </c>
      <c r="D207" s="24">
        <f>F207</f>
        <v>9.28305</v>
      </c>
      <c r="E207" s="24">
        <f>F207</f>
        <v>9.28305</v>
      </c>
      <c r="F207" s="24">
        <f>ROUND(9.28305,5)</f>
        <v>9.28305</v>
      </c>
      <c r="G207" s="25"/>
      <c r="H207" s="26"/>
    </row>
    <row r="208" spans="1:8" ht="12.75" customHeight="1">
      <c r="A208" s="23">
        <v>42859</v>
      </c>
      <c r="B208" s="23"/>
      <c r="C208" s="24">
        <f>ROUND(9.23,5)</f>
        <v>9.23</v>
      </c>
      <c r="D208" s="24">
        <f>F208</f>
        <v>9.31141</v>
      </c>
      <c r="E208" s="24">
        <f>F208</f>
        <v>9.31141</v>
      </c>
      <c r="F208" s="24">
        <f>ROUND(9.31141,5)</f>
        <v>9.31141</v>
      </c>
      <c r="G208" s="25"/>
      <c r="H208" s="26"/>
    </row>
    <row r="209" spans="1:8" ht="12.75" customHeight="1">
      <c r="A209" s="23">
        <v>42950</v>
      </c>
      <c r="B209" s="23"/>
      <c r="C209" s="24">
        <f>ROUND(9.23,5)</f>
        <v>9.23</v>
      </c>
      <c r="D209" s="24">
        <f>F209</f>
        <v>9.33175</v>
      </c>
      <c r="E209" s="24">
        <f>F209</f>
        <v>9.33175</v>
      </c>
      <c r="F209" s="24">
        <f>ROUND(9.33175,5)</f>
        <v>9.33175</v>
      </c>
      <c r="G209" s="25"/>
      <c r="H209" s="26"/>
    </row>
    <row r="210" spans="1:8" ht="12.75" customHeight="1">
      <c r="A210" s="23">
        <v>43041</v>
      </c>
      <c r="B210" s="23"/>
      <c r="C210" s="24">
        <f>ROUND(9.23,5)</f>
        <v>9.23</v>
      </c>
      <c r="D210" s="24">
        <f>F210</f>
        <v>9.35426</v>
      </c>
      <c r="E210" s="24">
        <f>F210</f>
        <v>9.35426</v>
      </c>
      <c r="F210" s="24">
        <f>ROUND(9.35426,5)</f>
        <v>9.35426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ROUND(9.28,5)</f>
        <v>9.28</v>
      </c>
      <c r="D212" s="24">
        <f>F212</f>
        <v>9.29544</v>
      </c>
      <c r="E212" s="24">
        <f>F212</f>
        <v>9.29544</v>
      </c>
      <c r="F212" s="24">
        <f>ROUND(9.29544,5)</f>
        <v>9.29544</v>
      </c>
      <c r="G212" s="25"/>
      <c r="H212" s="26"/>
    </row>
    <row r="213" spans="1:8" ht="12.75" customHeight="1">
      <c r="A213" s="23">
        <v>42768</v>
      </c>
      <c r="B213" s="23"/>
      <c r="C213" s="24">
        <f>ROUND(9.28,5)</f>
        <v>9.28</v>
      </c>
      <c r="D213" s="24">
        <f>F213</f>
        <v>9.33489</v>
      </c>
      <c r="E213" s="24">
        <f>F213</f>
        <v>9.33489</v>
      </c>
      <c r="F213" s="24">
        <f>ROUND(9.33489,5)</f>
        <v>9.33489</v>
      </c>
      <c r="G213" s="25"/>
      <c r="H213" s="26"/>
    </row>
    <row r="214" spans="1:8" ht="12.75" customHeight="1">
      <c r="A214" s="23">
        <v>42859</v>
      </c>
      <c r="B214" s="23"/>
      <c r="C214" s="24">
        <f>ROUND(9.28,5)</f>
        <v>9.28</v>
      </c>
      <c r="D214" s="24">
        <f>F214</f>
        <v>9.36456</v>
      </c>
      <c r="E214" s="24">
        <f>F214</f>
        <v>9.36456</v>
      </c>
      <c r="F214" s="24">
        <f>ROUND(9.36456,5)</f>
        <v>9.36456</v>
      </c>
      <c r="G214" s="25"/>
      <c r="H214" s="26"/>
    </row>
    <row r="215" spans="1:8" ht="12.75" customHeight="1">
      <c r="A215" s="23">
        <v>42950</v>
      </c>
      <c r="B215" s="23"/>
      <c r="C215" s="24">
        <f>ROUND(9.28,5)</f>
        <v>9.28</v>
      </c>
      <c r="D215" s="24">
        <f>F215</f>
        <v>9.38623</v>
      </c>
      <c r="E215" s="24">
        <f>F215</f>
        <v>9.38623</v>
      </c>
      <c r="F215" s="24">
        <f>ROUND(9.38623,5)</f>
        <v>9.38623</v>
      </c>
      <c r="G215" s="25"/>
      <c r="H215" s="26"/>
    </row>
    <row r="216" spans="1:8" ht="12.75" customHeight="1">
      <c r="A216" s="23">
        <v>43041</v>
      </c>
      <c r="B216" s="23"/>
      <c r="C216" s="24">
        <f>ROUND(9.28,5)</f>
        <v>9.28</v>
      </c>
      <c r="D216" s="24">
        <f>F216</f>
        <v>9.4101</v>
      </c>
      <c r="E216" s="24">
        <f>F216</f>
        <v>9.4101</v>
      </c>
      <c r="F216" s="24">
        <f>ROUND(9.4101,5)</f>
        <v>9.4101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ROUND(665.689644960221,4)</f>
        <v>665.6896</v>
      </c>
      <c r="D220" s="28">
        <f>F220</f>
        <v>675.9978</v>
      </c>
      <c r="E220" s="28">
        <f>F220</f>
        <v>675.9978</v>
      </c>
      <c r="F220" s="28">
        <f>ROUND(675.9978,4)</f>
        <v>675.9978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42646</v>
      </c>
      <c r="B222" s="23"/>
      <c r="C222" s="28">
        <f>ROUND(0,4)</f>
        <v>0</v>
      </c>
      <c r="D222" s="28">
        <f>F222</f>
        <v>0</v>
      </c>
      <c r="E222" s="28">
        <f>F222</f>
        <v>0</v>
      </c>
      <c r="F222" s="28">
        <f>ROUND(0,4)</f>
        <v>0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42702</v>
      </c>
      <c r="B224" s="23"/>
      <c r="C224" s="28">
        <f>ROUND(2.07718221290612,4)</f>
        <v>2.0772</v>
      </c>
      <c r="D224" s="28">
        <f>F224</f>
        <v>2.0612</v>
      </c>
      <c r="E224" s="28">
        <f>F224</f>
        <v>2.0612</v>
      </c>
      <c r="F224" s="28">
        <f>ROUND(2.0612,4)</f>
        <v>2.0612</v>
      </c>
      <c r="G224" s="25"/>
      <c r="H224" s="26"/>
    </row>
    <row r="225" spans="1:8" ht="12.75" customHeight="1">
      <c r="A225" s="23" t="s">
        <v>64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42671</v>
      </c>
      <c r="B226" s="23"/>
      <c r="C226" s="28">
        <f>ROUND(15.337538125,4)</f>
        <v>15.3375</v>
      </c>
      <c r="D226" s="28">
        <f>F226</f>
        <v>15.2995</v>
      </c>
      <c r="E226" s="28">
        <f>F226</f>
        <v>15.2995</v>
      </c>
      <c r="F226" s="28">
        <f>ROUND(15.2995,4)</f>
        <v>15.2995</v>
      </c>
      <c r="G226" s="25"/>
      <c r="H226" s="26"/>
    </row>
    <row r="227" spans="1:8" ht="12.75" customHeight="1">
      <c r="A227" s="23">
        <v>42702</v>
      </c>
      <c r="B227" s="23"/>
      <c r="C227" s="28">
        <f>ROUND(15.337538125,4)</f>
        <v>15.3375</v>
      </c>
      <c r="D227" s="28">
        <f>F227</f>
        <v>15.5348</v>
      </c>
      <c r="E227" s="28">
        <f>F227</f>
        <v>15.5348</v>
      </c>
      <c r="F227" s="28">
        <f>ROUND(15.5348,4)</f>
        <v>15.5348</v>
      </c>
      <c r="G227" s="25"/>
      <c r="H227" s="26"/>
    </row>
    <row r="228" spans="1:8" ht="12.75" customHeight="1">
      <c r="A228" s="23" t="s">
        <v>65</v>
      </c>
      <c r="B228" s="23"/>
      <c r="C228" s="27"/>
      <c r="D228" s="27"/>
      <c r="E228" s="27"/>
      <c r="F228" s="27"/>
      <c r="G228" s="25"/>
      <c r="H228" s="26"/>
    </row>
    <row r="229" spans="1:8" ht="12.75" customHeight="1">
      <c r="A229" s="23">
        <v>42648</v>
      </c>
      <c r="B229" s="23"/>
      <c r="C229" s="28">
        <f>ROUND(17.5573325,4)</f>
        <v>17.5573</v>
      </c>
      <c r="D229" s="28">
        <f>F229</f>
        <v>17.561</v>
      </c>
      <c r="E229" s="28">
        <f>F229</f>
        <v>17.561</v>
      </c>
      <c r="F229" s="28">
        <f>ROUND(17.561,4)</f>
        <v>17.561</v>
      </c>
      <c r="G229" s="25"/>
      <c r="H229" s="26"/>
    </row>
    <row r="230" spans="1:8" ht="12.75" customHeight="1">
      <c r="A230" s="23">
        <v>42670</v>
      </c>
      <c r="B230" s="23"/>
      <c r="C230" s="28">
        <f>ROUND(17.5573325,4)</f>
        <v>17.5573</v>
      </c>
      <c r="D230" s="28">
        <f>F230</f>
        <v>17.6351</v>
      </c>
      <c r="E230" s="28">
        <f>F230</f>
        <v>17.6351</v>
      </c>
      <c r="F230" s="28">
        <f>ROUND(17.6351,4)</f>
        <v>17.6351</v>
      </c>
      <c r="G230" s="25"/>
      <c r="H230" s="26"/>
    </row>
    <row r="231" spans="1:8" ht="12.75" customHeight="1">
      <c r="A231" s="23">
        <v>42850</v>
      </c>
      <c r="B231" s="23"/>
      <c r="C231" s="28">
        <f>ROUND(17.5573325,4)</f>
        <v>17.5573</v>
      </c>
      <c r="D231" s="28">
        <f>F231</f>
        <v>18.3331</v>
      </c>
      <c r="E231" s="28">
        <f>F231</f>
        <v>18.3331</v>
      </c>
      <c r="F231" s="28">
        <f>ROUND(18.3331,4)</f>
        <v>18.3331</v>
      </c>
      <c r="G231" s="25"/>
      <c r="H231" s="26"/>
    </row>
    <row r="232" spans="1:8" ht="12.75" customHeight="1">
      <c r="A232" s="23" t="s">
        <v>66</v>
      </c>
      <c r="B232" s="23"/>
      <c r="C232" s="27"/>
      <c r="D232" s="27"/>
      <c r="E232" s="27"/>
      <c r="F232" s="27"/>
      <c r="G232" s="25"/>
      <c r="H232" s="26"/>
    </row>
    <row r="233" spans="1:8" ht="12.75" customHeight="1">
      <c r="A233" s="23">
        <v>42646</v>
      </c>
      <c r="B233" s="23"/>
      <c r="C233" s="28">
        <f>ROUND(13.675,4)</f>
        <v>13.675</v>
      </c>
      <c r="D233" s="28">
        <f>F233</f>
        <v>13.6298</v>
      </c>
      <c r="E233" s="28">
        <f>F233</f>
        <v>13.6298</v>
      </c>
      <c r="F233" s="28">
        <f>ROUND(13.6298,4)</f>
        <v>13.6298</v>
      </c>
      <c r="G233" s="25"/>
      <c r="H233" s="26"/>
    </row>
    <row r="234" spans="1:8" ht="12.75" customHeight="1">
      <c r="A234" s="23">
        <v>42647</v>
      </c>
      <c r="B234" s="23"/>
      <c r="C234" s="28">
        <f>ROUND(13.675,4)</f>
        <v>13.675</v>
      </c>
      <c r="D234" s="28">
        <f>F234</f>
        <v>13.6775</v>
      </c>
      <c r="E234" s="28">
        <f>F234</f>
        <v>13.6775</v>
      </c>
      <c r="F234" s="28">
        <f>ROUND(13.6775,4)</f>
        <v>13.6775</v>
      </c>
      <c r="G234" s="25"/>
      <c r="H234" s="26"/>
    </row>
    <row r="235" spans="1:8" ht="12.75" customHeight="1">
      <c r="A235" s="23">
        <v>42648</v>
      </c>
      <c r="B235" s="23"/>
      <c r="C235" s="28">
        <f>ROUND(13.675,4)</f>
        <v>13.675</v>
      </c>
      <c r="D235" s="28">
        <f>F235</f>
        <v>13.6775</v>
      </c>
      <c r="E235" s="28">
        <f>F235</f>
        <v>13.6775</v>
      </c>
      <c r="F235" s="28">
        <f>ROUND(13.6775,4)</f>
        <v>13.6775</v>
      </c>
      <c r="G235" s="25"/>
      <c r="H235" s="26"/>
    </row>
    <row r="236" spans="1:8" ht="12.75" customHeight="1">
      <c r="A236" s="23">
        <v>42650</v>
      </c>
      <c r="B236" s="23"/>
      <c r="C236" s="28">
        <f>ROUND(13.675,4)</f>
        <v>13.675</v>
      </c>
      <c r="D236" s="28">
        <f>F236</f>
        <v>13.6796</v>
      </c>
      <c r="E236" s="28">
        <f>F236</f>
        <v>13.6796</v>
      </c>
      <c r="F236" s="28">
        <f>ROUND(13.6796,4)</f>
        <v>13.6796</v>
      </c>
      <c r="G236" s="25"/>
      <c r="H236" s="26"/>
    </row>
    <row r="237" spans="1:8" ht="12.75" customHeight="1">
      <c r="A237" s="23">
        <v>42653</v>
      </c>
      <c r="B237" s="23"/>
      <c r="C237" s="28">
        <f>ROUND(13.675,4)</f>
        <v>13.675</v>
      </c>
      <c r="D237" s="28">
        <f>F237</f>
        <v>13.6861</v>
      </c>
      <c r="E237" s="28">
        <f>F237</f>
        <v>13.6861</v>
      </c>
      <c r="F237" s="28">
        <f>ROUND(13.6861,4)</f>
        <v>13.6861</v>
      </c>
      <c r="G237" s="25"/>
      <c r="H237" s="26"/>
    </row>
    <row r="238" spans="1:8" ht="12.75" customHeight="1">
      <c r="A238" s="23">
        <v>42655</v>
      </c>
      <c r="B238" s="23"/>
      <c r="C238" s="28">
        <f>ROUND(13.675,4)</f>
        <v>13.675</v>
      </c>
      <c r="D238" s="28">
        <f>F238</f>
        <v>13.6905</v>
      </c>
      <c r="E238" s="28">
        <f>F238</f>
        <v>13.6905</v>
      </c>
      <c r="F238" s="28">
        <f>ROUND(13.6905,4)</f>
        <v>13.6905</v>
      </c>
      <c r="G238" s="25"/>
      <c r="H238" s="26"/>
    </row>
    <row r="239" spans="1:8" ht="12.75" customHeight="1">
      <c r="A239" s="23">
        <v>42656</v>
      </c>
      <c r="B239" s="23"/>
      <c r="C239" s="28">
        <f>ROUND(13.675,4)</f>
        <v>13.675</v>
      </c>
      <c r="D239" s="28">
        <f>F239</f>
        <v>13.6926</v>
      </c>
      <c r="E239" s="28">
        <f>F239</f>
        <v>13.6926</v>
      </c>
      <c r="F239" s="28">
        <f>ROUND(13.6926,4)</f>
        <v>13.6926</v>
      </c>
      <c r="G239" s="25"/>
      <c r="H239" s="26"/>
    </row>
    <row r="240" spans="1:8" ht="12.75" customHeight="1">
      <c r="A240" s="23">
        <v>42657</v>
      </c>
      <c r="B240" s="23"/>
      <c r="C240" s="28">
        <f>ROUND(13.675,4)</f>
        <v>13.675</v>
      </c>
      <c r="D240" s="28">
        <f>F240</f>
        <v>13.6954</v>
      </c>
      <c r="E240" s="28">
        <f>F240</f>
        <v>13.6954</v>
      </c>
      <c r="F240" s="28">
        <f>ROUND(13.6954,4)</f>
        <v>13.6954</v>
      </c>
      <c r="G240" s="25"/>
      <c r="H240" s="26"/>
    </row>
    <row r="241" spans="1:8" ht="12.75" customHeight="1">
      <c r="A241" s="23">
        <v>42662</v>
      </c>
      <c r="B241" s="23"/>
      <c r="C241" s="28">
        <f>ROUND(13.675,4)</f>
        <v>13.675</v>
      </c>
      <c r="D241" s="28">
        <f>F241</f>
        <v>13.709</v>
      </c>
      <c r="E241" s="28">
        <f>F241</f>
        <v>13.709</v>
      </c>
      <c r="F241" s="28">
        <f>ROUND(13.709,4)</f>
        <v>13.709</v>
      </c>
      <c r="G241" s="25"/>
      <c r="H241" s="26"/>
    </row>
    <row r="242" spans="1:8" ht="12.75" customHeight="1">
      <c r="A242" s="23">
        <v>42664</v>
      </c>
      <c r="B242" s="23"/>
      <c r="C242" s="28">
        <f>ROUND(13.675,4)</f>
        <v>13.675</v>
      </c>
      <c r="D242" s="28">
        <f>F242</f>
        <v>13.7144</v>
      </c>
      <c r="E242" s="28">
        <f>F242</f>
        <v>13.7144</v>
      </c>
      <c r="F242" s="28">
        <f>ROUND(13.7144,4)</f>
        <v>13.7144</v>
      </c>
      <c r="G242" s="25"/>
      <c r="H242" s="26"/>
    </row>
    <row r="243" spans="1:8" ht="12.75" customHeight="1">
      <c r="A243" s="23">
        <v>42667</v>
      </c>
      <c r="B243" s="23"/>
      <c r="C243" s="28">
        <f>ROUND(13.675,4)</f>
        <v>13.675</v>
      </c>
      <c r="D243" s="28">
        <f>F243</f>
        <v>13.7226</v>
      </c>
      <c r="E243" s="28">
        <f>F243</f>
        <v>13.7226</v>
      </c>
      <c r="F243" s="28">
        <f>ROUND(13.7226,4)</f>
        <v>13.7226</v>
      </c>
      <c r="G243" s="25"/>
      <c r="H243" s="26"/>
    </row>
    <row r="244" spans="1:8" ht="12.75" customHeight="1">
      <c r="A244" s="23">
        <v>42669</v>
      </c>
      <c r="B244" s="23"/>
      <c r="C244" s="28">
        <f>ROUND(13.675,4)</f>
        <v>13.675</v>
      </c>
      <c r="D244" s="28">
        <f>F244</f>
        <v>13.728</v>
      </c>
      <c r="E244" s="28">
        <f>F244</f>
        <v>13.728</v>
      </c>
      <c r="F244" s="28">
        <f>ROUND(13.728,4)</f>
        <v>13.728</v>
      </c>
      <c r="G244" s="25"/>
      <c r="H244" s="26"/>
    </row>
    <row r="245" spans="1:8" ht="12.75" customHeight="1">
      <c r="A245" s="23">
        <v>42670</v>
      </c>
      <c r="B245" s="23"/>
      <c r="C245" s="28">
        <f>ROUND(13.675,4)</f>
        <v>13.675</v>
      </c>
      <c r="D245" s="28">
        <f>F245</f>
        <v>13.7307</v>
      </c>
      <c r="E245" s="28">
        <f>F245</f>
        <v>13.7307</v>
      </c>
      <c r="F245" s="28">
        <f>ROUND(13.7307,4)</f>
        <v>13.7307</v>
      </c>
      <c r="G245" s="25"/>
      <c r="H245" s="26"/>
    </row>
    <row r="246" spans="1:8" ht="12.75" customHeight="1">
      <c r="A246" s="23">
        <v>42671</v>
      </c>
      <c r="B246" s="23"/>
      <c r="C246" s="28">
        <f>ROUND(13.675,4)</f>
        <v>13.675</v>
      </c>
      <c r="D246" s="28">
        <f>F246</f>
        <v>13.7334</v>
      </c>
      <c r="E246" s="28">
        <f>F246</f>
        <v>13.7334</v>
      </c>
      <c r="F246" s="28">
        <f>ROUND(13.7334,4)</f>
        <v>13.7334</v>
      </c>
      <c r="G246" s="25"/>
      <c r="H246" s="26"/>
    </row>
    <row r="247" spans="1:8" ht="12.75" customHeight="1">
      <c r="A247" s="23">
        <v>42675</v>
      </c>
      <c r="B247" s="23"/>
      <c r="C247" s="28">
        <f>ROUND(13.675,4)</f>
        <v>13.675</v>
      </c>
      <c r="D247" s="28">
        <f>F247</f>
        <v>13.7443</v>
      </c>
      <c r="E247" s="28">
        <f>F247</f>
        <v>13.7443</v>
      </c>
      <c r="F247" s="28">
        <f>ROUND(13.7443,4)</f>
        <v>13.7443</v>
      </c>
      <c r="G247" s="25"/>
      <c r="H247" s="26"/>
    </row>
    <row r="248" spans="1:8" ht="12.75" customHeight="1">
      <c r="A248" s="23">
        <v>42681</v>
      </c>
      <c r="B248" s="23"/>
      <c r="C248" s="28">
        <f>ROUND(13.675,4)</f>
        <v>13.675</v>
      </c>
      <c r="D248" s="28">
        <f>F248</f>
        <v>13.7607</v>
      </c>
      <c r="E248" s="28">
        <f>F248</f>
        <v>13.7607</v>
      </c>
      <c r="F248" s="28">
        <f>ROUND(13.7607,4)</f>
        <v>13.7607</v>
      </c>
      <c r="G248" s="25"/>
      <c r="H248" s="26"/>
    </row>
    <row r="249" spans="1:8" ht="12.75" customHeight="1">
      <c r="A249" s="23">
        <v>42684</v>
      </c>
      <c r="B249" s="23"/>
      <c r="C249" s="28">
        <f>ROUND(13.675,4)</f>
        <v>13.675</v>
      </c>
      <c r="D249" s="28">
        <f>F249</f>
        <v>13.7686</v>
      </c>
      <c r="E249" s="28">
        <f>F249</f>
        <v>13.7686</v>
      </c>
      <c r="F249" s="28">
        <f>ROUND(13.7686,4)</f>
        <v>13.7686</v>
      </c>
      <c r="G249" s="25"/>
      <c r="H249" s="26"/>
    </row>
    <row r="250" spans="1:8" ht="12.75" customHeight="1">
      <c r="A250" s="23">
        <v>42689</v>
      </c>
      <c r="B250" s="23"/>
      <c r="C250" s="28">
        <f>ROUND(13.675,4)</f>
        <v>13.675</v>
      </c>
      <c r="D250" s="28">
        <f>F250</f>
        <v>13.7819</v>
      </c>
      <c r="E250" s="28">
        <f>F250</f>
        <v>13.7819</v>
      </c>
      <c r="F250" s="28">
        <f>ROUND(13.7819,4)</f>
        <v>13.7819</v>
      </c>
      <c r="G250" s="25"/>
      <c r="H250" s="26"/>
    </row>
    <row r="251" spans="1:8" ht="12.75" customHeight="1">
      <c r="A251" s="23">
        <v>42690</v>
      </c>
      <c r="B251" s="23"/>
      <c r="C251" s="28">
        <f>ROUND(13.675,4)</f>
        <v>13.675</v>
      </c>
      <c r="D251" s="28">
        <f>F251</f>
        <v>13.7846</v>
      </c>
      <c r="E251" s="28">
        <f>F251</f>
        <v>13.7846</v>
      </c>
      <c r="F251" s="28">
        <f>ROUND(13.7846,4)</f>
        <v>13.7846</v>
      </c>
      <c r="G251" s="25"/>
      <c r="H251" s="26"/>
    </row>
    <row r="252" spans="1:8" ht="12.75" customHeight="1">
      <c r="A252" s="23">
        <v>42691</v>
      </c>
      <c r="B252" s="23"/>
      <c r="C252" s="28">
        <f>ROUND(13.675,4)</f>
        <v>13.675</v>
      </c>
      <c r="D252" s="28">
        <f>F252</f>
        <v>13.7872</v>
      </c>
      <c r="E252" s="28">
        <f>F252</f>
        <v>13.7872</v>
      </c>
      <c r="F252" s="28">
        <f>ROUND(13.7872,4)</f>
        <v>13.7872</v>
      </c>
      <c r="G252" s="25"/>
      <c r="H252" s="26"/>
    </row>
    <row r="253" spans="1:8" ht="12.75" customHeight="1">
      <c r="A253" s="23">
        <v>42702</v>
      </c>
      <c r="B253" s="23"/>
      <c r="C253" s="28">
        <f>ROUND(13.675,4)</f>
        <v>13.675</v>
      </c>
      <c r="D253" s="28">
        <f>F253</f>
        <v>13.8165</v>
      </c>
      <c r="E253" s="28">
        <f>F253</f>
        <v>13.8165</v>
      </c>
      <c r="F253" s="28">
        <f>ROUND(13.8165,4)</f>
        <v>13.8165</v>
      </c>
      <c r="G253" s="25"/>
      <c r="H253" s="26"/>
    </row>
    <row r="254" spans="1:8" ht="12.75" customHeight="1">
      <c r="A254" s="23">
        <v>42716</v>
      </c>
      <c r="B254" s="23"/>
      <c r="C254" s="28">
        <f>ROUND(13.675,4)</f>
        <v>13.675</v>
      </c>
      <c r="D254" s="28">
        <f>F254</f>
        <v>13.8543</v>
      </c>
      <c r="E254" s="28">
        <f>F254</f>
        <v>13.8543</v>
      </c>
      <c r="F254" s="28">
        <f>ROUND(13.8543,4)</f>
        <v>13.8543</v>
      </c>
      <c r="G254" s="25"/>
      <c r="H254" s="26"/>
    </row>
    <row r="255" spans="1:8" ht="12.75" customHeight="1">
      <c r="A255" s="23">
        <v>42717</v>
      </c>
      <c r="B255" s="23"/>
      <c r="C255" s="28">
        <f>ROUND(13.675,4)</f>
        <v>13.675</v>
      </c>
      <c r="D255" s="28">
        <f>F255</f>
        <v>13.8571</v>
      </c>
      <c r="E255" s="28">
        <f>F255</f>
        <v>13.8571</v>
      </c>
      <c r="F255" s="28">
        <f>ROUND(13.8571,4)</f>
        <v>13.8571</v>
      </c>
      <c r="G255" s="25"/>
      <c r="H255" s="26"/>
    </row>
    <row r="256" spans="1:8" ht="12.75" customHeight="1">
      <c r="A256" s="23">
        <v>42718</v>
      </c>
      <c r="B256" s="23"/>
      <c r="C256" s="28">
        <f>ROUND(13.675,4)</f>
        <v>13.675</v>
      </c>
      <c r="D256" s="28">
        <f>F256</f>
        <v>13.8598</v>
      </c>
      <c r="E256" s="28">
        <f>F256</f>
        <v>13.8598</v>
      </c>
      <c r="F256" s="28">
        <f>ROUND(13.8598,4)</f>
        <v>13.8598</v>
      </c>
      <c r="G256" s="25"/>
      <c r="H256" s="26"/>
    </row>
    <row r="257" spans="1:8" ht="12.75" customHeight="1">
      <c r="A257" s="23">
        <v>42725</v>
      </c>
      <c r="B257" s="23"/>
      <c r="C257" s="28">
        <f>ROUND(13.675,4)</f>
        <v>13.675</v>
      </c>
      <c r="D257" s="28">
        <f>F257</f>
        <v>13.879</v>
      </c>
      <c r="E257" s="28">
        <f>F257</f>
        <v>13.879</v>
      </c>
      <c r="F257" s="28">
        <f>ROUND(13.879,4)</f>
        <v>13.879</v>
      </c>
      <c r="G257" s="25"/>
      <c r="H257" s="26"/>
    </row>
    <row r="258" spans="1:8" ht="12.75" customHeight="1">
      <c r="A258" s="23">
        <v>42748</v>
      </c>
      <c r="B258" s="23"/>
      <c r="C258" s="28">
        <f>ROUND(13.675,4)</f>
        <v>13.675</v>
      </c>
      <c r="D258" s="28">
        <f>F258</f>
        <v>13.9418</v>
      </c>
      <c r="E258" s="28">
        <f>F258</f>
        <v>13.9418</v>
      </c>
      <c r="F258" s="28">
        <f>ROUND(13.9418,4)</f>
        <v>13.9418</v>
      </c>
      <c r="G258" s="25"/>
      <c r="H258" s="26"/>
    </row>
    <row r="259" spans="1:8" ht="12.75" customHeight="1">
      <c r="A259" s="23">
        <v>42760</v>
      </c>
      <c r="B259" s="23"/>
      <c r="C259" s="28">
        <f>ROUND(13.675,4)</f>
        <v>13.675</v>
      </c>
      <c r="D259" s="28">
        <f>F259</f>
        <v>13.9743</v>
      </c>
      <c r="E259" s="28">
        <f>F259</f>
        <v>13.9743</v>
      </c>
      <c r="F259" s="28">
        <f>ROUND(13.9743,4)</f>
        <v>13.9743</v>
      </c>
      <c r="G259" s="25"/>
      <c r="H259" s="26"/>
    </row>
    <row r="260" spans="1:8" ht="12.75" customHeight="1">
      <c r="A260" s="23">
        <v>42837</v>
      </c>
      <c r="B260" s="23"/>
      <c r="C260" s="28">
        <f>ROUND(13.675,4)</f>
        <v>13.675</v>
      </c>
      <c r="D260" s="28">
        <f>F260</f>
        <v>14.1826</v>
      </c>
      <c r="E260" s="28">
        <f>F260</f>
        <v>14.1826</v>
      </c>
      <c r="F260" s="28">
        <f>ROUND(14.1826,4)</f>
        <v>14.1826</v>
      </c>
      <c r="G260" s="25"/>
      <c r="H260" s="26"/>
    </row>
    <row r="261" spans="1:8" ht="12.75" customHeight="1">
      <c r="A261" s="23">
        <v>42850</v>
      </c>
      <c r="B261" s="23"/>
      <c r="C261" s="28">
        <f>ROUND(13.675,4)</f>
        <v>13.675</v>
      </c>
      <c r="D261" s="28">
        <f>F261</f>
        <v>14.2173</v>
      </c>
      <c r="E261" s="28">
        <f>F261</f>
        <v>14.2173</v>
      </c>
      <c r="F261" s="28">
        <f>ROUND(14.2173,4)</f>
        <v>14.2173</v>
      </c>
      <c r="G261" s="25"/>
      <c r="H261" s="26"/>
    </row>
    <row r="262" spans="1:8" ht="12.75" customHeight="1">
      <c r="A262" s="23">
        <v>42928</v>
      </c>
      <c r="B262" s="23"/>
      <c r="C262" s="28">
        <f>ROUND(13.675,4)</f>
        <v>13.675</v>
      </c>
      <c r="D262" s="28">
        <f>F262</f>
        <v>14.426</v>
      </c>
      <c r="E262" s="28">
        <f>F262</f>
        <v>14.426</v>
      </c>
      <c r="F262" s="28">
        <f>ROUND(14.426,4)</f>
        <v>14.426</v>
      </c>
      <c r="G262" s="25"/>
      <c r="H262" s="26"/>
    </row>
    <row r="263" spans="1:8" ht="12.75" customHeight="1">
      <c r="A263" s="23" t="s">
        <v>67</v>
      </c>
      <c r="B263" s="23"/>
      <c r="C263" s="27"/>
      <c r="D263" s="27"/>
      <c r="E263" s="27"/>
      <c r="F263" s="27"/>
      <c r="G263" s="25"/>
      <c r="H263" s="26"/>
    </row>
    <row r="264" spans="1:8" ht="12.75" customHeight="1">
      <c r="A264" s="23">
        <v>42723</v>
      </c>
      <c r="B264" s="23"/>
      <c r="C264" s="28">
        <f>ROUND(1.121575,4)</f>
        <v>1.1216</v>
      </c>
      <c r="D264" s="28">
        <f>F264</f>
        <v>1.1256</v>
      </c>
      <c r="E264" s="28">
        <f>F264</f>
        <v>1.1256</v>
      </c>
      <c r="F264" s="28">
        <f>ROUND(1.1256,4)</f>
        <v>1.1256</v>
      </c>
      <c r="G264" s="25"/>
      <c r="H264" s="26"/>
    </row>
    <row r="265" spans="1:8" ht="12.75" customHeight="1">
      <c r="A265" s="23">
        <v>42807</v>
      </c>
      <c r="B265" s="23"/>
      <c r="C265" s="28">
        <f>ROUND(1.121575,4)</f>
        <v>1.1216</v>
      </c>
      <c r="D265" s="28">
        <f>F265</f>
        <v>1.13</v>
      </c>
      <c r="E265" s="28">
        <f>F265</f>
        <v>1.13</v>
      </c>
      <c r="F265" s="28">
        <f>ROUND(1.13,4)</f>
        <v>1.13</v>
      </c>
      <c r="G265" s="25"/>
      <c r="H265" s="26"/>
    </row>
    <row r="266" spans="1:8" ht="12.75" customHeight="1">
      <c r="A266" s="23">
        <v>42905</v>
      </c>
      <c r="B266" s="23"/>
      <c r="C266" s="28">
        <f>ROUND(1.121575,4)</f>
        <v>1.1216</v>
      </c>
      <c r="D266" s="28">
        <f>F266</f>
        <v>1.1352</v>
      </c>
      <c r="E266" s="28">
        <f>F266</f>
        <v>1.1352</v>
      </c>
      <c r="F266" s="28">
        <f>ROUND(1.1352,4)</f>
        <v>1.1352</v>
      </c>
      <c r="G266" s="25"/>
      <c r="H266" s="26"/>
    </row>
    <row r="267" spans="1:8" ht="12.75" customHeight="1">
      <c r="A267" s="23">
        <v>42996</v>
      </c>
      <c r="B267" s="23"/>
      <c r="C267" s="28">
        <f>ROUND(1.121575,4)</f>
        <v>1.1216</v>
      </c>
      <c r="D267" s="28">
        <f>F267</f>
        <v>1.1402</v>
      </c>
      <c r="E267" s="28">
        <f>F267</f>
        <v>1.1402</v>
      </c>
      <c r="F267" s="28">
        <f>ROUND(1.1402,4)</f>
        <v>1.1402</v>
      </c>
      <c r="G267" s="25"/>
      <c r="H267" s="26"/>
    </row>
    <row r="268" spans="1:8" ht="12.75" customHeight="1">
      <c r="A268" s="23" t="s">
        <v>68</v>
      </c>
      <c r="B268" s="23"/>
      <c r="C268" s="27"/>
      <c r="D268" s="27"/>
      <c r="E268" s="27"/>
      <c r="F268" s="27"/>
      <c r="G268" s="25"/>
      <c r="H268" s="26"/>
    </row>
    <row r="269" spans="1:8" ht="12.75" customHeight="1">
      <c r="A269" s="23">
        <v>42723</v>
      </c>
      <c r="B269" s="23"/>
      <c r="C269" s="28">
        <f>ROUND(1.2839,4)</f>
        <v>1.2839</v>
      </c>
      <c r="D269" s="28">
        <f>F269</f>
        <v>1.2859</v>
      </c>
      <c r="E269" s="28">
        <f>F269</f>
        <v>1.2859</v>
      </c>
      <c r="F269" s="28">
        <f>ROUND(1.2859,4)</f>
        <v>1.2859</v>
      </c>
      <c r="G269" s="25"/>
      <c r="H269" s="26"/>
    </row>
    <row r="270" spans="1:8" ht="12.75" customHeight="1">
      <c r="A270" s="23">
        <v>42807</v>
      </c>
      <c r="B270" s="23"/>
      <c r="C270" s="28">
        <f>ROUND(1.2839,4)</f>
        <v>1.2839</v>
      </c>
      <c r="D270" s="28">
        <f>F270</f>
        <v>1.2882</v>
      </c>
      <c r="E270" s="28">
        <f>F270</f>
        <v>1.2882</v>
      </c>
      <c r="F270" s="28">
        <f>ROUND(1.2882,4)</f>
        <v>1.2882</v>
      </c>
      <c r="G270" s="25"/>
      <c r="H270" s="26"/>
    </row>
    <row r="271" spans="1:8" ht="12.75" customHeight="1">
      <c r="A271" s="23">
        <v>42905</v>
      </c>
      <c r="B271" s="23"/>
      <c r="C271" s="28">
        <f>ROUND(1.2839,4)</f>
        <v>1.2839</v>
      </c>
      <c r="D271" s="28">
        <f>F271</f>
        <v>1.291</v>
      </c>
      <c r="E271" s="28">
        <f>F271</f>
        <v>1.291</v>
      </c>
      <c r="F271" s="28">
        <f>ROUND(1.291,4)</f>
        <v>1.291</v>
      </c>
      <c r="G271" s="25"/>
      <c r="H271" s="26"/>
    </row>
    <row r="272" spans="1:8" ht="12.75" customHeight="1">
      <c r="A272" s="23">
        <v>42996</v>
      </c>
      <c r="B272" s="23"/>
      <c r="C272" s="28">
        <f>ROUND(1.2839,4)</f>
        <v>1.2839</v>
      </c>
      <c r="D272" s="28">
        <f>F272</f>
        <v>1.2937</v>
      </c>
      <c r="E272" s="28">
        <f>F272</f>
        <v>1.2937</v>
      </c>
      <c r="F272" s="28">
        <f>ROUND(1.2937,4)</f>
        <v>1.2937</v>
      </c>
      <c r="G272" s="25"/>
      <c r="H272" s="26"/>
    </row>
    <row r="273" spans="1:8" ht="12.75" customHeight="1">
      <c r="A273" s="23" t="s">
        <v>69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42723</v>
      </c>
      <c r="B274" s="23"/>
      <c r="C274" s="28">
        <f>ROUND(10.485648125,4)</f>
        <v>10.4856</v>
      </c>
      <c r="D274" s="28">
        <f>F274</f>
        <v>10.6196</v>
      </c>
      <c r="E274" s="28">
        <f>F274</f>
        <v>10.6196</v>
      </c>
      <c r="F274" s="28">
        <f>ROUND(10.6196,4)</f>
        <v>10.6196</v>
      </c>
      <c r="G274" s="25"/>
      <c r="H274" s="26"/>
    </row>
    <row r="275" spans="1:8" ht="12.75" customHeight="1">
      <c r="A275" s="23">
        <v>42807</v>
      </c>
      <c r="B275" s="23"/>
      <c r="C275" s="28">
        <f>ROUND(10.485648125,4)</f>
        <v>10.4856</v>
      </c>
      <c r="D275" s="28">
        <f>F275</f>
        <v>10.7737</v>
      </c>
      <c r="E275" s="28">
        <f>F275</f>
        <v>10.7737</v>
      </c>
      <c r="F275" s="28">
        <f>ROUND(10.7737,4)</f>
        <v>10.7737</v>
      </c>
      <c r="G275" s="25"/>
      <c r="H275" s="26"/>
    </row>
    <row r="276" spans="1:8" ht="12.75" customHeight="1">
      <c r="A276" s="23">
        <v>42905</v>
      </c>
      <c r="B276" s="23"/>
      <c r="C276" s="28">
        <f>ROUND(10.485648125,4)</f>
        <v>10.4856</v>
      </c>
      <c r="D276" s="28">
        <f>F276</f>
        <v>10.9509</v>
      </c>
      <c r="E276" s="28">
        <f>F276</f>
        <v>10.9509</v>
      </c>
      <c r="F276" s="28">
        <f>ROUND(10.9509,4)</f>
        <v>10.9509</v>
      </c>
      <c r="G276" s="25"/>
      <c r="H276" s="26"/>
    </row>
    <row r="277" spans="1:8" ht="12.75" customHeight="1">
      <c r="A277" s="23">
        <v>42996</v>
      </c>
      <c r="B277" s="23"/>
      <c r="C277" s="28">
        <f>ROUND(10.485648125,4)</f>
        <v>10.4856</v>
      </c>
      <c r="D277" s="28">
        <f>F277</f>
        <v>11.1159</v>
      </c>
      <c r="E277" s="28">
        <f>F277</f>
        <v>11.1159</v>
      </c>
      <c r="F277" s="28">
        <f>ROUND(11.1159,4)</f>
        <v>11.1159</v>
      </c>
      <c r="G277" s="25"/>
      <c r="H277" s="26"/>
    </row>
    <row r="278" spans="1:8" ht="12.75" customHeight="1">
      <c r="A278" s="23">
        <v>43087</v>
      </c>
      <c r="B278" s="23"/>
      <c r="C278" s="28">
        <f>ROUND(10.485648125,4)</f>
        <v>10.4856</v>
      </c>
      <c r="D278" s="28">
        <f>F278</f>
        <v>11.345</v>
      </c>
      <c r="E278" s="28">
        <f>F278</f>
        <v>11.345</v>
      </c>
      <c r="F278" s="28">
        <f>ROUND(11.345,4)</f>
        <v>11.345</v>
      </c>
      <c r="G278" s="25"/>
      <c r="H278" s="26"/>
    </row>
    <row r="279" spans="1:8" ht="12.75" customHeight="1">
      <c r="A279" s="23">
        <v>43178</v>
      </c>
      <c r="B279" s="23"/>
      <c r="C279" s="28">
        <f>ROUND(10.485648125,4)</f>
        <v>10.4856</v>
      </c>
      <c r="D279" s="28">
        <f>F279</f>
        <v>11.5884</v>
      </c>
      <c r="E279" s="28">
        <f>F279</f>
        <v>11.5884</v>
      </c>
      <c r="F279" s="28">
        <f>ROUND(11.5884,4)</f>
        <v>11.5884</v>
      </c>
      <c r="G279" s="25"/>
      <c r="H279" s="26"/>
    </row>
    <row r="280" spans="1:8" ht="12.75" customHeight="1">
      <c r="A280" s="23">
        <v>43269</v>
      </c>
      <c r="B280" s="23"/>
      <c r="C280" s="28">
        <f>ROUND(10.485648125,4)</f>
        <v>10.4856</v>
      </c>
      <c r="D280" s="28">
        <f>F280</f>
        <v>11.8305</v>
      </c>
      <c r="E280" s="28">
        <f>F280</f>
        <v>11.8305</v>
      </c>
      <c r="F280" s="28">
        <f>ROUND(11.8305,4)</f>
        <v>11.8305</v>
      </c>
      <c r="G280" s="25"/>
      <c r="H280" s="26"/>
    </row>
    <row r="281" spans="1:8" ht="12.75" customHeight="1">
      <c r="A281" s="23" t="s">
        <v>70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42723</v>
      </c>
      <c r="B282" s="23"/>
      <c r="C282" s="28">
        <f>ROUND(3.72301325855544,4)</f>
        <v>3.723</v>
      </c>
      <c r="D282" s="28">
        <f>F282</f>
        <v>4.2562</v>
      </c>
      <c r="E282" s="28">
        <f>F282</f>
        <v>4.2562</v>
      </c>
      <c r="F282" s="28">
        <f>ROUND(4.2562,4)</f>
        <v>4.2562</v>
      </c>
      <c r="G282" s="25"/>
      <c r="H282" s="26"/>
    </row>
    <row r="283" spans="1:8" ht="12.75" customHeight="1">
      <c r="A283" s="23">
        <v>42807</v>
      </c>
      <c r="B283" s="23"/>
      <c r="C283" s="28">
        <f>ROUND(3.72301325855544,4)</f>
        <v>3.723</v>
      </c>
      <c r="D283" s="28">
        <f>F283</f>
        <v>4.351</v>
      </c>
      <c r="E283" s="28">
        <f>F283</f>
        <v>4.351</v>
      </c>
      <c r="F283" s="28">
        <f>ROUND(4.351,4)</f>
        <v>4.351</v>
      </c>
      <c r="G283" s="25"/>
      <c r="H283" s="26"/>
    </row>
    <row r="284" spans="1:8" ht="12.75" customHeight="1">
      <c r="A284" s="23">
        <v>42905</v>
      </c>
      <c r="B284" s="23"/>
      <c r="C284" s="28">
        <f>ROUND(3.72301325855544,4)</f>
        <v>3.723</v>
      </c>
      <c r="D284" s="28">
        <f>F284</f>
        <v>4.4065</v>
      </c>
      <c r="E284" s="28">
        <f>F284</f>
        <v>4.4065</v>
      </c>
      <c r="F284" s="28">
        <f>ROUND(4.4065,4)</f>
        <v>4.4065</v>
      </c>
      <c r="G284" s="25"/>
      <c r="H284" s="26"/>
    </row>
    <row r="285" spans="1:8" ht="12.75" customHeight="1">
      <c r="A285" s="23" t="s">
        <v>71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42723</v>
      </c>
      <c r="B286" s="23"/>
      <c r="C286" s="28">
        <f>ROUND(1.30938125,4)</f>
        <v>1.3094</v>
      </c>
      <c r="D286" s="28">
        <f>F286</f>
        <v>1.3236</v>
      </c>
      <c r="E286" s="28">
        <f>F286</f>
        <v>1.3236</v>
      </c>
      <c r="F286" s="28">
        <f>ROUND(1.3236,4)</f>
        <v>1.3236</v>
      </c>
      <c r="G286" s="25"/>
      <c r="H286" s="26"/>
    </row>
    <row r="287" spans="1:8" ht="12.75" customHeight="1">
      <c r="A287" s="23">
        <v>42807</v>
      </c>
      <c r="B287" s="23"/>
      <c r="C287" s="28">
        <f>ROUND(1.30938125,4)</f>
        <v>1.3094</v>
      </c>
      <c r="D287" s="28">
        <f>F287</f>
        <v>1.3359</v>
      </c>
      <c r="E287" s="28">
        <f>F287</f>
        <v>1.3359</v>
      </c>
      <c r="F287" s="28">
        <f>ROUND(1.3359,4)</f>
        <v>1.3359</v>
      </c>
      <c r="G287" s="25"/>
      <c r="H287" s="26"/>
    </row>
    <row r="288" spans="1:8" ht="12.75" customHeight="1">
      <c r="A288" s="23">
        <v>42905</v>
      </c>
      <c r="B288" s="23"/>
      <c r="C288" s="28">
        <f>ROUND(1.30938125,4)</f>
        <v>1.3094</v>
      </c>
      <c r="D288" s="28">
        <f>F288</f>
        <v>1.3514</v>
      </c>
      <c r="E288" s="28">
        <f>F288</f>
        <v>1.3514</v>
      </c>
      <c r="F288" s="28">
        <f>ROUND(1.3514,4)</f>
        <v>1.3514</v>
      </c>
      <c r="G288" s="25"/>
      <c r="H288" s="26"/>
    </row>
    <row r="289" spans="1:8" ht="12.75" customHeight="1">
      <c r="A289" s="23">
        <v>42996</v>
      </c>
      <c r="B289" s="23"/>
      <c r="C289" s="28">
        <f>ROUND(1.30938125,4)</f>
        <v>1.3094</v>
      </c>
      <c r="D289" s="28">
        <f>F289</f>
        <v>1.3608</v>
      </c>
      <c r="E289" s="28">
        <f>F289</f>
        <v>1.3608</v>
      </c>
      <c r="F289" s="28">
        <f>ROUND(1.3608,4)</f>
        <v>1.3608</v>
      </c>
      <c r="G289" s="25"/>
      <c r="H289" s="26"/>
    </row>
    <row r="290" spans="1:8" ht="12.75" customHeight="1">
      <c r="A290" s="23" t="s">
        <v>72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42723</v>
      </c>
      <c r="B291" s="23"/>
      <c r="C291" s="28">
        <f>ROUND(10.4178570068183,4)</f>
        <v>10.4179</v>
      </c>
      <c r="D291" s="28">
        <f>F291</f>
        <v>10.5744</v>
      </c>
      <c r="E291" s="28">
        <f>F291</f>
        <v>10.5744</v>
      </c>
      <c r="F291" s="28">
        <f>ROUND(10.5744,4)</f>
        <v>10.5744</v>
      </c>
      <c r="G291" s="25"/>
      <c r="H291" s="26"/>
    </row>
    <row r="292" spans="1:8" ht="12.75" customHeight="1">
      <c r="A292" s="23">
        <v>42807</v>
      </c>
      <c r="B292" s="23"/>
      <c r="C292" s="28">
        <f>ROUND(10.4178570068183,4)</f>
        <v>10.4179</v>
      </c>
      <c r="D292" s="28">
        <f>F292</f>
        <v>10.7554</v>
      </c>
      <c r="E292" s="28">
        <f>F292</f>
        <v>10.7554</v>
      </c>
      <c r="F292" s="28">
        <f>ROUND(10.7554,4)</f>
        <v>10.7554</v>
      </c>
      <c r="G292" s="25"/>
      <c r="H292" s="26"/>
    </row>
    <row r="293" spans="1:8" ht="12.75" customHeight="1">
      <c r="A293" s="23">
        <v>42905</v>
      </c>
      <c r="B293" s="23"/>
      <c r="C293" s="28">
        <f>ROUND(10.4178570068183,4)</f>
        <v>10.4179</v>
      </c>
      <c r="D293" s="28">
        <f>F293</f>
        <v>10.9647</v>
      </c>
      <c r="E293" s="28">
        <f>F293</f>
        <v>10.9647</v>
      </c>
      <c r="F293" s="28">
        <f>ROUND(10.9647,4)</f>
        <v>10.9647</v>
      </c>
      <c r="G293" s="25"/>
      <c r="H293" s="26"/>
    </row>
    <row r="294" spans="1:8" ht="12.75" customHeight="1">
      <c r="A294" s="23">
        <v>42996</v>
      </c>
      <c r="B294" s="23"/>
      <c r="C294" s="28">
        <f>ROUND(10.4178570068183,4)</f>
        <v>10.4179</v>
      </c>
      <c r="D294" s="28">
        <f>F294</f>
        <v>11.1594</v>
      </c>
      <c r="E294" s="28">
        <f>F294</f>
        <v>11.1594</v>
      </c>
      <c r="F294" s="28">
        <f>ROUND(11.1594,4)</f>
        <v>11.1594</v>
      </c>
      <c r="G294" s="25"/>
      <c r="H294" s="26"/>
    </row>
    <row r="295" spans="1:8" ht="12.75" customHeight="1">
      <c r="A295" s="23" t="s">
        <v>73</v>
      </c>
      <c r="B295" s="23"/>
      <c r="C295" s="27"/>
      <c r="D295" s="27"/>
      <c r="E295" s="27"/>
      <c r="F295" s="27"/>
      <c r="G295" s="25"/>
      <c r="H295" s="26"/>
    </row>
    <row r="296" spans="1:8" ht="12.75" customHeight="1">
      <c r="A296" s="23">
        <v>42723</v>
      </c>
      <c r="B296" s="23"/>
      <c r="C296" s="28">
        <f>ROUND(2.07718221290612,4)</f>
        <v>2.0772</v>
      </c>
      <c r="D296" s="28">
        <f>F296</f>
        <v>2.0674</v>
      </c>
      <c r="E296" s="28">
        <f>F296</f>
        <v>2.0674</v>
      </c>
      <c r="F296" s="28">
        <f>ROUND(2.0674,4)</f>
        <v>2.0674</v>
      </c>
      <c r="G296" s="25"/>
      <c r="H296" s="26"/>
    </row>
    <row r="297" spans="1:8" ht="12.75" customHeight="1">
      <c r="A297" s="23">
        <v>42807</v>
      </c>
      <c r="B297" s="23"/>
      <c r="C297" s="28">
        <f>ROUND(2.07718221290612,4)</f>
        <v>2.0772</v>
      </c>
      <c r="D297" s="28">
        <f>F297</f>
        <v>2.0924</v>
      </c>
      <c r="E297" s="28">
        <f>F297</f>
        <v>2.0924</v>
      </c>
      <c r="F297" s="28">
        <f>ROUND(2.0924,4)</f>
        <v>2.0924</v>
      </c>
      <c r="G297" s="25"/>
      <c r="H297" s="26"/>
    </row>
    <row r="298" spans="1:8" ht="12.75" customHeight="1">
      <c r="A298" s="23">
        <v>42905</v>
      </c>
      <c r="B298" s="23"/>
      <c r="C298" s="28">
        <f>ROUND(2.07718221290612,4)</f>
        <v>2.0772</v>
      </c>
      <c r="D298" s="28">
        <f>F298</f>
        <v>2.1202</v>
      </c>
      <c r="E298" s="28">
        <f>F298</f>
        <v>2.1202</v>
      </c>
      <c r="F298" s="28">
        <f>ROUND(2.1202,4)</f>
        <v>2.1202</v>
      </c>
      <c r="G298" s="25"/>
      <c r="H298" s="26"/>
    </row>
    <row r="299" spans="1:8" ht="12.75" customHeight="1">
      <c r="A299" s="23">
        <v>42996</v>
      </c>
      <c r="B299" s="23"/>
      <c r="C299" s="28">
        <f>ROUND(2.07718221290612,4)</f>
        <v>2.0772</v>
      </c>
      <c r="D299" s="28">
        <f>F299</f>
        <v>2.1452</v>
      </c>
      <c r="E299" s="28">
        <f>F299</f>
        <v>2.1452</v>
      </c>
      <c r="F299" s="28">
        <f>ROUND(2.1452,4)</f>
        <v>2.1452</v>
      </c>
      <c r="G299" s="25"/>
      <c r="H299" s="26"/>
    </row>
    <row r="300" spans="1:8" ht="12.75" customHeight="1">
      <c r="A300" s="23" t="s">
        <v>74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42723</v>
      </c>
      <c r="B301" s="23"/>
      <c r="C301" s="28">
        <f>ROUND(2.06007743179524,4)</f>
        <v>2.0601</v>
      </c>
      <c r="D301" s="28">
        <f>F301</f>
        <v>2.0989</v>
      </c>
      <c r="E301" s="28">
        <f>F301</f>
        <v>2.0989</v>
      </c>
      <c r="F301" s="28">
        <f>ROUND(2.0989,4)</f>
        <v>2.0989</v>
      </c>
      <c r="G301" s="25"/>
      <c r="H301" s="26"/>
    </row>
    <row r="302" spans="1:8" ht="12.75" customHeight="1">
      <c r="A302" s="23">
        <v>42807</v>
      </c>
      <c r="B302" s="23"/>
      <c r="C302" s="28">
        <f>ROUND(2.06007743179524,4)</f>
        <v>2.0601</v>
      </c>
      <c r="D302" s="28">
        <f>F302</f>
        <v>2.1418</v>
      </c>
      <c r="E302" s="28">
        <f>F302</f>
        <v>2.1418</v>
      </c>
      <c r="F302" s="28">
        <f>ROUND(2.1418,4)</f>
        <v>2.1418</v>
      </c>
      <c r="G302" s="25"/>
      <c r="H302" s="26"/>
    </row>
    <row r="303" spans="1:8" ht="12.75" customHeight="1">
      <c r="A303" s="23">
        <v>42905</v>
      </c>
      <c r="B303" s="23"/>
      <c r="C303" s="28">
        <f>ROUND(2.06007743179524,4)</f>
        <v>2.0601</v>
      </c>
      <c r="D303" s="28">
        <f>F303</f>
        <v>2.1923</v>
      </c>
      <c r="E303" s="28">
        <f>F303</f>
        <v>2.1923</v>
      </c>
      <c r="F303" s="28">
        <f>ROUND(2.1923,4)</f>
        <v>2.1923</v>
      </c>
      <c r="G303" s="25"/>
      <c r="H303" s="26"/>
    </row>
    <row r="304" spans="1:8" ht="12.75" customHeight="1">
      <c r="A304" s="23">
        <v>42996</v>
      </c>
      <c r="B304" s="23"/>
      <c r="C304" s="28">
        <f>ROUND(2.06007743179524,4)</f>
        <v>2.0601</v>
      </c>
      <c r="D304" s="28">
        <f>F304</f>
        <v>2.2395</v>
      </c>
      <c r="E304" s="28">
        <f>F304</f>
        <v>2.2395</v>
      </c>
      <c r="F304" s="28">
        <f>ROUND(2.2395,4)</f>
        <v>2.2395</v>
      </c>
      <c r="G304" s="25"/>
      <c r="H304" s="26"/>
    </row>
    <row r="305" spans="1:8" ht="12.75" customHeight="1">
      <c r="A305" s="23" t="s">
        <v>75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42723</v>
      </c>
      <c r="B306" s="23"/>
      <c r="C306" s="28">
        <f>ROUND(15.337538125,4)</f>
        <v>15.3375</v>
      </c>
      <c r="D306" s="28">
        <f>F306</f>
        <v>15.6155</v>
      </c>
      <c r="E306" s="28">
        <f>F306</f>
        <v>15.6155</v>
      </c>
      <c r="F306" s="28">
        <f>ROUND(15.6155,4)</f>
        <v>15.6155</v>
      </c>
      <c r="G306" s="25"/>
      <c r="H306" s="26"/>
    </row>
    <row r="307" spans="1:8" ht="12.75" customHeight="1">
      <c r="A307" s="23">
        <v>42807</v>
      </c>
      <c r="B307" s="23"/>
      <c r="C307" s="28">
        <f>ROUND(15.337538125,4)</f>
        <v>15.3375</v>
      </c>
      <c r="D307" s="28">
        <f>F307</f>
        <v>15.9351</v>
      </c>
      <c r="E307" s="28">
        <f>F307</f>
        <v>15.9351</v>
      </c>
      <c r="F307" s="28">
        <f>ROUND(15.9351,4)</f>
        <v>15.9351</v>
      </c>
      <c r="G307" s="25"/>
      <c r="H307" s="26"/>
    </row>
    <row r="308" spans="1:8" ht="12.75" customHeight="1">
      <c r="A308" s="23">
        <v>42905</v>
      </c>
      <c r="B308" s="23"/>
      <c r="C308" s="28">
        <f>ROUND(15.337538125,4)</f>
        <v>15.3375</v>
      </c>
      <c r="D308" s="28">
        <f>F308</f>
        <v>16.3059</v>
      </c>
      <c r="E308" s="28">
        <f>F308</f>
        <v>16.3059</v>
      </c>
      <c r="F308" s="28">
        <f>ROUND(16.3059,4)</f>
        <v>16.3059</v>
      </c>
      <c r="G308" s="25"/>
      <c r="H308" s="26"/>
    </row>
    <row r="309" spans="1:8" ht="12.75" customHeight="1">
      <c r="A309" s="23">
        <v>42996</v>
      </c>
      <c r="B309" s="23"/>
      <c r="C309" s="28">
        <f>ROUND(15.337538125,4)</f>
        <v>15.3375</v>
      </c>
      <c r="D309" s="28">
        <f>F309</f>
        <v>16.6563</v>
      </c>
      <c r="E309" s="28">
        <f>F309</f>
        <v>16.6563</v>
      </c>
      <c r="F309" s="28">
        <f>ROUND(16.6563,4)</f>
        <v>16.6563</v>
      </c>
      <c r="G309" s="25"/>
      <c r="H309" s="26"/>
    </row>
    <row r="310" spans="1:8" ht="12.75" customHeight="1">
      <c r="A310" s="23">
        <v>43087</v>
      </c>
      <c r="B310" s="23"/>
      <c r="C310" s="28">
        <f>ROUND(15.337538125,4)</f>
        <v>15.3375</v>
      </c>
      <c r="D310" s="28">
        <f>F310</f>
        <v>17.079</v>
      </c>
      <c r="E310" s="28">
        <f>F310</f>
        <v>17.079</v>
      </c>
      <c r="F310" s="28">
        <f>ROUND(17.079,4)</f>
        <v>17.079</v>
      </c>
      <c r="G310" s="25"/>
      <c r="H310" s="26"/>
    </row>
    <row r="311" spans="1:8" ht="12.75" customHeight="1">
      <c r="A311" s="23">
        <v>43178</v>
      </c>
      <c r="B311" s="23"/>
      <c r="C311" s="28">
        <f>ROUND(15.337538125,4)</f>
        <v>15.3375</v>
      </c>
      <c r="D311" s="28">
        <f>F311</f>
        <v>17.5873</v>
      </c>
      <c r="E311" s="28">
        <f>F311</f>
        <v>17.5873</v>
      </c>
      <c r="F311" s="28">
        <f>ROUND(17.5873,4)</f>
        <v>17.5873</v>
      </c>
      <c r="G311" s="25"/>
      <c r="H311" s="26"/>
    </row>
    <row r="312" spans="1:8" ht="12.75" customHeight="1">
      <c r="A312" s="23">
        <v>43269</v>
      </c>
      <c r="B312" s="23"/>
      <c r="C312" s="28">
        <f>ROUND(15.337538125,4)</f>
        <v>15.3375</v>
      </c>
      <c r="D312" s="28">
        <f>F312</f>
        <v>18.1177</v>
      </c>
      <c r="E312" s="28">
        <f>F312</f>
        <v>18.1177</v>
      </c>
      <c r="F312" s="28">
        <f>ROUND(18.1177,4)</f>
        <v>18.1177</v>
      </c>
      <c r="G312" s="25"/>
      <c r="H312" s="26"/>
    </row>
    <row r="313" spans="1:8" ht="12.75" customHeight="1">
      <c r="A313" s="23" t="s">
        <v>76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42723</v>
      </c>
      <c r="B314" s="23"/>
      <c r="C314" s="28">
        <f>ROUND(14.0602508739461,4)</f>
        <v>14.0603</v>
      </c>
      <c r="D314" s="28">
        <f>F314</f>
        <v>14.3286</v>
      </c>
      <c r="E314" s="28">
        <f>F314</f>
        <v>14.3286</v>
      </c>
      <c r="F314" s="28">
        <f>ROUND(14.3286,4)</f>
        <v>14.3286</v>
      </c>
      <c r="G314" s="25"/>
      <c r="H314" s="26"/>
    </row>
    <row r="315" spans="1:8" ht="12.75" customHeight="1">
      <c r="A315" s="23">
        <v>42807</v>
      </c>
      <c r="B315" s="23"/>
      <c r="C315" s="28">
        <f>ROUND(14.0602508739461,4)</f>
        <v>14.0603</v>
      </c>
      <c r="D315" s="28">
        <f>F315</f>
        <v>14.6411</v>
      </c>
      <c r="E315" s="28">
        <f>F315</f>
        <v>14.6411</v>
      </c>
      <c r="F315" s="28">
        <f>ROUND(14.6411,4)</f>
        <v>14.6411</v>
      </c>
      <c r="G315" s="25"/>
      <c r="H315" s="26"/>
    </row>
    <row r="316" spans="1:8" ht="12.75" customHeight="1">
      <c r="A316" s="23">
        <v>42905</v>
      </c>
      <c r="B316" s="23"/>
      <c r="C316" s="28">
        <f>ROUND(14.0602508739461,4)</f>
        <v>14.0603</v>
      </c>
      <c r="D316" s="28">
        <f>F316</f>
        <v>15.0053</v>
      </c>
      <c r="E316" s="28">
        <f>F316</f>
        <v>15.0053</v>
      </c>
      <c r="F316" s="28">
        <f>ROUND(15.0053,4)</f>
        <v>15.0053</v>
      </c>
      <c r="G316" s="25"/>
      <c r="H316" s="26"/>
    </row>
    <row r="317" spans="1:8" ht="12.75" customHeight="1">
      <c r="A317" s="23">
        <v>42996</v>
      </c>
      <c r="B317" s="23"/>
      <c r="C317" s="28">
        <f>ROUND(14.0602508739461,4)</f>
        <v>14.0603</v>
      </c>
      <c r="D317" s="28">
        <f>F317</f>
        <v>15.3463</v>
      </c>
      <c r="E317" s="28">
        <f>F317</f>
        <v>15.3463</v>
      </c>
      <c r="F317" s="28">
        <f>ROUND(15.3463,4)</f>
        <v>15.3463</v>
      </c>
      <c r="G317" s="25"/>
      <c r="H317" s="26"/>
    </row>
    <row r="318" spans="1:8" ht="12.75" customHeight="1">
      <c r="A318" s="23">
        <v>43087</v>
      </c>
      <c r="B318" s="23"/>
      <c r="C318" s="28">
        <f>ROUND(14.0602508739461,4)</f>
        <v>14.0603</v>
      </c>
      <c r="D318" s="28">
        <f>F318</f>
        <v>15.7465</v>
      </c>
      <c r="E318" s="28">
        <f>F318</f>
        <v>15.7465</v>
      </c>
      <c r="F318" s="28">
        <f>ROUND(15.7465,4)</f>
        <v>15.7465</v>
      </c>
      <c r="G318" s="25"/>
      <c r="H318" s="26"/>
    </row>
    <row r="319" spans="1:8" ht="12.75" customHeight="1">
      <c r="A319" s="23" t="s">
        <v>77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42723</v>
      </c>
      <c r="B320" s="23"/>
      <c r="C320" s="28">
        <f>ROUND(17.5573325,4)</f>
        <v>17.5573</v>
      </c>
      <c r="D320" s="28">
        <f>F320</f>
        <v>17.8401</v>
      </c>
      <c r="E320" s="28">
        <f>F320</f>
        <v>17.8401</v>
      </c>
      <c r="F320" s="28">
        <f>ROUND(17.8401,4)</f>
        <v>17.8401</v>
      </c>
      <c r="G320" s="25"/>
      <c r="H320" s="26"/>
    </row>
    <row r="321" spans="1:8" ht="12.75" customHeight="1">
      <c r="A321" s="23">
        <v>42807</v>
      </c>
      <c r="B321" s="23"/>
      <c r="C321" s="28">
        <f>ROUND(17.5573325,4)</f>
        <v>17.5573</v>
      </c>
      <c r="D321" s="28">
        <f>F321</f>
        <v>18.1655</v>
      </c>
      <c r="E321" s="28">
        <f>F321</f>
        <v>18.1655</v>
      </c>
      <c r="F321" s="28">
        <f>ROUND(18.1655,4)</f>
        <v>18.1655</v>
      </c>
      <c r="G321" s="25"/>
      <c r="H321" s="26"/>
    </row>
    <row r="322" spans="1:8" ht="12.75" customHeight="1">
      <c r="A322" s="23">
        <v>42905</v>
      </c>
      <c r="B322" s="23"/>
      <c r="C322" s="28">
        <f>ROUND(17.5573325,4)</f>
        <v>17.5573</v>
      </c>
      <c r="D322" s="28">
        <f>F322</f>
        <v>18.5441</v>
      </c>
      <c r="E322" s="28">
        <f>F322</f>
        <v>18.5441</v>
      </c>
      <c r="F322" s="28">
        <f>ROUND(18.5441,4)</f>
        <v>18.5441</v>
      </c>
      <c r="G322" s="25"/>
      <c r="H322" s="26"/>
    </row>
    <row r="323" spans="1:8" ht="12.75" customHeight="1">
      <c r="A323" s="23">
        <v>42996</v>
      </c>
      <c r="B323" s="23"/>
      <c r="C323" s="28">
        <f>ROUND(17.5573325,4)</f>
        <v>17.5573</v>
      </c>
      <c r="D323" s="28">
        <f>F323</f>
        <v>18.899</v>
      </c>
      <c r="E323" s="28">
        <f>F323</f>
        <v>18.899</v>
      </c>
      <c r="F323" s="28">
        <f>ROUND(18.899,4)</f>
        <v>18.899</v>
      </c>
      <c r="G323" s="25"/>
      <c r="H323" s="26"/>
    </row>
    <row r="324" spans="1:8" ht="12.75" customHeight="1">
      <c r="A324" s="23">
        <v>43087</v>
      </c>
      <c r="B324" s="23"/>
      <c r="C324" s="28">
        <f>ROUND(17.5573325,4)</f>
        <v>17.5573</v>
      </c>
      <c r="D324" s="28">
        <f>F324</f>
        <v>19.3739</v>
      </c>
      <c r="E324" s="28">
        <f>F324</f>
        <v>19.3739</v>
      </c>
      <c r="F324" s="28">
        <f>ROUND(19.3739,4)</f>
        <v>19.3739</v>
      </c>
      <c r="G324" s="25"/>
      <c r="H324" s="26"/>
    </row>
    <row r="325" spans="1:8" ht="12.75" customHeight="1">
      <c r="A325" s="23">
        <v>43178</v>
      </c>
      <c r="B325" s="23"/>
      <c r="C325" s="28">
        <f>ROUND(17.5573325,4)</f>
        <v>17.5573</v>
      </c>
      <c r="D325" s="28">
        <f>F325</f>
        <v>19.8762</v>
      </c>
      <c r="E325" s="28">
        <f>F325</f>
        <v>19.8762</v>
      </c>
      <c r="F325" s="28">
        <f>ROUND(19.8762,4)</f>
        <v>19.8762</v>
      </c>
      <c r="G325" s="25"/>
      <c r="H325" s="26"/>
    </row>
    <row r="326" spans="1:8" ht="12.75" customHeight="1">
      <c r="A326" s="23">
        <v>43269</v>
      </c>
      <c r="B326" s="23"/>
      <c r="C326" s="28">
        <f>ROUND(17.5573325,4)</f>
        <v>17.5573</v>
      </c>
      <c r="D326" s="28">
        <f>F326</f>
        <v>19.9225</v>
      </c>
      <c r="E326" s="28">
        <f>F326</f>
        <v>19.9225</v>
      </c>
      <c r="F326" s="28">
        <f>ROUND(19.9225,4)</f>
        <v>19.9225</v>
      </c>
      <c r="G326" s="25"/>
      <c r="H326" s="26"/>
    </row>
    <row r="327" spans="1:8" ht="12.75" customHeight="1">
      <c r="A327" s="23" t="s">
        <v>78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42723</v>
      </c>
      <c r="B328" s="23"/>
      <c r="C328" s="28">
        <f>ROUND(1.76312837637472,4)</f>
        <v>1.7631</v>
      </c>
      <c r="D328" s="28">
        <f>F328</f>
        <v>1.7901</v>
      </c>
      <c r="E328" s="28">
        <f>F328</f>
        <v>1.7901</v>
      </c>
      <c r="F328" s="28">
        <f>ROUND(1.7901,4)</f>
        <v>1.7901</v>
      </c>
      <c r="G328" s="25"/>
      <c r="H328" s="26"/>
    </row>
    <row r="329" spans="1:8" ht="12.75" customHeight="1">
      <c r="A329" s="23">
        <v>42807</v>
      </c>
      <c r="B329" s="23"/>
      <c r="C329" s="28">
        <f>ROUND(1.76312837637472,4)</f>
        <v>1.7631</v>
      </c>
      <c r="D329" s="28">
        <f>F329</f>
        <v>1.821</v>
      </c>
      <c r="E329" s="28">
        <f>F329</f>
        <v>1.821</v>
      </c>
      <c r="F329" s="28">
        <f>ROUND(1.821,4)</f>
        <v>1.821</v>
      </c>
      <c r="G329" s="25"/>
      <c r="H329" s="26"/>
    </row>
    <row r="330" spans="1:8" ht="12.75" customHeight="1">
      <c r="A330" s="23">
        <v>42905</v>
      </c>
      <c r="B330" s="23"/>
      <c r="C330" s="28">
        <f>ROUND(1.76312837637472,4)</f>
        <v>1.7631</v>
      </c>
      <c r="D330" s="28">
        <f>F330</f>
        <v>1.8559</v>
      </c>
      <c r="E330" s="28">
        <f>F330</f>
        <v>1.8559</v>
      </c>
      <c r="F330" s="28">
        <f>ROUND(1.8559,4)</f>
        <v>1.8559</v>
      </c>
      <c r="G330" s="25"/>
      <c r="H330" s="26"/>
    </row>
    <row r="331" spans="1:8" ht="12.75" customHeight="1">
      <c r="A331" s="23">
        <v>42996</v>
      </c>
      <c r="B331" s="23"/>
      <c r="C331" s="28">
        <f>ROUND(1.76312837637472,4)</f>
        <v>1.7631</v>
      </c>
      <c r="D331" s="28">
        <f>F331</f>
        <v>1.8878</v>
      </c>
      <c r="E331" s="28">
        <f>F331</f>
        <v>1.8878</v>
      </c>
      <c r="F331" s="28">
        <f>ROUND(1.8878,4)</f>
        <v>1.8878</v>
      </c>
      <c r="G331" s="25"/>
      <c r="H331" s="26"/>
    </row>
    <row r="332" spans="1:8" ht="12.75" customHeight="1">
      <c r="A332" s="23" t="s">
        <v>79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42723</v>
      </c>
      <c r="B333" s="23"/>
      <c r="C333" s="30">
        <f>ROUND(0.134616331151253,6)</f>
        <v>0.134616</v>
      </c>
      <c r="D333" s="30">
        <f>F333</f>
        <v>0.137019</v>
      </c>
      <c r="E333" s="30">
        <f>F333</f>
        <v>0.137019</v>
      </c>
      <c r="F333" s="30">
        <f>ROUND(0.137019,6)</f>
        <v>0.137019</v>
      </c>
      <c r="G333" s="25"/>
      <c r="H333" s="26"/>
    </row>
    <row r="334" spans="1:8" ht="12.75" customHeight="1">
      <c r="A334" s="23">
        <v>42807</v>
      </c>
      <c r="B334" s="23"/>
      <c r="C334" s="30">
        <f>ROUND(0.134616331151253,6)</f>
        <v>0.134616</v>
      </c>
      <c r="D334" s="30">
        <f>F334</f>
        <v>0.139811</v>
      </c>
      <c r="E334" s="30">
        <f>F334</f>
        <v>0.139811</v>
      </c>
      <c r="F334" s="30">
        <f>ROUND(0.139811,6)</f>
        <v>0.139811</v>
      </c>
      <c r="G334" s="25"/>
      <c r="H334" s="26"/>
    </row>
    <row r="335" spans="1:8" ht="12.75" customHeight="1">
      <c r="A335" s="23">
        <v>42905</v>
      </c>
      <c r="B335" s="23"/>
      <c r="C335" s="30">
        <f>ROUND(0.134616331151253,6)</f>
        <v>0.134616</v>
      </c>
      <c r="D335" s="30">
        <f>F335</f>
        <v>0.143105</v>
      </c>
      <c r="E335" s="30">
        <f>F335</f>
        <v>0.143105</v>
      </c>
      <c r="F335" s="30">
        <f>ROUND(0.143105,6)</f>
        <v>0.143105</v>
      </c>
      <c r="G335" s="25"/>
      <c r="H335" s="26"/>
    </row>
    <row r="336" spans="1:8" ht="12.75" customHeight="1">
      <c r="A336" s="23">
        <v>42996</v>
      </c>
      <c r="B336" s="23"/>
      <c r="C336" s="30">
        <f>ROUND(0.134616331151253,6)</f>
        <v>0.134616</v>
      </c>
      <c r="D336" s="30">
        <f>F336</f>
        <v>0.146205</v>
      </c>
      <c r="E336" s="30">
        <f>F336</f>
        <v>0.146205</v>
      </c>
      <c r="F336" s="30">
        <f>ROUND(0.146205,6)</f>
        <v>0.146205</v>
      </c>
      <c r="G336" s="25"/>
      <c r="H336" s="26"/>
    </row>
    <row r="337" spans="1:8" ht="12.75" customHeight="1">
      <c r="A337" s="23">
        <v>43087</v>
      </c>
      <c r="B337" s="23"/>
      <c r="C337" s="30">
        <f>ROUND(0.134616331151253,6)</f>
        <v>0.134616</v>
      </c>
      <c r="D337" s="30">
        <f>F337</f>
        <v>0.150244</v>
      </c>
      <c r="E337" s="30">
        <f>F337</f>
        <v>0.150244</v>
      </c>
      <c r="F337" s="30">
        <f>ROUND(0.150244,6)</f>
        <v>0.150244</v>
      </c>
      <c r="G337" s="25"/>
      <c r="H337" s="26"/>
    </row>
    <row r="338" spans="1:8" ht="12.75" customHeight="1">
      <c r="A338" s="23" t="s">
        <v>80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42723</v>
      </c>
      <c r="B339" s="23"/>
      <c r="C339" s="28">
        <f>ROUND(0.135101758545742,4)</f>
        <v>0.1351</v>
      </c>
      <c r="D339" s="28">
        <f>F339</f>
        <v>0.1349</v>
      </c>
      <c r="E339" s="28">
        <f>F339</f>
        <v>0.1349</v>
      </c>
      <c r="F339" s="28">
        <f>ROUND(0.1349,4)</f>
        <v>0.1349</v>
      </c>
      <c r="G339" s="25"/>
      <c r="H339" s="26"/>
    </row>
    <row r="340" spans="1:8" ht="12.75" customHeight="1">
      <c r="A340" s="23">
        <v>42807</v>
      </c>
      <c r="B340" s="23"/>
      <c r="C340" s="28">
        <f>ROUND(0.135101758545742,4)</f>
        <v>0.1351</v>
      </c>
      <c r="D340" s="28">
        <f>F340</f>
        <v>0.135</v>
      </c>
      <c r="E340" s="28">
        <f>F340</f>
        <v>0.135</v>
      </c>
      <c r="F340" s="28">
        <f>ROUND(0.135,4)</f>
        <v>0.135</v>
      </c>
      <c r="G340" s="25"/>
      <c r="H340" s="26"/>
    </row>
    <row r="341" spans="1:8" ht="12.75" customHeight="1">
      <c r="A341" s="23">
        <v>42905</v>
      </c>
      <c r="B341" s="23"/>
      <c r="C341" s="28">
        <f>ROUND(0.135101758545742,4)</f>
        <v>0.1351</v>
      </c>
      <c r="D341" s="28">
        <f>F341</f>
        <v>0.1354</v>
      </c>
      <c r="E341" s="28">
        <f>F341</f>
        <v>0.1354</v>
      </c>
      <c r="F341" s="28">
        <f>ROUND(0.1354,4)</f>
        <v>0.1354</v>
      </c>
      <c r="G341" s="25"/>
      <c r="H341" s="26"/>
    </row>
    <row r="342" spans="1:8" ht="12.75" customHeight="1">
      <c r="A342" s="23">
        <v>42996</v>
      </c>
      <c r="B342" s="23"/>
      <c r="C342" s="28">
        <f>ROUND(0.135101758545742,4)</f>
        <v>0.1351</v>
      </c>
      <c r="D342" s="28">
        <f>F342</f>
        <v>0.1347</v>
      </c>
      <c r="E342" s="28">
        <f>F342</f>
        <v>0.1347</v>
      </c>
      <c r="F342" s="28">
        <f>ROUND(0.1347,4)</f>
        <v>0.1347</v>
      </c>
      <c r="G342" s="25"/>
      <c r="H342" s="26"/>
    </row>
    <row r="343" spans="1:8" ht="12.75" customHeight="1">
      <c r="A343" s="23" t="s">
        <v>81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42723</v>
      </c>
      <c r="B344" s="23"/>
      <c r="C344" s="28">
        <f>ROUND(0.0892261001517451,4)</f>
        <v>0.0892</v>
      </c>
      <c r="D344" s="28">
        <f>F344</f>
        <v>0.0417</v>
      </c>
      <c r="E344" s="28">
        <f>F344</f>
        <v>0.0417</v>
      </c>
      <c r="F344" s="28">
        <f>ROUND(0.0417,4)</f>
        <v>0.0417</v>
      </c>
      <c r="G344" s="25"/>
      <c r="H344" s="26"/>
    </row>
    <row r="345" spans="1:8" ht="12.75" customHeight="1">
      <c r="A345" s="23">
        <v>42807</v>
      </c>
      <c r="B345" s="23"/>
      <c r="C345" s="28">
        <f>ROUND(0.0892261001517451,4)</f>
        <v>0.0892</v>
      </c>
      <c r="D345" s="28">
        <f>F345</f>
        <v>0.0404</v>
      </c>
      <c r="E345" s="28">
        <f>F345</f>
        <v>0.0404</v>
      </c>
      <c r="F345" s="28">
        <f>ROUND(0.0404,4)</f>
        <v>0.0404</v>
      </c>
      <c r="G345" s="25"/>
      <c r="H345" s="26"/>
    </row>
    <row r="346" spans="1:8" ht="12.75" customHeight="1">
      <c r="A346" s="23">
        <v>42905</v>
      </c>
      <c r="B346" s="23"/>
      <c r="C346" s="28">
        <f>ROUND(0.0892261001517451,4)</f>
        <v>0.0892</v>
      </c>
      <c r="D346" s="28">
        <f>F346</f>
        <v>0.0391</v>
      </c>
      <c r="E346" s="28">
        <f>F346</f>
        <v>0.0391</v>
      </c>
      <c r="F346" s="28">
        <f>ROUND(0.0391,4)</f>
        <v>0.0391</v>
      </c>
      <c r="G346" s="25"/>
      <c r="H346" s="26"/>
    </row>
    <row r="347" spans="1:8" ht="12.75" customHeight="1">
      <c r="A347" s="23">
        <v>42996</v>
      </c>
      <c r="B347" s="23"/>
      <c r="C347" s="28">
        <f>ROUND(0.0892261001517451,4)</f>
        <v>0.0892</v>
      </c>
      <c r="D347" s="28">
        <f>F347</f>
        <v>0.0383</v>
      </c>
      <c r="E347" s="28">
        <f>F347</f>
        <v>0.0383</v>
      </c>
      <c r="F347" s="28">
        <f>ROUND(0.0383,4)</f>
        <v>0.0383</v>
      </c>
      <c r="G347" s="25"/>
      <c r="H347" s="26"/>
    </row>
    <row r="348" spans="1:8" ht="12.75" customHeight="1">
      <c r="A348" s="23" t="s">
        <v>82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42723</v>
      </c>
      <c r="B349" s="23"/>
      <c r="C349" s="28">
        <f>ROUND(9.93283625,4)</f>
        <v>9.9328</v>
      </c>
      <c r="D349" s="28">
        <f>F349</f>
        <v>10.0477</v>
      </c>
      <c r="E349" s="28">
        <f>F349</f>
        <v>10.0477</v>
      </c>
      <c r="F349" s="28">
        <f>ROUND(10.0477,4)</f>
        <v>10.0477</v>
      </c>
      <c r="G349" s="25"/>
      <c r="H349" s="26"/>
    </row>
    <row r="350" spans="1:8" ht="12.75" customHeight="1">
      <c r="A350" s="23">
        <v>42807</v>
      </c>
      <c r="B350" s="23"/>
      <c r="C350" s="28">
        <f>ROUND(9.93283625,4)</f>
        <v>9.9328</v>
      </c>
      <c r="D350" s="28">
        <f>F350</f>
        <v>10.1841</v>
      </c>
      <c r="E350" s="28">
        <f>F350</f>
        <v>10.1841</v>
      </c>
      <c r="F350" s="28">
        <f>ROUND(10.1841,4)</f>
        <v>10.1841</v>
      </c>
      <c r="G350" s="25"/>
      <c r="H350" s="26"/>
    </row>
    <row r="351" spans="1:8" ht="12.75" customHeight="1">
      <c r="A351" s="23">
        <v>42905</v>
      </c>
      <c r="B351" s="23"/>
      <c r="C351" s="28">
        <f>ROUND(9.93283625,4)</f>
        <v>9.9328</v>
      </c>
      <c r="D351" s="28">
        <f>F351</f>
        <v>10.3418</v>
      </c>
      <c r="E351" s="28">
        <f>F351</f>
        <v>10.3418</v>
      </c>
      <c r="F351" s="28">
        <f>ROUND(10.3418,4)</f>
        <v>10.3418</v>
      </c>
      <c r="G351" s="25"/>
      <c r="H351" s="26"/>
    </row>
    <row r="352" spans="1:8" ht="12.75" customHeight="1">
      <c r="A352" s="23">
        <v>42996</v>
      </c>
      <c r="B352" s="23"/>
      <c r="C352" s="28">
        <f>ROUND(9.93283625,4)</f>
        <v>9.9328</v>
      </c>
      <c r="D352" s="28">
        <f>F352</f>
        <v>10.4884</v>
      </c>
      <c r="E352" s="28">
        <f>F352</f>
        <v>10.4884</v>
      </c>
      <c r="F352" s="28">
        <f>ROUND(10.4884,4)</f>
        <v>10.4884</v>
      </c>
      <c r="G352" s="25"/>
      <c r="H352" s="26"/>
    </row>
    <row r="353" spans="1:8" ht="12.75" customHeight="1">
      <c r="A353" s="23" t="s">
        <v>83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42723</v>
      </c>
      <c r="B354" s="23"/>
      <c r="C354" s="28">
        <f>ROUND(10.0142799604555,4)</f>
        <v>10.0143</v>
      </c>
      <c r="D354" s="28">
        <f>F354</f>
        <v>10.1635</v>
      </c>
      <c r="E354" s="28">
        <f>F354</f>
        <v>10.1635</v>
      </c>
      <c r="F354" s="28">
        <f>ROUND(10.1635,4)</f>
        <v>10.1635</v>
      </c>
      <c r="G354" s="25"/>
      <c r="H354" s="26"/>
    </row>
    <row r="355" spans="1:8" ht="12.75" customHeight="1">
      <c r="A355" s="23">
        <v>42807</v>
      </c>
      <c r="B355" s="23"/>
      <c r="C355" s="28">
        <f>ROUND(10.0142799604555,4)</f>
        <v>10.0143</v>
      </c>
      <c r="D355" s="28">
        <f>F355</f>
        <v>10.3321</v>
      </c>
      <c r="E355" s="28">
        <f>F355</f>
        <v>10.3321</v>
      </c>
      <c r="F355" s="28">
        <f>ROUND(10.3321,4)</f>
        <v>10.3321</v>
      </c>
      <c r="G355" s="25"/>
      <c r="H355" s="26"/>
    </row>
    <row r="356" spans="1:8" ht="12.75" customHeight="1">
      <c r="A356" s="23">
        <v>42905</v>
      </c>
      <c r="B356" s="23"/>
      <c r="C356" s="28">
        <f>ROUND(10.0142799604555,4)</f>
        <v>10.0143</v>
      </c>
      <c r="D356" s="28">
        <f>F356</f>
        <v>10.5223</v>
      </c>
      <c r="E356" s="28">
        <f>F356</f>
        <v>10.5223</v>
      </c>
      <c r="F356" s="28">
        <f>ROUND(10.5223,4)</f>
        <v>10.5223</v>
      </c>
      <c r="G356" s="25"/>
      <c r="H356" s="26"/>
    </row>
    <row r="357" spans="1:8" ht="12.75" customHeight="1">
      <c r="A357" s="23">
        <v>42996</v>
      </c>
      <c r="B357" s="23"/>
      <c r="C357" s="28">
        <f>ROUND(10.0142799604555,4)</f>
        <v>10.0143</v>
      </c>
      <c r="D357" s="28">
        <f>F357</f>
        <v>10.7003</v>
      </c>
      <c r="E357" s="28">
        <f>F357</f>
        <v>10.7003</v>
      </c>
      <c r="F357" s="28">
        <f>ROUND(10.7003,4)</f>
        <v>10.7003</v>
      </c>
      <c r="G357" s="25"/>
      <c r="H357" s="26"/>
    </row>
    <row r="358" spans="1:8" ht="12.75" customHeight="1">
      <c r="A358" s="23" t="s">
        <v>84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42723</v>
      </c>
      <c r="B359" s="23"/>
      <c r="C359" s="28">
        <f>ROUND(4.51991406379111,4)</f>
        <v>4.5199</v>
      </c>
      <c r="D359" s="28">
        <f>F359</f>
        <v>4.5188</v>
      </c>
      <c r="E359" s="28">
        <f>F359</f>
        <v>4.5188</v>
      </c>
      <c r="F359" s="28">
        <f>ROUND(4.5188,4)</f>
        <v>4.5188</v>
      </c>
      <c r="G359" s="25"/>
      <c r="H359" s="26"/>
    </row>
    <row r="360" spans="1:8" ht="12.75" customHeight="1">
      <c r="A360" s="23">
        <v>42807</v>
      </c>
      <c r="B360" s="23"/>
      <c r="C360" s="28">
        <f>ROUND(4.51991406379111,4)</f>
        <v>4.5199</v>
      </c>
      <c r="D360" s="28">
        <f>F360</f>
        <v>4.5197</v>
      </c>
      <c r="E360" s="28">
        <f>F360</f>
        <v>4.5197</v>
      </c>
      <c r="F360" s="28">
        <f>ROUND(4.5197,4)</f>
        <v>4.5197</v>
      </c>
      <c r="G360" s="25"/>
      <c r="H360" s="26"/>
    </row>
    <row r="361" spans="1:8" ht="12.75" customHeight="1">
      <c r="A361" s="23">
        <v>42905</v>
      </c>
      <c r="B361" s="23"/>
      <c r="C361" s="28">
        <f>ROUND(4.51991406379111,4)</f>
        <v>4.5199</v>
      </c>
      <c r="D361" s="28">
        <f>F361</f>
        <v>4.5171</v>
      </c>
      <c r="E361" s="28">
        <f>F361</f>
        <v>4.5171</v>
      </c>
      <c r="F361" s="28">
        <f>ROUND(4.5171,4)</f>
        <v>4.5171</v>
      </c>
      <c r="G361" s="25"/>
      <c r="H361" s="26"/>
    </row>
    <row r="362" spans="1:8" ht="12.75" customHeight="1">
      <c r="A362" s="23" t="s">
        <v>85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42723</v>
      </c>
      <c r="B363" s="23"/>
      <c r="C363" s="28">
        <f>ROUND(13.675,4)</f>
        <v>13.675</v>
      </c>
      <c r="D363" s="28">
        <f>F363</f>
        <v>13.8735</v>
      </c>
      <c r="E363" s="28">
        <f>F363</f>
        <v>13.8735</v>
      </c>
      <c r="F363" s="28">
        <f>ROUND(13.8735,4)</f>
        <v>13.8735</v>
      </c>
      <c r="G363" s="25"/>
      <c r="H363" s="26"/>
    </row>
    <row r="364" spans="1:8" ht="12.75" customHeight="1">
      <c r="A364" s="23">
        <v>42807</v>
      </c>
      <c r="B364" s="23"/>
      <c r="C364" s="28">
        <f>ROUND(13.675,4)</f>
        <v>13.675</v>
      </c>
      <c r="D364" s="28">
        <f>F364</f>
        <v>14.1016</v>
      </c>
      <c r="E364" s="28">
        <f>F364</f>
        <v>14.1016</v>
      </c>
      <c r="F364" s="28">
        <f>ROUND(14.1016,4)</f>
        <v>14.1016</v>
      </c>
      <c r="G364" s="25"/>
      <c r="H364" s="26"/>
    </row>
    <row r="365" spans="1:8" ht="12.75" customHeight="1">
      <c r="A365" s="23">
        <v>42905</v>
      </c>
      <c r="B365" s="23"/>
      <c r="C365" s="28">
        <f>ROUND(13.675,4)</f>
        <v>13.675</v>
      </c>
      <c r="D365" s="28">
        <f>F365</f>
        <v>14.3644</v>
      </c>
      <c r="E365" s="28">
        <f>F365</f>
        <v>14.3644</v>
      </c>
      <c r="F365" s="28">
        <f>ROUND(14.3644,4)</f>
        <v>14.3644</v>
      </c>
      <c r="G365" s="25"/>
      <c r="H365" s="26"/>
    </row>
    <row r="366" spans="1:8" ht="12.75" customHeight="1">
      <c r="A366" s="23">
        <v>42996</v>
      </c>
      <c r="B366" s="23"/>
      <c r="C366" s="28">
        <f>ROUND(13.675,4)</f>
        <v>13.675</v>
      </c>
      <c r="D366" s="28">
        <f>F366</f>
        <v>14.6088</v>
      </c>
      <c r="E366" s="28">
        <f>F366</f>
        <v>14.6088</v>
      </c>
      <c r="F366" s="28">
        <f>ROUND(14.6088,4)</f>
        <v>14.6088</v>
      </c>
      <c r="G366" s="25"/>
      <c r="H366" s="26"/>
    </row>
    <row r="367" spans="1:8" ht="12.75" customHeight="1">
      <c r="A367" s="23">
        <v>43087</v>
      </c>
      <c r="B367" s="23"/>
      <c r="C367" s="28">
        <f>ROUND(13.675,4)</f>
        <v>13.675</v>
      </c>
      <c r="D367" s="28">
        <f>F367</f>
        <v>14.9375</v>
      </c>
      <c r="E367" s="28">
        <f>F367</f>
        <v>14.9375</v>
      </c>
      <c r="F367" s="28">
        <f>ROUND(14.9375,4)</f>
        <v>14.9375</v>
      </c>
      <c r="G367" s="25"/>
      <c r="H367" s="26"/>
    </row>
    <row r="368" spans="1:8" ht="12.75" customHeight="1">
      <c r="A368" s="23" t="s">
        <v>86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42723</v>
      </c>
      <c r="B369" s="23"/>
      <c r="C369" s="28">
        <f>ROUND(13.675,4)</f>
        <v>13.675</v>
      </c>
      <c r="D369" s="28">
        <f>F369</f>
        <v>13.8735</v>
      </c>
      <c r="E369" s="28">
        <f>F369</f>
        <v>13.8735</v>
      </c>
      <c r="F369" s="28">
        <f>ROUND(13.8735,4)</f>
        <v>13.8735</v>
      </c>
      <c r="G369" s="25"/>
      <c r="H369" s="26"/>
    </row>
    <row r="370" spans="1:8" ht="12.75" customHeight="1">
      <c r="A370" s="23">
        <v>42807</v>
      </c>
      <c r="B370" s="23"/>
      <c r="C370" s="28">
        <f>ROUND(13.675,4)</f>
        <v>13.675</v>
      </c>
      <c r="D370" s="28">
        <f>F370</f>
        <v>14.1016</v>
      </c>
      <c r="E370" s="28">
        <f>F370</f>
        <v>14.1016</v>
      </c>
      <c r="F370" s="28">
        <f>ROUND(14.1016,4)</f>
        <v>14.1016</v>
      </c>
      <c r="G370" s="25"/>
      <c r="H370" s="26"/>
    </row>
    <row r="371" spans="1:8" ht="12.75" customHeight="1">
      <c r="A371" s="23">
        <v>42905</v>
      </c>
      <c r="B371" s="23"/>
      <c r="C371" s="28">
        <f>ROUND(13.675,4)</f>
        <v>13.675</v>
      </c>
      <c r="D371" s="28">
        <f>F371</f>
        <v>14.3644</v>
      </c>
      <c r="E371" s="28">
        <f>F371</f>
        <v>14.3644</v>
      </c>
      <c r="F371" s="28">
        <f>ROUND(14.3644,4)</f>
        <v>14.3644</v>
      </c>
      <c r="G371" s="25"/>
      <c r="H371" s="26"/>
    </row>
    <row r="372" spans="1:8" ht="12.75" customHeight="1">
      <c r="A372" s="23">
        <v>42996</v>
      </c>
      <c r="B372" s="23"/>
      <c r="C372" s="28">
        <f>ROUND(13.675,4)</f>
        <v>13.675</v>
      </c>
      <c r="D372" s="28">
        <f>F372</f>
        <v>14.6088</v>
      </c>
      <c r="E372" s="28">
        <f>F372</f>
        <v>14.6088</v>
      </c>
      <c r="F372" s="28">
        <f>ROUND(14.6088,4)</f>
        <v>14.6088</v>
      </c>
      <c r="G372" s="25"/>
      <c r="H372" s="26"/>
    </row>
    <row r="373" spans="1:8" ht="12.75" customHeight="1">
      <c r="A373" s="23">
        <v>43087</v>
      </c>
      <c r="B373" s="23"/>
      <c r="C373" s="28">
        <f>ROUND(13.675,4)</f>
        <v>13.675</v>
      </c>
      <c r="D373" s="28">
        <f>F373</f>
        <v>14.9375</v>
      </c>
      <c r="E373" s="28">
        <f>F373</f>
        <v>14.9375</v>
      </c>
      <c r="F373" s="28">
        <f>ROUND(14.9375,4)</f>
        <v>14.9375</v>
      </c>
      <c r="G373" s="25"/>
      <c r="H373" s="26"/>
    </row>
    <row r="374" spans="1:8" ht="12.75" customHeight="1">
      <c r="A374" s="23">
        <v>43175</v>
      </c>
      <c r="B374" s="23"/>
      <c r="C374" s="28">
        <f>ROUND(13.675,4)</f>
        <v>13.675</v>
      </c>
      <c r="D374" s="28">
        <f>F374</f>
        <v>17.5004</v>
      </c>
      <c r="E374" s="28">
        <f>F374</f>
        <v>17.5004</v>
      </c>
      <c r="F374" s="28">
        <f>ROUND(17.5004,4)</f>
        <v>17.5004</v>
      </c>
      <c r="G374" s="25"/>
      <c r="H374" s="26"/>
    </row>
    <row r="375" spans="1:8" ht="12.75" customHeight="1">
      <c r="A375" s="23">
        <v>43178</v>
      </c>
      <c r="B375" s="23"/>
      <c r="C375" s="28">
        <f>ROUND(13.675,4)</f>
        <v>13.675</v>
      </c>
      <c r="D375" s="28">
        <f>F375</f>
        <v>15.2856</v>
      </c>
      <c r="E375" s="28">
        <f>F375</f>
        <v>15.2856</v>
      </c>
      <c r="F375" s="28">
        <f>ROUND(15.2856,4)</f>
        <v>15.2856</v>
      </c>
      <c r="G375" s="25"/>
      <c r="H375" s="26"/>
    </row>
    <row r="376" spans="1:8" ht="12.75" customHeight="1">
      <c r="A376" s="23">
        <v>43269</v>
      </c>
      <c r="B376" s="23"/>
      <c r="C376" s="28">
        <f>ROUND(13.675,4)</f>
        <v>13.675</v>
      </c>
      <c r="D376" s="28">
        <f>F376</f>
        <v>15.6336</v>
      </c>
      <c r="E376" s="28">
        <f>F376</f>
        <v>15.6336</v>
      </c>
      <c r="F376" s="28">
        <f>ROUND(15.6336,4)</f>
        <v>15.6336</v>
      </c>
      <c r="G376" s="25"/>
      <c r="H376" s="26"/>
    </row>
    <row r="377" spans="1:8" ht="12.75" customHeight="1">
      <c r="A377" s="23">
        <v>43360</v>
      </c>
      <c r="B377" s="23"/>
      <c r="C377" s="28">
        <f>ROUND(13.675,4)</f>
        <v>13.675</v>
      </c>
      <c r="D377" s="28">
        <f>F377</f>
        <v>15.9817</v>
      </c>
      <c r="E377" s="28">
        <f>F377</f>
        <v>15.9817</v>
      </c>
      <c r="F377" s="28">
        <f>ROUND(15.9817,4)</f>
        <v>15.9817</v>
      </c>
      <c r="G377" s="25"/>
      <c r="H377" s="26"/>
    </row>
    <row r="378" spans="1:8" ht="12.75" customHeight="1">
      <c r="A378" s="23">
        <v>43448</v>
      </c>
      <c r="B378" s="23"/>
      <c r="C378" s="28">
        <f>ROUND(13.675,4)</f>
        <v>13.675</v>
      </c>
      <c r="D378" s="28">
        <f>F378</f>
        <v>16.1854</v>
      </c>
      <c r="E378" s="28">
        <f>F378</f>
        <v>16.1854</v>
      </c>
      <c r="F378" s="28">
        <f>ROUND(16.1854,4)</f>
        <v>16.1854</v>
      </c>
      <c r="G378" s="25"/>
      <c r="H378" s="26"/>
    </row>
    <row r="379" spans="1:8" ht="12.75" customHeight="1">
      <c r="A379" s="23">
        <v>43542</v>
      </c>
      <c r="B379" s="23"/>
      <c r="C379" s="28">
        <f>ROUND(13.675,4)</f>
        <v>13.675</v>
      </c>
      <c r="D379" s="28">
        <f>F379</f>
        <v>16.3666</v>
      </c>
      <c r="E379" s="28">
        <f>F379</f>
        <v>16.3666</v>
      </c>
      <c r="F379" s="28">
        <f>ROUND(16.3666,4)</f>
        <v>16.3666</v>
      </c>
      <c r="G379" s="25"/>
      <c r="H379" s="26"/>
    </row>
    <row r="380" spans="1:8" ht="12.75" customHeight="1">
      <c r="A380" s="23">
        <v>43630</v>
      </c>
      <c r="B380" s="23"/>
      <c r="C380" s="28">
        <f>ROUND(13.675,4)</f>
        <v>13.675</v>
      </c>
      <c r="D380" s="28">
        <f>F380</f>
        <v>16.5362</v>
      </c>
      <c r="E380" s="28">
        <f>F380</f>
        <v>16.5362</v>
      </c>
      <c r="F380" s="28">
        <f>ROUND(16.5362,4)</f>
        <v>16.5362</v>
      </c>
      <c r="G380" s="25"/>
      <c r="H380" s="26"/>
    </row>
    <row r="381" spans="1:8" ht="12.75" customHeight="1">
      <c r="A381" s="23">
        <v>43724</v>
      </c>
      <c r="B381" s="23"/>
      <c r="C381" s="28">
        <f>ROUND(13.675,4)</f>
        <v>13.675</v>
      </c>
      <c r="D381" s="28">
        <f>F381</f>
        <v>16.7174</v>
      </c>
      <c r="E381" s="28">
        <f>F381</f>
        <v>16.7174</v>
      </c>
      <c r="F381" s="28">
        <f>ROUND(16.7174,4)</f>
        <v>16.7174</v>
      </c>
      <c r="G381" s="25"/>
      <c r="H381" s="26"/>
    </row>
    <row r="382" spans="1:8" ht="12.75" customHeight="1">
      <c r="A382" s="23">
        <v>43812</v>
      </c>
      <c r="B382" s="23"/>
      <c r="C382" s="28">
        <f>ROUND(13.675,4)</f>
        <v>13.675</v>
      </c>
      <c r="D382" s="28">
        <f>F382</f>
        <v>16.887</v>
      </c>
      <c r="E382" s="28">
        <f>F382</f>
        <v>16.887</v>
      </c>
      <c r="F382" s="28">
        <f>ROUND(16.887,4)</f>
        <v>16.887</v>
      </c>
      <c r="G382" s="25"/>
      <c r="H382" s="26"/>
    </row>
    <row r="383" spans="1:8" ht="12.75" customHeight="1">
      <c r="A383" s="23" t="s">
        <v>87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42723</v>
      </c>
      <c r="B384" s="23"/>
      <c r="C384" s="28">
        <f>ROUND(1.3623231719466,4)</f>
        <v>1.3623</v>
      </c>
      <c r="D384" s="28">
        <f>F384</f>
        <v>1.3316</v>
      </c>
      <c r="E384" s="28">
        <f>F384</f>
        <v>1.3316</v>
      </c>
      <c r="F384" s="28">
        <f>ROUND(1.3316,4)</f>
        <v>1.3316</v>
      </c>
      <c r="G384" s="25"/>
      <c r="H384" s="26"/>
    </row>
    <row r="385" spans="1:8" ht="12.75" customHeight="1">
      <c r="A385" s="23">
        <v>42807</v>
      </c>
      <c r="B385" s="23"/>
      <c r="C385" s="28">
        <f>ROUND(1.3623231719466,4)</f>
        <v>1.3623</v>
      </c>
      <c r="D385" s="28">
        <f>F385</f>
        <v>1.2934</v>
      </c>
      <c r="E385" s="28">
        <f>F385</f>
        <v>1.2934</v>
      </c>
      <c r="F385" s="28">
        <f>ROUND(1.2934,4)</f>
        <v>1.2934</v>
      </c>
      <c r="G385" s="25"/>
      <c r="H385" s="26"/>
    </row>
    <row r="386" spans="1:8" ht="12.75" customHeight="1">
      <c r="A386" s="23">
        <v>42905</v>
      </c>
      <c r="B386" s="23"/>
      <c r="C386" s="28">
        <f>ROUND(1.3623231719466,4)</f>
        <v>1.3623</v>
      </c>
      <c r="D386" s="28">
        <f>F386</f>
        <v>1.2481</v>
      </c>
      <c r="E386" s="28">
        <f>F386</f>
        <v>1.2481</v>
      </c>
      <c r="F386" s="28">
        <f>ROUND(1.2481,4)</f>
        <v>1.2481</v>
      </c>
      <c r="G386" s="25"/>
      <c r="H386" s="26"/>
    </row>
    <row r="387" spans="1:8" ht="12.75" customHeight="1">
      <c r="A387" s="23">
        <v>42996</v>
      </c>
      <c r="B387" s="23"/>
      <c r="C387" s="28">
        <f>ROUND(1.3623231719466,4)</f>
        <v>1.3623</v>
      </c>
      <c r="D387" s="28">
        <f>F387</f>
        <v>1.2043</v>
      </c>
      <c r="E387" s="28">
        <f>F387</f>
        <v>1.2043</v>
      </c>
      <c r="F387" s="28">
        <f>ROUND(1.2043,4)</f>
        <v>1.2043</v>
      </c>
      <c r="G387" s="25"/>
      <c r="H387" s="26"/>
    </row>
    <row r="388" spans="1:8" ht="12.75" customHeight="1">
      <c r="A388" s="23" t="s">
        <v>88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42677</v>
      </c>
      <c r="B389" s="23"/>
      <c r="C389" s="29">
        <f>ROUND(588.332,3)</f>
        <v>588.332</v>
      </c>
      <c r="D389" s="29">
        <f>F389</f>
        <v>592.058</v>
      </c>
      <c r="E389" s="29">
        <f>F389</f>
        <v>592.058</v>
      </c>
      <c r="F389" s="29">
        <f>ROUND(592.058,3)</f>
        <v>592.058</v>
      </c>
      <c r="G389" s="25"/>
      <c r="H389" s="26"/>
    </row>
    <row r="390" spans="1:8" ht="12.75" customHeight="1">
      <c r="A390" s="23">
        <v>42768</v>
      </c>
      <c r="B390" s="23"/>
      <c r="C390" s="29">
        <f>ROUND(588.332,3)</f>
        <v>588.332</v>
      </c>
      <c r="D390" s="29">
        <f>F390</f>
        <v>603.403</v>
      </c>
      <c r="E390" s="29">
        <f>F390</f>
        <v>603.403</v>
      </c>
      <c r="F390" s="29">
        <f>ROUND(603.403,3)</f>
        <v>603.403</v>
      </c>
      <c r="G390" s="25"/>
      <c r="H390" s="26"/>
    </row>
    <row r="391" spans="1:8" ht="12.75" customHeight="1">
      <c r="A391" s="23">
        <v>42859</v>
      </c>
      <c r="B391" s="23"/>
      <c r="C391" s="29">
        <f>ROUND(588.332,3)</f>
        <v>588.332</v>
      </c>
      <c r="D391" s="29">
        <f>F391</f>
        <v>615.417</v>
      </c>
      <c r="E391" s="29">
        <f>F391</f>
        <v>615.417</v>
      </c>
      <c r="F391" s="29">
        <f>ROUND(615.417,3)</f>
        <v>615.417</v>
      </c>
      <c r="G391" s="25"/>
      <c r="H391" s="26"/>
    </row>
    <row r="392" spans="1:8" ht="12.75" customHeight="1">
      <c r="A392" s="23">
        <v>42950</v>
      </c>
      <c r="B392" s="23"/>
      <c r="C392" s="29">
        <f>ROUND(588.332,3)</f>
        <v>588.332</v>
      </c>
      <c r="D392" s="29">
        <f>F392</f>
        <v>628.17</v>
      </c>
      <c r="E392" s="29">
        <f>F392</f>
        <v>628.17</v>
      </c>
      <c r="F392" s="29">
        <f>ROUND(628.17,3)</f>
        <v>628.17</v>
      </c>
      <c r="G392" s="25"/>
      <c r="H392" s="26"/>
    </row>
    <row r="393" spans="1:8" ht="12.75" customHeight="1">
      <c r="A393" s="23" t="s">
        <v>89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42677</v>
      </c>
      <c r="B394" s="23"/>
      <c r="C394" s="29">
        <f>ROUND(505.117,3)</f>
        <v>505.117</v>
      </c>
      <c r="D394" s="29">
        <f>F394</f>
        <v>508.316</v>
      </c>
      <c r="E394" s="29">
        <f>F394</f>
        <v>508.316</v>
      </c>
      <c r="F394" s="29">
        <f>ROUND(508.316,3)</f>
        <v>508.316</v>
      </c>
      <c r="G394" s="25"/>
      <c r="H394" s="26"/>
    </row>
    <row r="395" spans="1:8" ht="12.75" customHeight="1">
      <c r="A395" s="23">
        <v>42768</v>
      </c>
      <c r="B395" s="23"/>
      <c r="C395" s="29">
        <f>ROUND(505.117,3)</f>
        <v>505.117</v>
      </c>
      <c r="D395" s="29">
        <f>F395</f>
        <v>518.056</v>
      </c>
      <c r="E395" s="29">
        <f>F395</f>
        <v>518.056</v>
      </c>
      <c r="F395" s="29">
        <f>ROUND(518.056,3)</f>
        <v>518.056</v>
      </c>
      <c r="G395" s="25"/>
      <c r="H395" s="26"/>
    </row>
    <row r="396" spans="1:8" ht="12.75" customHeight="1">
      <c r="A396" s="23">
        <v>42859</v>
      </c>
      <c r="B396" s="23"/>
      <c r="C396" s="29">
        <f>ROUND(505.117,3)</f>
        <v>505.117</v>
      </c>
      <c r="D396" s="29">
        <f>F396</f>
        <v>528.371</v>
      </c>
      <c r="E396" s="29">
        <f>F396</f>
        <v>528.371</v>
      </c>
      <c r="F396" s="29">
        <f>ROUND(528.371,3)</f>
        <v>528.371</v>
      </c>
      <c r="G396" s="25"/>
      <c r="H396" s="26"/>
    </row>
    <row r="397" spans="1:8" ht="12.75" customHeight="1">
      <c r="A397" s="23">
        <v>42950</v>
      </c>
      <c r="B397" s="23"/>
      <c r="C397" s="29">
        <f>ROUND(505.117,3)</f>
        <v>505.117</v>
      </c>
      <c r="D397" s="29">
        <f>F397</f>
        <v>539.32</v>
      </c>
      <c r="E397" s="29">
        <f>F397</f>
        <v>539.32</v>
      </c>
      <c r="F397" s="29">
        <f>ROUND(539.32,3)</f>
        <v>539.32</v>
      </c>
      <c r="G397" s="25"/>
      <c r="H397" s="26"/>
    </row>
    <row r="398" spans="1:8" ht="12.75" customHeight="1">
      <c r="A398" s="23" t="s">
        <v>90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42677</v>
      </c>
      <c r="B399" s="23"/>
      <c r="C399" s="29">
        <f>ROUND(587.291,3)</f>
        <v>587.291</v>
      </c>
      <c r="D399" s="29">
        <f>F399</f>
        <v>591.011</v>
      </c>
      <c r="E399" s="29">
        <f>F399</f>
        <v>591.011</v>
      </c>
      <c r="F399" s="29">
        <f>ROUND(591.011,3)</f>
        <v>591.011</v>
      </c>
      <c r="G399" s="25"/>
      <c r="H399" s="26"/>
    </row>
    <row r="400" spans="1:8" ht="12.75" customHeight="1">
      <c r="A400" s="23">
        <v>42768</v>
      </c>
      <c r="B400" s="23"/>
      <c r="C400" s="29">
        <f>ROUND(587.291,3)</f>
        <v>587.291</v>
      </c>
      <c r="D400" s="29">
        <f>F400</f>
        <v>602.335</v>
      </c>
      <c r="E400" s="29">
        <f>F400</f>
        <v>602.335</v>
      </c>
      <c r="F400" s="29">
        <f>ROUND(602.335,3)</f>
        <v>602.335</v>
      </c>
      <c r="G400" s="25"/>
      <c r="H400" s="26"/>
    </row>
    <row r="401" spans="1:8" ht="12.75" customHeight="1">
      <c r="A401" s="23">
        <v>42859</v>
      </c>
      <c r="B401" s="23"/>
      <c r="C401" s="29">
        <f>ROUND(587.291,3)</f>
        <v>587.291</v>
      </c>
      <c r="D401" s="29">
        <f>F401</f>
        <v>614.328</v>
      </c>
      <c r="E401" s="29">
        <f>F401</f>
        <v>614.328</v>
      </c>
      <c r="F401" s="29">
        <f>ROUND(614.328,3)</f>
        <v>614.328</v>
      </c>
      <c r="G401" s="25"/>
      <c r="H401" s="26"/>
    </row>
    <row r="402" spans="1:8" ht="12.75" customHeight="1">
      <c r="A402" s="23">
        <v>42950</v>
      </c>
      <c r="B402" s="23"/>
      <c r="C402" s="29">
        <f>ROUND(587.291,3)</f>
        <v>587.291</v>
      </c>
      <c r="D402" s="29">
        <f>F402</f>
        <v>627.058</v>
      </c>
      <c r="E402" s="29">
        <f>F402</f>
        <v>627.058</v>
      </c>
      <c r="F402" s="29">
        <f>ROUND(627.058,3)</f>
        <v>627.058</v>
      </c>
      <c r="G402" s="25"/>
      <c r="H402" s="26"/>
    </row>
    <row r="403" spans="1:8" ht="12.75" customHeight="1">
      <c r="A403" s="23" t="s">
        <v>91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42677</v>
      </c>
      <c r="B404" s="23"/>
      <c r="C404" s="29">
        <f>ROUND(535.574,3)</f>
        <v>535.574</v>
      </c>
      <c r="D404" s="29">
        <f>F404</f>
        <v>538.966</v>
      </c>
      <c r="E404" s="29">
        <f>F404</f>
        <v>538.966</v>
      </c>
      <c r="F404" s="29">
        <f>ROUND(538.966,3)</f>
        <v>538.966</v>
      </c>
      <c r="G404" s="25"/>
      <c r="H404" s="26"/>
    </row>
    <row r="405" spans="1:8" ht="12.75" customHeight="1">
      <c r="A405" s="23">
        <v>42768</v>
      </c>
      <c r="B405" s="23"/>
      <c r="C405" s="29">
        <f>ROUND(535.574,3)</f>
        <v>535.574</v>
      </c>
      <c r="D405" s="29">
        <f>F405</f>
        <v>549.294</v>
      </c>
      <c r="E405" s="29">
        <f>F405</f>
        <v>549.294</v>
      </c>
      <c r="F405" s="29">
        <f>ROUND(549.294,3)</f>
        <v>549.294</v>
      </c>
      <c r="G405" s="25"/>
      <c r="H405" s="26"/>
    </row>
    <row r="406" spans="1:8" ht="12.75" customHeight="1">
      <c r="A406" s="23">
        <v>42859</v>
      </c>
      <c r="B406" s="23"/>
      <c r="C406" s="29">
        <f>ROUND(535.574,3)</f>
        <v>535.574</v>
      </c>
      <c r="D406" s="29">
        <f>F406</f>
        <v>560.23</v>
      </c>
      <c r="E406" s="29">
        <f>F406</f>
        <v>560.23</v>
      </c>
      <c r="F406" s="29">
        <f>ROUND(560.23,3)</f>
        <v>560.23</v>
      </c>
      <c r="G406" s="25"/>
      <c r="H406" s="26"/>
    </row>
    <row r="407" spans="1:8" ht="12.75" customHeight="1">
      <c r="A407" s="23">
        <v>42950</v>
      </c>
      <c r="B407" s="23"/>
      <c r="C407" s="29">
        <f>ROUND(535.574,3)</f>
        <v>535.574</v>
      </c>
      <c r="D407" s="29">
        <f>F407</f>
        <v>571.839</v>
      </c>
      <c r="E407" s="29">
        <f>F407</f>
        <v>571.839</v>
      </c>
      <c r="F407" s="29">
        <f>ROUND(571.839,3)</f>
        <v>571.839</v>
      </c>
      <c r="G407" s="25"/>
      <c r="H407" s="26"/>
    </row>
    <row r="408" spans="1:8" ht="12.75" customHeight="1">
      <c r="A408" s="23" t="s">
        <v>92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42677</v>
      </c>
      <c r="B409" s="23"/>
      <c r="C409" s="29">
        <f>ROUND(248.012109306767,3)</f>
        <v>248.012</v>
      </c>
      <c r="D409" s="29">
        <f>F409</f>
        <v>249.588</v>
      </c>
      <c r="E409" s="29">
        <f>F409</f>
        <v>249.588</v>
      </c>
      <c r="F409" s="29">
        <f>ROUND(249.588,3)</f>
        <v>249.588</v>
      </c>
      <c r="G409" s="25"/>
      <c r="H409" s="26"/>
    </row>
    <row r="410" spans="1:8" ht="12.75" customHeight="1">
      <c r="A410" s="23">
        <v>42768</v>
      </c>
      <c r="B410" s="23"/>
      <c r="C410" s="29">
        <f>ROUND(248.012109306767,3)</f>
        <v>248.012</v>
      </c>
      <c r="D410" s="29">
        <f>F410</f>
        <v>254.386</v>
      </c>
      <c r="E410" s="29">
        <f>F410</f>
        <v>254.386</v>
      </c>
      <c r="F410" s="29">
        <f>ROUND(254.386,3)</f>
        <v>254.386</v>
      </c>
      <c r="G410" s="25"/>
      <c r="H410" s="26"/>
    </row>
    <row r="411" spans="1:8" ht="12.75" customHeight="1">
      <c r="A411" s="23">
        <v>42859</v>
      </c>
      <c r="B411" s="23"/>
      <c r="C411" s="29">
        <f>ROUND(248.012109306767,3)</f>
        <v>248.012</v>
      </c>
      <c r="D411" s="29">
        <f>F411</f>
        <v>259.466</v>
      </c>
      <c r="E411" s="29">
        <f>F411</f>
        <v>259.466</v>
      </c>
      <c r="F411" s="29">
        <f>ROUND(259.466,3)</f>
        <v>259.466</v>
      </c>
      <c r="G411" s="25"/>
      <c r="H411" s="26"/>
    </row>
    <row r="412" spans="1:8" ht="12.75" customHeight="1">
      <c r="A412" s="23">
        <v>42950</v>
      </c>
      <c r="B412" s="23"/>
      <c r="C412" s="29">
        <f>ROUND(248.012109306767,3)</f>
        <v>248.012</v>
      </c>
      <c r="D412" s="29">
        <f>F412</f>
        <v>264.857</v>
      </c>
      <c r="E412" s="29">
        <f>F412</f>
        <v>264.857</v>
      </c>
      <c r="F412" s="29">
        <f>ROUND(264.857,3)</f>
        <v>264.857</v>
      </c>
      <c r="G412" s="25"/>
      <c r="H412" s="26"/>
    </row>
    <row r="413" spans="1:8" ht="12.75" customHeight="1">
      <c r="A413" s="23" t="s">
        <v>93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42677</v>
      </c>
      <c r="B414" s="23"/>
      <c r="C414" s="29">
        <f>ROUND(671.937516422298,3)</f>
        <v>671.938</v>
      </c>
      <c r="D414" s="29">
        <f>F414</f>
        <v>676.525</v>
      </c>
      <c r="E414" s="29">
        <f>F414</f>
        <v>676.525</v>
      </c>
      <c r="F414" s="29">
        <f>ROUND(676.525,3)</f>
        <v>676.525</v>
      </c>
      <c r="G414" s="25"/>
      <c r="H414" s="26"/>
    </row>
    <row r="415" spans="1:8" ht="12.75" customHeight="1">
      <c r="A415" s="23">
        <v>42768</v>
      </c>
      <c r="B415" s="23"/>
      <c r="C415" s="29">
        <f>ROUND(671.937516422298,3)</f>
        <v>671.938</v>
      </c>
      <c r="D415" s="29">
        <f>F415</f>
        <v>689.633</v>
      </c>
      <c r="E415" s="29">
        <f>F415</f>
        <v>689.633</v>
      </c>
      <c r="F415" s="29">
        <f>ROUND(689.633,3)</f>
        <v>689.633</v>
      </c>
      <c r="G415" s="25"/>
      <c r="H415" s="26"/>
    </row>
    <row r="416" spans="1:8" ht="12.75" customHeight="1">
      <c r="A416" s="23">
        <v>42859</v>
      </c>
      <c r="B416" s="23"/>
      <c r="C416" s="29">
        <f>ROUND(671.937516422298,3)</f>
        <v>671.938</v>
      </c>
      <c r="D416" s="29">
        <f>F416</f>
        <v>703.21</v>
      </c>
      <c r="E416" s="29">
        <f>F416</f>
        <v>703.21</v>
      </c>
      <c r="F416" s="29">
        <f>ROUND(703.21,3)</f>
        <v>703.21</v>
      </c>
      <c r="G416" s="25"/>
      <c r="H416" s="26"/>
    </row>
    <row r="417" spans="1:8" ht="12.75" customHeight="1">
      <c r="A417" s="23">
        <v>42950</v>
      </c>
      <c r="B417" s="23"/>
      <c r="C417" s="29">
        <f>ROUND(671.937516422298,3)</f>
        <v>671.938</v>
      </c>
      <c r="D417" s="29">
        <f>F417</f>
        <v>717.005</v>
      </c>
      <c r="E417" s="29">
        <f>F417</f>
        <v>717.005</v>
      </c>
      <c r="F417" s="29">
        <f>ROUND(717.005,3)</f>
        <v>717.005</v>
      </c>
      <c r="G417" s="25"/>
      <c r="H417" s="26"/>
    </row>
    <row r="418" spans="1:8" ht="12.75" customHeight="1">
      <c r="A418" s="23" t="s">
        <v>94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42723</v>
      </c>
      <c r="B419" s="23"/>
      <c r="C419" s="25">
        <f>ROUND(23903.71,2)</f>
        <v>23903.71</v>
      </c>
      <c r="D419" s="25">
        <f>F419</f>
        <v>24257.79</v>
      </c>
      <c r="E419" s="25">
        <f>F419</f>
        <v>24257.79</v>
      </c>
      <c r="F419" s="25">
        <f>ROUND(24257.79,2)</f>
        <v>24257.79</v>
      </c>
      <c r="G419" s="25"/>
      <c r="H419" s="26"/>
    </row>
    <row r="420" spans="1:8" ht="12.75" customHeight="1">
      <c r="A420" s="23">
        <v>42807</v>
      </c>
      <c r="B420" s="23"/>
      <c r="C420" s="25">
        <f>ROUND(23903.71,2)</f>
        <v>23903.71</v>
      </c>
      <c r="D420" s="25">
        <f>F420</f>
        <v>24681.06</v>
      </c>
      <c r="E420" s="25">
        <f>F420</f>
        <v>24681.06</v>
      </c>
      <c r="F420" s="25">
        <f>ROUND(24681.06,2)</f>
        <v>24681.06</v>
      </c>
      <c r="G420" s="25"/>
      <c r="H420" s="26"/>
    </row>
    <row r="421" spans="1:8" ht="12.75" customHeight="1">
      <c r="A421" s="23">
        <v>42905</v>
      </c>
      <c r="B421" s="23"/>
      <c r="C421" s="25">
        <f>ROUND(23903.71,2)</f>
        <v>23903.71</v>
      </c>
      <c r="D421" s="25">
        <f>F421</f>
        <v>25169.97</v>
      </c>
      <c r="E421" s="25">
        <f>F421</f>
        <v>25169.97</v>
      </c>
      <c r="F421" s="25">
        <f>ROUND(25169.97,2)</f>
        <v>25169.97</v>
      </c>
      <c r="G421" s="25"/>
      <c r="H421" s="26"/>
    </row>
    <row r="422" spans="1:8" ht="12.75" customHeight="1">
      <c r="A422" s="23" t="s">
        <v>95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42662</v>
      </c>
      <c r="B423" s="23"/>
      <c r="C423" s="29">
        <f>ROUND(7.35833,3)</f>
        <v>7.358</v>
      </c>
      <c r="D423" s="29">
        <f>ROUND(7.41,3)</f>
        <v>7.41</v>
      </c>
      <c r="E423" s="29">
        <f>ROUND(7.31,3)</f>
        <v>7.31</v>
      </c>
      <c r="F423" s="29">
        <f>ROUND(7.36,3)</f>
        <v>7.36</v>
      </c>
      <c r="G423" s="25"/>
      <c r="H423" s="26"/>
    </row>
    <row r="424" spans="1:8" ht="12.75" customHeight="1">
      <c r="A424" s="23">
        <v>42690</v>
      </c>
      <c r="B424" s="23"/>
      <c r="C424" s="29">
        <f>ROUND(7.35833,3)</f>
        <v>7.358</v>
      </c>
      <c r="D424" s="29">
        <f>ROUND(7.43,3)</f>
        <v>7.43</v>
      </c>
      <c r="E424" s="29">
        <f>ROUND(7.33,3)</f>
        <v>7.33</v>
      </c>
      <c r="F424" s="29">
        <f>ROUND(7.38,3)</f>
        <v>7.38</v>
      </c>
      <c r="G424" s="25"/>
      <c r="H424" s="26"/>
    </row>
    <row r="425" spans="1:8" ht="12.75" customHeight="1">
      <c r="A425" s="23">
        <v>42725</v>
      </c>
      <c r="B425" s="23"/>
      <c r="C425" s="29">
        <f>ROUND(7.35833,3)</f>
        <v>7.358</v>
      </c>
      <c r="D425" s="29">
        <f>ROUND(7.45,3)</f>
        <v>7.45</v>
      </c>
      <c r="E425" s="29">
        <f>ROUND(7.35,3)</f>
        <v>7.35</v>
      </c>
      <c r="F425" s="29">
        <f>ROUND(7.4,3)</f>
        <v>7.4</v>
      </c>
      <c r="G425" s="25"/>
      <c r="H425" s="26"/>
    </row>
    <row r="426" spans="1:8" ht="12.75" customHeight="1">
      <c r="A426" s="23">
        <v>42753</v>
      </c>
      <c r="B426" s="23"/>
      <c r="C426" s="29">
        <f>ROUND(7.35833,3)</f>
        <v>7.358</v>
      </c>
      <c r="D426" s="29">
        <f>ROUND(7.46,3)</f>
        <v>7.46</v>
      </c>
      <c r="E426" s="29">
        <f>ROUND(7.36,3)</f>
        <v>7.36</v>
      </c>
      <c r="F426" s="29">
        <f>ROUND(7.41,3)</f>
        <v>7.41</v>
      </c>
      <c r="G426" s="25"/>
      <c r="H426" s="26"/>
    </row>
    <row r="427" spans="1:8" ht="12.75" customHeight="1">
      <c r="A427" s="23">
        <v>42781</v>
      </c>
      <c r="B427" s="23"/>
      <c r="C427" s="29">
        <f>ROUND(7.35833,3)</f>
        <v>7.358</v>
      </c>
      <c r="D427" s="29">
        <f>ROUND(7.48,3)</f>
        <v>7.48</v>
      </c>
      <c r="E427" s="29">
        <f>ROUND(7.38,3)</f>
        <v>7.38</v>
      </c>
      <c r="F427" s="29">
        <f>ROUND(7.43,3)</f>
        <v>7.43</v>
      </c>
      <c r="G427" s="25"/>
      <c r="H427" s="26"/>
    </row>
    <row r="428" spans="1:8" ht="12.75" customHeight="1">
      <c r="A428" s="23">
        <v>42809</v>
      </c>
      <c r="B428" s="23"/>
      <c r="C428" s="29">
        <f>ROUND(7.35833,3)</f>
        <v>7.358</v>
      </c>
      <c r="D428" s="29">
        <f>ROUND(7.49,3)</f>
        <v>7.49</v>
      </c>
      <c r="E428" s="29">
        <f>ROUND(7.39,3)</f>
        <v>7.39</v>
      </c>
      <c r="F428" s="29">
        <f>ROUND(7.44,3)</f>
        <v>7.44</v>
      </c>
      <c r="G428" s="25"/>
      <c r="H428" s="26"/>
    </row>
    <row r="429" spans="1:8" ht="12.75" customHeight="1">
      <c r="A429" s="23">
        <v>42907</v>
      </c>
      <c r="B429" s="23"/>
      <c r="C429" s="29">
        <f>ROUND(7.35833,3)</f>
        <v>7.358</v>
      </c>
      <c r="D429" s="29">
        <f>ROUND(7.49,3)</f>
        <v>7.49</v>
      </c>
      <c r="E429" s="29">
        <f>ROUND(7.39,3)</f>
        <v>7.39</v>
      </c>
      <c r="F429" s="29">
        <f>ROUND(7.44,3)</f>
        <v>7.44</v>
      </c>
      <c r="G429" s="25"/>
      <c r="H429" s="26"/>
    </row>
    <row r="430" spans="1:8" ht="12.75" customHeight="1">
      <c r="A430" s="23">
        <v>42998</v>
      </c>
      <c r="B430" s="23"/>
      <c r="C430" s="29">
        <f>ROUND(7.35833,3)</f>
        <v>7.358</v>
      </c>
      <c r="D430" s="29">
        <f>ROUND(7.48,3)</f>
        <v>7.48</v>
      </c>
      <c r="E430" s="29">
        <f>ROUND(7.38,3)</f>
        <v>7.38</v>
      </c>
      <c r="F430" s="29">
        <f>ROUND(7.43,3)</f>
        <v>7.43</v>
      </c>
      <c r="G430" s="25"/>
      <c r="H430" s="26"/>
    </row>
    <row r="431" spans="1:8" ht="12.75" customHeight="1">
      <c r="A431" s="23">
        <v>43089</v>
      </c>
      <c r="B431" s="23"/>
      <c r="C431" s="29">
        <f>ROUND(7.35833,3)</f>
        <v>7.358</v>
      </c>
      <c r="D431" s="29">
        <f>ROUND(7.47,3)</f>
        <v>7.47</v>
      </c>
      <c r="E431" s="29">
        <f>ROUND(7.37,3)</f>
        <v>7.37</v>
      </c>
      <c r="F431" s="29">
        <f>ROUND(7.42,3)</f>
        <v>7.42</v>
      </c>
      <c r="G431" s="25"/>
      <c r="H431" s="26"/>
    </row>
    <row r="432" spans="1:8" ht="12.75" customHeight="1">
      <c r="A432" s="23">
        <v>43179</v>
      </c>
      <c r="B432" s="23"/>
      <c r="C432" s="29">
        <f>ROUND(7.35833,3)</f>
        <v>7.358</v>
      </c>
      <c r="D432" s="29">
        <f>ROUND(7.47,3)</f>
        <v>7.47</v>
      </c>
      <c r="E432" s="29">
        <f>ROUND(7.37,3)</f>
        <v>7.37</v>
      </c>
      <c r="F432" s="29">
        <f>ROUND(7.42,3)</f>
        <v>7.42</v>
      </c>
      <c r="G432" s="25"/>
      <c r="H432" s="26"/>
    </row>
    <row r="433" spans="1:8" ht="12.75" customHeight="1">
      <c r="A433" s="23">
        <v>43269</v>
      </c>
      <c r="B433" s="23"/>
      <c r="C433" s="29">
        <f>ROUND(7.35833,3)</f>
        <v>7.358</v>
      </c>
      <c r="D433" s="29">
        <f>ROUND(7.47,3)</f>
        <v>7.47</v>
      </c>
      <c r="E433" s="29">
        <f>ROUND(7.37,3)</f>
        <v>7.37</v>
      </c>
      <c r="F433" s="29">
        <f>ROUND(7.42,3)</f>
        <v>7.42</v>
      </c>
      <c r="G433" s="25"/>
      <c r="H433" s="26"/>
    </row>
    <row r="434" spans="1:8" ht="12.75" customHeight="1">
      <c r="A434" s="23">
        <v>43362</v>
      </c>
      <c r="B434" s="23"/>
      <c r="C434" s="29">
        <f>ROUND(7.35833,3)</f>
        <v>7.358</v>
      </c>
      <c r="D434" s="29">
        <f>ROUND(7.47,3)</f>
        <v>7.47</v>
      </c>
      <c r="E434" s="29">
        <f>ROUND(7.37,3)</f>
        <v>7.37</v>
      </c>
      <c r="F434" s="29">
        <f>ROUND(7.42,3)</f>
        <v>7.42</v>
      </c>
      <c r="G434" s="25"/>
      <c r="H434" s="26"/>
    </row>
    <row r="435" spans="1:8" ht="12.75" customHeight="1">
      <c r="A435" s="23" t="s">
        <v>96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42677</v>
      </c>
      <c r="B436" s="23"/>
      <c r="C436" s="29">
        <f>ROUND(533.188,3)</f>
        <v>533.188</v>
      </c>
      <c r="D436" s="29">
        <f>F436</f>
        <v>536.565</v>
      </c>
      <c r="E436" s="29">
        <f>F436</f>
        <v>536.565</v>
      </c>
      <c r="F436" s="29">
        <f>ROUND(536.565,3)</f>
        <v>536.565</v>
      </c>
      <c r="G436" s="25"/>
      <c r="H436" s="26"/>
    </row>
    <row r="437" spans="1:8" ht="12.75" customHeight="1">
      <c r="A437" s="23">
        <v>42768</v>
      </c>
      <c r="B437" s="23"/>
      <c r="C437" s="29">
        <f>ROUND(533.188,3)</f>
        <v>533.188</v>
      </c>
      <c r="D437" s="29">
        <f>F437</f>
        <v>546.846</v>
      </c>
      <c r="E437" s="29">
        <f>F437</f>
        <v>546.846</v>
      </c>
      <c r="F437" s="29">
        <f>ROUND(546.846,3)</f>
        <v>546.846</v>
      </c>
      <c r="G437" s="25"/>
      <c r="H437" s="26"/>
    </row>
    <row r="438" spans="1:8" ht="12.75" customHeight="1">
      <c r="A438" s="23">
        <v>42859</v>
      </c>
      <c r="B438" s="23"/>
      <c r="C438" s="29">
        <f>ROUND(533.188,3)</f>
        <v>533.188</v>
      </c>
      <c r="D438" s="29">
        <f>F438</f>
        <v>557.734</v>
      </c>
      <c r="E438" s="29">
        <f>F438</f>
        <v>557.734</v>
      </c>
      <c r="F438" s="29">
        <f>ROUND(557.734,3)</f>
        <v>557.734</v>
      </c>
      <c r="G438" s="25"/>
      <c r="H438" s="26"/>
    </row>
    <row r="439" spans="1:8" ht="12.75" customHeight="1">
      <c r="A439" s="23">
        <v>42950</v>
      </c>
      <c r="B439" s="23"/>
      <c r="C439" s="29">
        <f>ROUND(533.188,3)</f>
        <v>533.188</v>
      </c>
      <c r="D439" s="29">
        <f>F439</f>
        <v>569.292</v>
      </c>
      <c r="E439" s="29">
        <f>F439</f>
        <v>569.292</v>
      </c>
      <c r="F439" s="29">
        <f>ROUND(569.292,3)</f>
        <v>569.292</v>
      </c>
      <c r="G439" s="25"/>
      <c r="H439" s="26"/>
    </row>
    <row r="440" spans="1:8" ht="12.75" customHeight="1">
      <c r="A440" s="23" t="s">
        <v>97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42723</v>
      </c>
      <c r="B441" s="23"/>
      <c r="C441" s="24">
        <f>ROUND(99.9129947914541,5)</f>
        <v>99.91299</v>
      </c>
      <c r="D441" s="24">
        <f>F441</f>
        <v>100.06862</v>
      </c>
      <c r="E441" s="24">
        <f>F441</f>
        <v>100.06862</v>
      </c>
      <c r="F441" s="24">
        <f>ROUND(100.06862103064,5)</f>
        <v>100.06862</v>
      </c>
      <c r="G441" s="25"/>
      <c r="H441" s="26"/>
    </row>
    <row r="442" spans="1:8" ht="12.75" customHeight="1">
      <c r="A442" s="23" t="s">
        <v>98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42810</v>
      </c>
      <c r="B443" s="23"/>
      <c r="C443" s="24">
        <f>ROUND(99.9129947914541,5)</f>
        <v>99.91299</v>
      </c>
      <c r="D443" s="24">
        <f>F443</f>
        <v>100.0099</v>
      </c>
      <c r="E443" s="24">
        <f>F443</f>
        <v>100.0099</v>
      </c>
      <c r="F443" s="24">
        <f>ROUND(100.009898436247,5)</f>
        <v>100.0099</v>
      </c>
      <c r="G443" s="25"/>
      <c r="H443" s="26"/>
    </row>
    <row r="444" spans="1:8" ht="12.75" customHeight="1">
      <c r="A444" s="23" t="s">
        <v>99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42901</v>
      </c>
      <c r="B445" s="23"/>
      <c r="C445" s="24">
        <f>ROUND(99.9129947914541,5)</f>
        <v>99.91299</v>
      </c>
      <c r="D445" s="24">
        <f>F445</f>
        <v>99.63179</v>
      </c>
      <c r="E445" s="24">
        <f>F445</f>
        <v>99.63179</v>
      </c>
      <c r="F445" s="24">
        <f>ROUND(99.6317937920978,5)</f>
        <v>99.63179</v>
      </c>
      <c r="G445" s="25"/>
      <c r="H445" s="26"/>
    </row>
    <row r="446" spans="1:8" ht="12.75" customHeight="1">
      <c r="A446" s="23" t="s">
        <v>100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42999</v>
      </c>
      <c r="B447" s="23"/>
      <c r="C447" s="24">
        <f>ROUND(99.9129947914541,5)</f>
        <v>99.91299</v>
      </c>
      <c r="D447" s="24">
        <f>F447</f>
        <v>99.66358</v>
      </c>
      <c r="E447" s="24">
        <f>F447</f>
        <v>99.66358</v>
      </c>
      <c r="F447" s="24">
        <f>ROUND(99.663575804938,5)</f>
        <v>99.66358</v>
      </c>
      <c r="G447" s="25"/>
      <c r="H447" s="26"/>
    </row>
    <row r="448" spans="1:8" ht="12.75" customHeight="1">
      <c r="A448" s="23" t="s">
        <v>101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43090</v>
      </c>
      <c r="B449" s="23"/>
      <c r="C449" s="24">
        <f>ROUND(99.9129947914541,5)</f>
        <v>99.91299</v>
      </c>
      <c r="D449" s="24">
        <f>F449</f>
        <v>99.91299</v>
      </c>
      <c r="E449" s="24">
        <f>F449</f>
        <v>99.91299</v>
      </c>
      <c r="F449" s="24">
        <f>ROUND(99.9129947914541,5)</f>
        <v>99.91299</v>
      </c>
      <c r="G449" s="25"/>
      <c r="H449" s="26"/>
    </row>
    <row r="450" spans="1:8" ht="12.75" customHeight="1">
      <c r="A450" s="23" t="s">
        <v>102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43087</v>
      </c>
      <c r="B451" s="23"/>
      <c r="C451" s="24">
        <f>ROUND(99.3653432784154,5)</f>
        <v>99.36534</v>
      </c>
      <c r="D451" s="24">
        <f>F451</f>
        <v>99.94108</v>
      </c>
      <c r="E451" s="24">
        <f>F451</f>
        <v>99.94108</v>
      </c>
      <c r="F451" s="24">
        <f>ROUND(99.9410791651768,5)</f>
        <v>99.94108</v>
      </c>
      <c r="G451" s="25"/>
      <c r="H451" s="26"/>
    </row>
    <row r="452" spans="1:8" ht="12.75" customHeight="1">
      <c r="A452" s="23" t="s">
        <v>103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43175</v>
      </c>
      <c r="B453" s="23"/>
      <c r="C453" s="24">
        <f>ROUND(99.3653432784154,5)</f>
        <v>99.36534</v>
      </c>
      <c r="D453" s="24">
        <f>F453</f>
        <v>99.20917</v>
      </c>
      <c r="E453" s="24">
        <f>F453</f>
        <v>99.20917</v>
      </c>
      <c r="F453" s="24">
        <f>ROUND(99.2091733665372,5)</f>
        <v>99.20917</v>
      </c>
      <c r="G453" s="25"/>
      <c r="H453" s="26"/>
    </row>
    <row r="454" spans="1:8" ht="12.75" customHeight="1">
      <c r="A454" s="23" t="s">
        <v>104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43266</v>
      </c>
      <c r="B455" s="23"/>
      <c r="C455" s="24">
        <f>ROUND(99.3653432784154,5)</f>
        <v>99.36534</v>
      </c>
      <c r="D455" s="24">
        <f>F455</f>
        <v>98.85524</v>
      </c>
      <c r="E455" s="24">
        <f>F455</f>
        <v>98.85524</v>
      </c>
      <c r="F455" s="24">
        <f>ROUND(98.8552366585382,5)</f>
        <v>98.85524</v>
      </c>
      <c r="G455" s="25"/>
      <c r="H455" s="26"/>
    </row>
    <row r="456" spans="1:8" ht="12.75" customHeight="1">
      <c r="A456" s="23" t="s">
        <v>105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43364</v>
      </c>
      <c r="B457" s="23"/>
      <c r="C457" s="24">
        <f>ROUND(99.3653432784154,5)</f>
        <v>99.36534</v>
      </c>
      <c r="D457" s="24">
        <f>F457</f>
        <v>98.88686</v>
      </c>
      <c r="E457" s="24">
        <f>F457</f>
        <v>98.88686</v>
      </c>
      <c r="F457" s="24">
        <f>ROUND(98.8868577686513,5)</f>
        <v>98.88686</v>
      </c>
      <c r="G457" s="25"/>
      <c r="H457" s="26"/>
    </row>
    <row r="458" spans="1:8" ht="12.75" customHeight="1">
      <c r="A458" s="23" t="s">
        <v>106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43455</v>
      </c>
      <c r="B459" s="23"/>
      <c r="C459" s="25">
        <f>ROUND(99.3653432784154,2)</f>
        <v>99.37</v>
      </c>
      <c r="D459" s="25">
        <f>F459</f>
        <v>99.37</v>
      </c>
      <c r="E459" s="25">
        <f>F459</f>
        <v>99.37</v>
      </c>
      <c r="F459" s="25">
        <f>ROUND(99.3653432784154,2)</f>
        <v>99.37</v>
      </c>
      <c r="G459" s="25"/>
      <c r="H459" s="26"/>
    </row>
    <row r="460" spans="1:8" ht="12.75" customHeight="1">
      <c r="A460" s="23" t="s">
        <v>107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44182</v>
      </c>
      <c r="B461" s="23"/>
      <c r="C461" s="24">
        <f>ROUND(98.5818692602012,5)</f>
        <v>98.58187</v>
      </c>
      <c r="D461" s="24">
        <f>F461</f>
        <v>97.5333</v>
      </c>
      <c r="E461" s="24">
        <f>F461</f>
        <v>97.5333</v>
      </c>
      <c r="F461" s="24">
        <f>ROUND(97.5332970607751,5)</f>
        <v>97.5333</v>
      </c>
      <c r="G461" s="25"/>
      <c r="H461" s="26"/>
    </row>
    <row r="462" spans="1:8" ht="12.75" customHeight="1">
      <c r="A462" s="23" t="s">
        <v>108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44271</v>
      </c>
      <c r="B463" s="23"/>
      <c r="C463" s="24">
        <f>ROUND(98.5818692602012,5)</f>
        <v>98.58187</v>
      </c>
      <c r="D463" s="24">
        <f>F463</f>
        <v>96.84072</v>
      </c>
      <c r="E463" s="24">
        <f>F463</f>
        <v>96.84072</v>
      </c>
      <c r="F463" s="24">
        <f>ROUND(96.8407245561881,5)</f>
        <v>96.84072</v>
      </c>
      <c r="G463" s="25"/>
      <c r="H463" s="26"/>
    </row>
    <row r="464" spans="1:8" ht="12.75" customHeight="1">
      <c r="A464" s="23" t="s">
        <v>109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44362</v>
      </c>
      <c r="B465" s="23"/>
      <c r="C465" s="24">
        <f>ROUND(98.5818692602012,5)</f>
        <v>98.58187</v>
      </c>
      <c r="D465" s="24">
        <f>F465</f>
        <v>96.11472</v>
      </c>
      <c r="E465" s="24">
        <f>F465</f>
        <v>96.11472</v>
      </c>
      <c r="F465" s="24">
        <f>ROUND(96.1147221595769,5)</f>
        <v>96.11472</v>
      </c>
      <c r="G465" s="25"/>
      <c r="H465" s="26"/>
    </row>
    <row r="466" spans="1:8" ht="12.75" customHeight="1">
      <c r="A466" s="23" t="s">
        <v>110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44460</v>
      </c>
      <c r="B467" s="23"/>
      <c r="C467" s="24">
        <f>ROUND(98.5818692602012,5)</f>
        <v>98.58187</v>
      </c>
      <c r="D467" s="24">
        <f>F467</f>
        <v>96.35933</v>
      </c>
      <c r="E467" s="24">
        <f>F467</f>
        <v>96.35933</v>
      </c>
      <c r="F467" s="24">
        <f>ROUND(96.3593283825537,5)</f>
        <v>96.35933</v>
      </c>
      <c r="G467" s="25"/>
      <c r="H467" s="26"/>
    </row>
    <row r="468" spans="1:8" ht="12.75" customHeight="1">
      <c r="A468" s="23" t="s">
        <v>111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44551</v>
      </c>
      <c r="B469" s="23"/>
      <c r="C469" s="24">
        <f>ROUND(98.5818692602012,5)</f>
        <v>98.58187</v>
      </c>
      <c r="D469" s="24">
        <f>F469</f>
        <v>98.58187</v>
      </c>
      <c r="E469" s="24">
        <f>F469</f>
        <v>98.58187</v>
      </c>
      <c r="F469" s="24">
        <f>ROUND(98.5818692602012,5)</f>
        <v>98.58187</v>
      </c>
      <c r="G469" s="25"/>
      <c r="H469" s="26"/>
    </row>
    <row r="470" spans="1:8" ht="12.75" customHeight="1">
      <c r="A470" s="23" t="s">
        <v>112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46008</v>
      </c>
      <c r="B471" s="23"/>
      <c r="C471" s="24">
        <f>ROUND(98.5947318158552,5)</f>
        <v>98.59473</v>
      </c>
      <c r="D471" s="24">
        <f>F471</f>
        <v>97.03779</v>
      </c>
      <c r="E471" s="24">
        <f>F471</f>
        <v>97.03779</v>
      </c>
      <c r="F471" s="24">
        <f>ROUND(97.0377885351963,5)</f>
        <v>97.03779</v>
      </c>
      <c r="G471" s="25"/>
      <c r="H471" s="26"/>
    </row>
    <row r="472" spans="1:8" ht="12.75" customHeight="1">
      <c r="A472" s="23" t="s">
        <v>113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46097</v>
      </c>
      <c r="B473" s="23"/>
      <c r="C473" s="24">
        <f>ROUND(98.5947318158552,5)</f>
        <v>98.59473</v>
      </c>
      <c r="D473" s="24">
        <f>F473</f>
        <v>94.09014</v>
      </c>
      <c r="E473" s="24">
        <f>F473</f>
        <v>94.09014</v>
      </c>
      <c r="F473" s="24">
        <f>ROUND(94.0901414375195,5)</f>
        <v>94.09014</v>
      </c>
      <c r="G473" s="25"/>
      <c r="H473" s="26"/>
    </row>
    <row r="474" spans="1:8" ht="12.75" customHeight="1">
      <c r="A474" s="23" t="s">
        <v>114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46188</v>
      </c>
      <c r="B475" s="23"/>
      <c r="C475" s="24">
        <f>ROUND(98.5947318158552,5)</f>
        <v>98.59473</v>
      </c>
      <c r="D475" s="24">
        <f>F475</f>
        <v>92.84141</v>
      </c>
      <c r="E475" s="24">
        <f>F475</f>
        <v>92.84141</v>
      </c>
      <c r="F475" s="24">
        <f>ROUND(92.841409660322,5)</f>
        <v>92.84141</v>
      </c>
      <c r="G475" s="25"/>
      <c r="H475" s="26"/>
    </row>
    <row r="476" spans="1:8" ht="12.75" customHeight="1">
      <c r="A476" s="23" t="s">
        <v>115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46286</v>
      </c>
      <c r="B477" s="23"/>
      <c r="C477" s="24">
        <f>ROUND(98.5947318158552,5)</f>
        <v>98.59473</v>
      </c>
      <c r="D477" s="24">
        <f>F477</f>
        <v>94.92764</v>
      </c>
      <c r="E477" s="24">
        <f>F477</f>
        <v>94.92764</v>
      </c>
      <c r="F477" s="24">
        <f>ROUND(94.9276385398495,5)</f>
        <v>94.92764</v>
      </c>
      <c r="G477" s="25"/>
      <c r="H477" s="26"/>
    </row>
    <row r="478" spans="1:8" ht="12.75" customHeight="1">
      <c r="A478" s="23" t="s">
        <v>116</v>
      </c>
      <c r="B478" s="23"/>
      <c r="C478" s="27"/>
      <c r="D478" s="27"/>
      <c r="E478" s="27"/>
      <c r="F478" s="27"/>
      <c r="G478" s="25"/>
      <c r="H478" s="26"/>
    </row>
    <row r="479" spans="1:8" ht="12.75" customHeight="1" thickBot="1">
      <c r="A479" s="31">
        <v>46377</v>
      </c>
      <c r="B479" s="31"/>
      <c r="C479" s="32">
        <f>ROUND(98.5947318158552,5)</f>
        <v>98.59473</v>
      </c>
      <c r="D479" s="32">
        <f>F479</f>
        <v>98.59473</v>
      </c>
      <c r="E479" s="32">
        <f>F479</f>
        <v>98.59473</v>
      </c>
      <c r="F479" s="32">
        <f>ROUND(98.5947318158552,5)</f>
        <v>98.59473</v>
      </c>
      <c r="G479" s="33"/>
      <c r="H479" s="34"/>
    </row>
  </sheetData>
  <sheetProtection/>
  <mergeCells count="478">
    <mergeCell ref="A478:B478"/>
    <mergeCell ref="A479:B479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2016-10-03T15:53:59Z</dcterms:modified>
  <cp:category/>
  <cp:version/>
  <cp:contentType/>
  <cp:contentStatus/>
</cp:coreProperties>
</file>