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<sst xmlns="http://schemas.openxmlformats.org/spreadsheetml/2006/main" count="116" uniqueCount="116">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</sst>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1">
      <selection activeCell="L18" sqref="L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42664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ROUND(1.88,5)</f>
        <v>1.88</v>
      </c>
      <c r="D6" s="24">
        <f>F6</f>
        <v>1.88</v>
      </c>
      <c r="E6" s="24">
        <f>F6</f>
        <v>1.88</v>
      </c>
      <c r="F6" s="24">
        <f>ROUND(1.88,5)</f>
        <v>1.88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ROUND(2.02,5)</f>
        <v>2.02</v>
      </c>
      <c r="D10" s="24">
        <f>F10</f>
        <v>2.02</v>
      </c>
      <c r="E10" s="24">
        <f>F10</f>
        <v>2.02</v>
      </c>
      <c r="F10" s="24">
        <f>ROUND(2.02,5)</f>
        <v>2.02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ROUND(2.57,5)</f>
        <v>2.57</v>
      </c>
      <c r="D12" s="24">
        <f>F12</f>
        <v>2.57</v>
      </c>
      <c r="E12" s="24">
        <f>F12</f>
        <v>2.57</v>
      </c>
      <c r="F12" s="24">
        <f>ROUND(2.57,5)</f>
        <v>2.57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ROUND(10.315,5)</f>
        <v>10.315</v>
      </c>
      <c r="D14" s="24">
        <f>F14</f>
        <v>10.315</v>
      </c>
      <c r="E14" s="24">
        <f>F14</f>
        <v>10.315</v>
      </c>
      <c r="F14" s="24">
        <f>ROUND(10.315,5)</f>
        <v>10.315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ROUND(8.5,5)</f>
        <v>8.5</v>
      </c>
      <c r="D16" s="24">
        <f>F16</f>
        <v>8.5</v>
      </c>
      <c r="E16" s="24">
        <f>F16</f>
        <v>8.5</v>
      </c>
      <c r="F16" s="24">
        <f>ROUND(8.5,5)</f>
        <v>8.5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ROUND(8.81,3)</f>
        <v>8.81</v>
      </c>
      <c r="D18" s="29">
        <f>F18</f>
        <v>8.81</v>
      </c>
      <c r="E18" s="29">
        <f>F18</f>
        <v>8.81</v>
      </c>
      <c r="F18" s="29">
        <f>ROUND(8.81,3)</f>
        <v>8.81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ROUND(1.85,3)</f>
        <v>1.85</v>
      </c>
      <c r="D20" s="29">
        <f>F20</f>
        <v>1.85</v>
      </c>
      <c r="E20" s="29">
        <f>F20</f>
        <v>1.85</v>
      </c>
      <c r="F20" s="29">
        <f>ROUND(1.85,3)</f>
        <v>1.85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ROUND(1.93,3)</f>
        <v>1.93</v>
      </c>
      <c r="D22" s="29">
        <f>F22</f>
        <v>1.93</v>
      </c>
      <c r="E22" s="29">
        <f>F22</f>
        <v>1.93</v>
      </c>
      <c r="F22" s="29">
        <f>ROUND(1.93,3)</f>
        <v>1.93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ROUND(7.665,3)</f>
        <v>7.665</v>
      </c>
      <c r="D24" s="29">
        <f>F24</f>
        <v>7.665</v>
      </c>
      <c r="E24" s="29">
        <f>F24</f>
        <v>7.665</v>
      </c>
      <c r="F24" s="29">
        <f>ROUND(7.665,3)</f>
        <v>7.665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ROUND(7.855,3)</f>
        <v>7.855</v>
      </c>
      <c r="D26" s="29">
        <f>F26</f>
        <v>7.855</v>
      </c>
      <c r="E26" s="29">
        <f>F26</f>
        <v>7.855</v>
      </c>
      <c r="F26" s="29">
        <f>ROUND(7.855,3)</f>
        <v>7.855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ROUND(8.07,3)</f>
        <v>8.07</v>
      </c>
      <c r="D28" s="29">
        <f>F28</f>
        <v>8.07</v>
      </c>
      <c r="E28" s="29">
        <f>F28</f>
        <v>8.07</v>
      </c>
      <c r="F28" s="29">
        <f>ROUND(8.07,3)</f>
        <v>8.07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ROUND(8.255,3)</f>
        <v>8.255</v>
      </c>
      <c r="D30" s="29">
        <f>F30</f>
        <v>8.255</v>
      </c>
      <c r="E30" s="29">
        <f>F30</f>
        <v>8.255</v>
      </c>
      <c r="F30" s="29">
        <f>ROUND(8.255,3)</f>
        <v>8.255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ROUND(9.335,3)</f>
        <v>9.335</v>
      </c>
      <c r="D32" s="29">
        <f>F32</f>
        <v>9.335</v>
      </c>
      <c r="E32" s="29">
        <f>F32</f>
        <v>9.335</v>
      </c>
      <c r="F32" s="29">
        <f>ROUND(9.335,3)</f>
        <v>9.335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ROUND(4.5,5)</f>
        <v>4.5</v>
      </c>
      <c r="D36" s="24">
        <f>F36</f>
        <v>4.5</v>
      </c>
      <c r="E36" s="24">
        <f>F36</f>
        <v>4.5</v>
      </c>
      <c r="F36" s="24">
        <f>ROUND(4.5,5)</f>
        <v>4.5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ROUND(1.82,3)</f>
        <v>1.82</v>
      </c>
      <c r="D38" s="29">
        <f>F38</f>
        <v>1.82</v>
      </c>
      <c r="E38" s="29">
        <f>F38</f>
        <v>1.82</v>
      </c>
      <c r="F38" s="29">
        <f>ROUND(1.82,3)</f>
        <v>1.82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ROUND(9.22,3)</f>
        <v>9.22</v>
      </c>
      <c r="D40" s="29">
        <f>F40</f>
        <v>9.22</v>
      </c>
      <c r="E40" s="29">
        <f>F40</f>
        <v>9.22</v>
      </c>
      <c r="F40" s="29">
        <f>ROUND(9.22,3)</f>
        <v>9.22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ROUND(1.88,5)</f>
        <v>1.88</v>
      </c>
      <c r="D42" s="24">
        <f>F42</f>
        <v>129.06756</v>
      </c>
      <c r="E42" s="24">
        <f>F42</f>
        <v>129.06756</v>
      </c>
      <c r="F42" s="24">
        <f>ROUND(129.06756,5)</f>
        <v>129.06756</v>
      </c>
      <c r="G42" s="25"/>
      <c r="H42" s="26"/>
    </row>
    <row r="43" spans="1:8" ht="12.75" customHeight="1">
      <c r="A43" s="23">
        <v>42768</v>
      </c>
      <c r="B43" s="23"/>
      <c r="C43" s="24">
        <f>ROUND(1.88,5)</f>
        <v>1.88</v>
      </c>
      <c r="D43" s="24">
        <f>F43</f>
        <v>130.25578</v>
      </c>
      <c r="E43" s="24">
        <f>F43</f>
        <v>130.25578</v>
      </c>
      <c r="F43" s="24">
        <f>ROUND(130.25578,5)</f>
        <v>130.25578</v>
      </c>
      <c r="G43" s="25"/>
      <c r="H43" s="26"/>
    </row>
    <row r="44" spans="1:8" ht="12.75" customHeight="1">
      <c r="A44" s="23">
        <v>42859</v>
      </c>
      <c r="B44" s="23"/>
      <c r="C44" s="24">
        <f>ROUND(1.88,5)</f>
        <v>1.88</v>
      </c>
      <c r="D44" s="24">
        <f>F44</f>
        <v>132.83604</v>
      </c>
      <c r="E44" s="24">
        <f>F44</f>
        <v>132.83604</v>
      </c>
      <c r="F44" s="24">
        <f>ROUND(132.83604,5)</f>
        <v>132.83604</v>
      </c>
      <c r="G44" s="25"/>
      <c r="H44" s="26"/>
    </row>
    <row r="45" spans="1:8" ht="12.75" customHeight="1">
      <c r="A45" s="23">
        <v>42950</v>
      </c>
      <c r="B45" s="23"/>
      <c r="C45" s="24">
        <f>ROUND(1.88,5)</f>
        <v>1.88</v>
      </c>
      <c r="D45" s="24">
        <f>F45</f>
        <v>134.2423</v>
      </c>
      <c r="E45" s="24">
        <f>F45</f>
        <v>134.2423</v>
      </c>
      <c r="F45" s="24">
        <f>ROUND(134.2423,5)</f>
        <v>134.2423</v>
      </c>
      <c r="G45" s="25"/>
      <c r="H45" s="26"/>
    </row>
    <row r="46" spans="1:8" ht="12.75" customHeight="1">
      <c r="A46" s="23">
        <v>43041</v>
      </c>
      <c r="B46" s="23"/>
      <c r="C46" s="24">
        <f>ROUND(1.88,5)</f>
        <v>1.88</v>
      </c>
      <c r="D46" s="24">
        <f>F46</f>
        <v>137.04344</v>
      </c>
      <c r="E46" s="24">
        <f>F46</f>
        <v>137.04344</v>
      </c>
      <c r="F46" s="24">
        <f>ROUND(137.04344,5)</f>
        <v>137.04344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ROUND(9.21,5)</f>
        <v>9.21</v>
      </c>
      <c r="D48" s="24">
        <f>F48</f>
        <v>9.21716</v>
      </c>
      <c r="E48" s="24">
        <f>F48</f>
        <v>9.21716</v>
      </c>
      <c r="F48" s="24">
        <f>ROUND(9.21716,5)</f>
        <v>9.21716</v>
      </c>
      <c r="G48" s="25"/>
      <c r="H48" s="26"/>
    </row>
    <row r="49" spans="1:8" ht="12.75" customHeight="1">
      <c r="A49" s="23">
        <v>42768</v>
      </c>
      <c r="B49" s="23"/>
      <c r="C49" s="24">
        <f>ROUND(9.21,5)</f>
        <v>9.21</v>
      </c>
      <c r="D49" s="24">
        <f>F49</f>
        <v>9.26364</v>
      </c>
      <c r="E49" s="24">
        <f>F49</f>
        <v>9.26364</v>
      </c>
      <c r="F49" s="24">
        <f>ROUND(9.26364,5)</f>
        <v>9.26364</v>
      </c>
      <c r="G49" s="25"/>
      <c r="H49" s="26"/>
    </row>
    <row r="50" spans="1:8" ht="12.75" customHeight="1">
      <c r="A50" s="23">
        <v>42859</v>
      </c>
      <c r="B50" s="23"/>
      <c r="C50" s="24">
        <f>ROUND(9.21,5)</f>
        <v>9.21</v>
      </c>
      <c r="D50" s="24">
        <f>F50</f>
        <v>9.30669</v>
      </c>
      <c r="E50" s="24">
        <f>F50</f>
        <v>9.30669</v>
      </c>
      <c r="F50" s="24">
        <f>ROUND(9.30669,5)</f>
        <v>9.30669</v>
      </c>
      <c r="G50" s="25"/>
      <c r="H50" s="26"/>
    </row>
    <row r="51" spans="1:8" ht="12.75" customHeight="1">
      <c r="A51" s="23">
        <v>42950</v>
      </c>
      <c r="B51" s="23"/>
      <c r="C51" s="24">
        <f>ROUND(9.21,5)</f>
        <v>9.21</v>
      </c>
      <c r="D51" s="24">
        <f>F51</f>
        <v>9.34105</v>
      </c>
      <c r="E51" s="24">
        <f>F51</f>
        <v>9.34105</v>
      </c>
      <c r="F51" s="24">
        <f>ROUND(9.34105,5)</f>
        <v>9.34105</v>
      </c>
      <c r="G51" s="25"/>
      <c r="H51" s="26"/>
    </row>
    <row r="52" spans="1:8" ht="12.75" customHeight="1">
      <c r="A52" s="23">
        <v>43041</v>
      </c>
      <c r="B52" s="23"/>
      <c r="C52" s="24">
        <f>ROUND(9.21,5)</f>
        <v>9.21</v>
      </c>
      <c r="D52" s="24">
        <f>F52</f>
        <v>9.36305</v>
      </c>
      <c r="E52" s="24">
        <f>F52</f>
        <v>9.36305</v>
      </c>
      <c r="F52" s="24">
        <f>ROUND(9.36305,5)</f>
        <v>9.36305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ROUND(9.305,5)</f>
        <v>9.305</v>
      </c>
      <c r="D54" s="24">
        <f>F54</f>
        <v>9.31244</v>
      </c>
      <c r="E54" s="24">
        <f>F54</f>
        <v>9.31244</v>
      </c>
      <c r="F54" s="24">
        <f>ROUND(9.31244,5)</f>
        <v>9.31244</v>
      </c>
      <c r="G54" s="25"/>
      <c r="H54" s="26"/>
    </row>
    <row r="55" spans="1:8" ht="12.75" customHeight="1">
      <c r="A55" s="23">
        <v>42768</v>
      </c>
      <c r="B55" s="23"/>
      <c r="C55" s="24">
        <f>ROUND(9.305,5)</f>
        <v>9.305</v>
      </c>
      <c r="D55" s="24">
        <f>F55</f>
        <v>9.36107</v>
      </c>
      <c r="E55" s="24">
        <f>F55</f>
        <v>9.36107</v>
      </c>
      <c r="F55" s="24">
        <f>ROUND(9.36107,5)</f>
        <v>9.36107</v>
      </c>
      <c r="G55" s="25"/>
      <c r="H55" s="26"/>
    </row>
    <row r="56" spans="1:8" ht="12.75" customHeight="1">
      <c r="A56" s="23">
        <v>42859</v>
      </c>
      <c r="B56" s="23"/>
      <c r="C56" s="24">
        <f>ROUND(9.305,5)</f>
        <v>9.305</v>
      </c>
      <c r="D56" s="24">
        <f>F56</f>
        <v>9.40251</v>
      </c>
      <c r="E56" s="24">
        <f>F56</f>
        <v>9.40251</v>
      </c>
      <c r="F56" s="24">
        <f>ROUND(9.40251,5)</f>
        <v>9.40251</v>
      </c>
      <c r="G56" s="25"/>
      <c r="H56" s="26"/>
    </row>
    <row r="57" spans="1:8" ht="12.75" customHeight="1">
      <c r="A57" s="23">
        <v>42950</v>
      </c>
      <c r="B57" s="23"/>
      <c r="C57" s="24">
        <f>ROUND(9.305,5)</f>
        <v>9.305</v>
      </c>
      <c r="D57" s="24">
        <f>F57</f>
        <v>9.43423</v>
      </c>
      <c r="E57" s="24">
        <f>F57</f>
        <v>9.43423</v>
      </c>
      <c r="F57" s="24">
        <f>ROUND(9.43423,5)</f>
        <v>9.43423</v>
      </c>
      <c r="G57" s="25"/>
      <c r="H57" s="26"/>
    </row>
    <row r="58" spans="1:8" ht="12.75" customHeight="1">
      <c r="A58" s="23">
        <v>43041</v>
      </c>
      <c r="B58" s="23"/>
      <c r="C58" s="24">
        <f>ROUND(9.305,5)</f>
        <v>9.305</v>
      </c>
      <c r="D58" s="24">
        <f>F58</f>
        <v>9.46014</v>
      </c>
      <c r="E58" s="24">
        <f>F58</f>
        <v>9.46014</v>
      </c>
      <c r="F58" s="24">
        <f>ROUND(9.46014,5)</f>
        <v>9.46014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ROUND(107.2699,5)</f>
        <v>107.2699</v>
      </c>
      <c r="D60" s="24">
        <f>F60</f>
        <v>107.55406</v>
      </c>
      <c r="E60" s="24">
        <f>F60</f>
        <v>107.55406</v>
      </c>
      <c r="F60" s="24">
        <f>ROUND(107.55406,5)</f>
        <v>107.55406</v>
      </c>
      <c r="G60" s="25"/>
      <c r="H60" s="26"/>
    </row>
    <row r="61" spans="1:8" ht="12.75" customHeight="1">
      <c r="A61" s="23">
        <v>42768</v>
      </c>
      <c r="B61" s="23"/>
      <c r="C61" s="24">
        <f>ROUND(107.2699,5)</f>
        <v>107.2699</v>
      </c>
      <c r="D61" s="24">
        <f>F61</f>
        <v>109.61039</v>
      </c>
      <c r="E61" s="24">
        <f>F61</f>
        <v>109.61039</v>
      </c>
      <c r="F61" s="24">
        <f>ROUND(109.61039,5)</f>
        <v>109.61039</v>
      </c>
      <c r="G61" s="25"/>
      <c r="H61" s="26"/>
    </row>
    <row r="62" spans="1:8" ht="12.75" customHeight="1">
      <c r="A62" s="23">
        <v>42859</v>
      </c>
      <c r="B62" s="23"/>
      <c r="C62" s="24">
        <f>ROUND(107.2699,5)</f>
        <v>107.2699</v>
      </c>
      <c r="D62" s="24">
        <f>F62</f>
        <v>110.74248</v>
      </c>
      <c r="E62" s="24">
        <f>F62</f>
        <v>110.74248</v>
      </c>
      <c r="F62" s="24">
        <f>ROUND(110.74248,5)</f>
        <v>110.74248</v>
      </c>
      <c r="G62" s="25"/>
      <c r="H62" s="26"/>
    </row>
    <row r="63" spans="1:8" ht="12.75" customHeight="1">
      <c r="A63" s="23">
        <v>42950</v>
      </c>
      <c r="B63" s="23"/>
      <c r="C63" s="24">
        <f>ROUND(107.2699,5)</f>
        <v>107.2699</v>
      </c>
      <c r="D63" s="24">
        <f>F63</f>
        <v>113.02561</v>
      </c>
      <c r="E63" s="24">
        <f>F63</f>
        <v>113.02561</v>
      </c>
      <c r="F63" s="24">
        <f>ROUND(113.02561,5)</f>
        <v>113.02561</v>
      </c>
      <c r="G63" s="25"/>
      <c r="H63" s="26"/>
    </row>
    <row r="64" spans="1:8" ht="12.75" customHeight="1">
      <c r="A64" s="23">
        <v>43041</v>
      </c>
      <c r="B64" s="23"/>
      <c r="C64" s="24">
        <f>ROUND(107.2699,5)</f>
        <v>107.2699</v>
      </c>
      <c r="D64" s="24">
        <f>F64</f>
        <v>114.30252</v>
      </c>
      <c r="E64" s="24">
        <f>F64</f>
        <v>114.30252</v>
      </c>
      <c r="F64" s="24">
        <f>ROUND(114.30252,5)</f>
        <v>114.30252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ROUND(9.445,5)</f>
        <v>9.445</v>
      </c>
      <c r="D66" s="24">
        <f>F66</f>
        <v>9.452</v>
      </c>
      <c r="E66" s="24">
        <f>F66</f>
        <v>9.452</v>
      </c>
      <c r="F66" s="24">
        <f>ROUND(9.452,5)</f>
        <v>9.452</v>
      </c>
      <c r="G66" s="25"/>
      <c r="H66" s="26"/>
    </row>
    <row r="67" spans="1:8" ht="12.75" customHeight="1">
      <c r="A67" s="23">
        <v>42768</v>
      </c>
      <c r="B67" s="23"/>
      <c r="C67" s="24">
        <f>ROUND(9.445,5)</f>
        <v>9.445</v>
      </c>
      <c r="D67" s="24">
        <f>F67</f>
        <v>9.49792</v>
      </c>
      <c r="E67" s="24">
        <f>F67</f>
        <v>9.49792</v>
      </c>
      <c r="F67" s="24">
        <f>ROUND(9.49792,5)</f>
        <v>9.49792</v>
      </c>
      <c r="G67" s="25"/>
      <c r="H67" s="26"/>
    </row>
    <row r="68" spans="1:8" ht="12.75" customHeight="1">
      <c r="A68" s="23">
        <v>42859</v>
      </c>
      <c r="B68" s="23"/>
      <c r="C68" s="24">
        <f>ROUND(9.445,5)</f>
        <v>9.445</v>
      </c>
      <c r="D68" s="24">
        <f>F68</f>
        <v>9.54069</v>
      </c>
      <c r="E68" s="24">
        <f>F68</f>
        <v>9.54069</v>
      </c>
      <c r="F68" s="24">
        <f>ROUND(9.54069,5)</f>
        <v>9.54069</v>
      </c>
      <c r="G68" s="25"/>
      <c r="H68" s="26"/>
    </row>
    <row r="69" spans="1:8" ht="12.75" customHeight="1">
      <c r="A69" s="23">
        <v>42950</v>
      </c>
      <c r="B69" s="23"/>
      <c r="C69" s="24">
        <f>ROUND(9.445,5)</f>
        <v>9.445</v>
      </c>
      <c r="D69" s="24">
        <f>F69</f>
        <v>9.57613</v>
      </c>
      <c r="E69" s="24">
        <f>F69</f>
        <v>9.57613</v>
      </c>
      <c r="F69" s="24">
        <f>ROUND(9.57613,5)</f>
        <v>9.57613</v>
      </c>
      <c r="G69" s="25"/>
      <c r="H69" s="26"/>
    </row>
    <row r="70" spans="1:8" ht="12.75" customHeight="1">
      <c r="A70" s="23">
        <v>43041</v>
      </c>
      <c r="B70" s="23"/>
      <c r="C70" s="24">
        <f>ROUND(9.445,5)</f>
        <v>9.445</v>
      </c>
      <c r="D70" s="24">
        <f>F70</f>
        <v>9.60087</v>
      </c>
      <c r="E70" s="24">
        <f>F70</f>
        <v>9.60087</v>
      </c>
      <c r="F70" s="24">
        <f>ROUND(9.60087,5)</f>
        <v>9.60087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135.97235</v>
      </c>
      <c r="E72" s="24">
        <f>F72</f>
        <v>135.97235</v>
      </c>
      <c r="F72" s="24">
        <f>ROUND(135.97235,5)</f>
        <v>135.97235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137.13285</v>
      </c>
      <c r="E73" s="24">
        <f>F73</f>
        <v>137.13285</v>
      </c>
      <c r="F73" s="24">
        <f>ROUND(137.13285,5)</f>
        <v>137.13285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139.84928</v>
      </c>
      <c r="E74" s="24">
        <f>F74</f>
        <v>139.84928</v>
      </c>
      <c r="F74" s="24">
        <f>ROUND(139.84928,5)</f>
        <v>139.84928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141.23371</v>
      </c>
      <c r="E75" s="24">
        <f>F75</f>
        <v>141.23371</v>
      </c>
      <c r="F75" s="24">
        <f>ROUND(141.23371,5)</f>
        <v>141.23371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144.1807</v>
      </c>
      <c r="E76" s="24">
        <f>F76</f>
        <v>144.1807</v>
      </c>
      <c r="F76" s="24">
        <f>ROUND(144.1807,5)</f>
        <v>144.1807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ROUND(9.485,5)</f>
        <v>9.485</v>
      </c>
      <c r="D78" s="24">
        <f>F78</f>
        <v>9.49195</v>
      </c>
      <c r="E78" s="24">
        <f>F78</f>
        <v>9.49195</v>
      </c>
      <c r="F78" s="24">
        <f>ROUND(9.49195,5)</f>
        <v>9.49195</v>
      </c>
      <c r="G78" s="25"/>
      <c r="H78" s="26"/>
    </row>
    <row r="79" spans="1:8" ht="12.75" customHeight="1">
      <c r="A79" s="23">
        <v>42768</v>
      </c>
      <c r="B79" s="23"/>
      <c r="C79" s="24">
        <f>ROUND(9.485,5)</f>
        <v>9.485</v>
      </c>
      <c r="D79" s="24">
        <f>F79</f>
        <v>9.53758</v>
      </c>
      <c r="E79" s="24">
        <f>F79</f>
        <v>9.53758</v>
      </c>
      <c r="F79" s="24">
        <f>ROUND(9.53758,5)</f>
        <v>9.53758</v>
      </c>
      <c r="G79" s="25"/>
      <c r="H79" s="26"/>
    </row>
    <row r="80" spans="1:8" ht="12.75" customHeight="1">
      <c r="A80" s="23">
        <v>42859</v>
      </c>
      <c r="B80" s="23"/>
      <c r="C80" s="24">
        <f>ROUND(9.485,5)</f>
        <v>9.485</v>
      </c>
      <c r="D80" s="24">
        <f>F80</f>
        <v>9.5801</v>
      </c>
      <c r="E80" s="24">
        <f>F80</f>
        <v>9.5801</v>
      </c>
      <c r="F80" s="24">
        <f>ROUND(9.5801,5)</f>
        <v>9.5801</v>
      </c>
      <c r="G80" s="25"/>
      <c r="H80" s="26"/>
    </row>
    <row r="81" spans="1:8" ht="12.75" customHeight="1">
      <c r="A81" s="23">
        <v>42950</v>
      </c>
      <c r="B81" s="23"/>
      <c r="C81" s="24">
        <f>ROUND(9.485,5)</f>
        <v>9.485</v>
      </c>
      <c r="D81" s="24">
        <f>F81</f>
        <v>9.61551</v>
      </c>
      <c r="E81" s="24">
        <f>F81</f>
        <v>9.61551</v>
      </c>
      <c r="F81" s="24">
        <f>ROUND(9.61551,5)</f>
        <v>9.61551</v>
      </c>
      <c r="G81" s="25"/>
      <c r="H81" s="26"/>
    </row>
    <row r="82" spans="1:8" ht="12.75" customHeight="1">
      <c r="A82" s="23">
        <v>43041</v>
      </c>
      <c r="B82" s="23"/>
      <c r="C82" s="24">
        <f>ROUND(9.485,5)</f>
        <v>9.485</v>
      </c>
      <c r="D82" s="24">
        <f>F82</f>
        <v>9.6405</v>
      </c>
      <c r="E82" s="24">
        <f>F82</f>
        <v>9.6405</v>
      </c>
      <c r="F82" s="24">
        <f>ROUND(9.6405,5)</f>
        <v>9.6405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ROUND(9.5,5)</f>
        <v>9.5</v>
      </c>
      <c r="D84" s="24">
        <f>F84</f>
        <v>9.50672</v>
      </c>
      <c r="E84" s="24">
        <f>F84</f>
        <v>9.50672</v>
      </c>
      <c r="F84" s="24">
        <f>ROUND(9.50672,5)</f>
        <v>9.50672</v>
      </c>
      <c r="G84" s="25"/>
      <c r="H84" s="26"/>
    </row>
    <row r="85" spans="1:8" ht="12.75" customHeight="1">
      <c r="A85" s="23">
        <v>42768</v>
      </c>
      <c r="B85" s="23"/>
      <c r="C85" s="24">
        <f>ROUND(9.5,5)</f>
        <v>9.5</v>
      </c>
      <c r="D85" s="24">
        <f>F85</f>
        <v>9.55083</v>
      </c>
      <c r="E85" s="24">
        <f>F85</f>
        <v>9.55083</v>
      </c>
      <c r="F85" s="24">
        <f>ROUND(9.55083,5)</f>
        <v>9.55083</v>
      </c>
      <c r="G85" s="25"/>
      <c r="H85" s="26"/>
    </row>
    <row r="86" spans="1:8" ht="12.75" customHeight="1">
      <c r="A86" s="23">
        <v>42859</v>
      </c>
      <c r="B86" s="23"/>
      <c r="C86" s="24">
        <f>ROUND(9.5,5)</f>
        <v>9.5</v>
      </c>
      <c r="D86" s="24">
        <f>F86</f>
        <v>9.5919</v>
      </c>
      <c r="E86" s="24">
        <f>F86</f>
        <v>9.5919</v>
      </c>
      <c r="F86" s="24">
        <f>ROUND(9.5919,5)</f>
        <v>9.5919</v>
      </c>
      <c r="G86" s="25"/>
      <c r="H86" s="26"/>
    </row>
    <row r="87" spans="1:8" ht="12.75" customHeight="1">
      <c r="A87" s="23">
        <v>42950</v>
      </c>
      <c r="B87" s="23"/>
      <c r="C87" s="24">
        <f>ROUND(9.5,5)</f>
        <v>9.5</v>
      </c>
      <c r="D87" s="24">
        <f>F87</f>
        <v>9.62609</v>
      </c>
      <c r="E87" s="24">
        <f>F87</f>
        <v>9.62609</v>
      </c>
      <c r="F87" s="24">
        <f>ROUND(9.62609,5)</f>
        <v>9.62609</v>
      </c>
      <c r="G87" s="25"/>
      <c r="H87" s="26"/>
    </row>
    <row r="88" spans="1:8" ht="12.75" customHeight="1">
      <c r="A88" s="23">
        <v>43041</v>
      </c>
      <c r="B88" s="23"/>
      <c r="C88" s="24">
        <f>ROUND(9.5,5)</f>
        <v>9.5</v>
      </c>
      <c r="D88" s="24">
        <f>F88</f>
        <v>9.65024</v>
      </c>
      <c r="E88" s="24">
        <f>F88</f>
        <v>9.65024</v>
      </c>
      <c r="F88" s="24">
        <f>ROUND(9.65024,5)</f>
        <v>9.65024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ROUND(134.99661,5)</f>
        <v>134.99661</v>
      </c>
      <c r="D90" s="24">
        <f>F90</f>
        <v>135.35435</v>
      </c>
      <c r="E90" s="24">
        <f>F90</f>
        <v>135.35435</v>
      </c>
      <c r="F90" s="24">
        <f>ROUND(135.35435,5)</f>
        <v>135.35435</v>
      </c>
      <c r="G90" s="25"/>
      <c r="H90" s="26"/>
    </row>
    <row r="91" spans="1:8" ht="12.75" customHeight="1">
      <c r="A91" s="23">
        <v>42768</v>
      </c>
      <c r="B91" s="23"/>
      <c r="C91" s="24">
        <f>ROUND(134.99661,5)</f>
        <v>134.99661</v>
      </c>
      <c r="D91" s="24">
        <f>F91</f>
        <v>137.94194</v>
      </c>
      <c r="E91" s="24">
        <f>F91</f>
        <v>137.94194</v>
      </c>
      <c r="F91" s="24">
        <f>ROUND(137.94194,5)</f>
        <v>137.94194</v>
      </c>
      <c r="G91" s="25"/>
      <c r="H91" s="26"/>
    </row>
    <row r="92" spans="1:8" ht="12.75" customHeight="1">
      <c r="A92" s="23">
        <v>42859</v>
      </c>
      <c r="B92" s="23"/>
      <c r="C92" s="24">
        <f>ROUND(134.99661,5)</f>
        <v>134.99661</v>
      </c>
      <c r="D92" s="24">
        <f>F92</f>
        <v>139.14654</v>
      </c>
      <c r="E92" s="24">
        <f>F92</f>
        <v>139.14654</v>
      </c>
      <c r="F92" s="24">
        <f>ROUND(139.14654,5)</f>
        <v>139.14654</v>
      </c>
      <c r="G92" s="25"/>
      <c r="H92" s="26"/>
    </row>
    <row r="93" spans="1:8" ht="12.75" customHeight="1">
      <c r="A93" s="23">
        <v>42950</v>
      </c>
      <c r="B93" s="23"/>
      <c r="C93" s="24">
        <f>ROUND(134.99661,5)</f>
        <v>134.99661</v>
      </c>
      <c r="D93" s="24">
        <f>F93</f>
        <v>142.01543</v>
      </c>
      <c r="E93" s="24">
        <f>F93</f>
        <v>142.01543</v>
      </c>
      <c r="F93" s="24">
        <f>ROUND(142.01543,5)</f>
        <v>142.01543</v>
      </c>
      <c r="G93" s="25"/>
      <c r="H93" s="26"/>
    </row>
    <row r="94" spans="1:8" ht="12.75" customHeight="1">
      <c r="A94" s="23">
        <v>43041</v>
      </c>
      <c r="B94" s="23"/>
      <c r="C94" s="24">
        <f>ROUND(134.99661,5)</f>
        <v>134.99661</v>
      </c>
      <c r="D94" s="24">
        <f>F94</f>
        <v>143.38644</v>
      </c>
      <c r="E94" s="24">
        <f>F94</f>
        <v>143.38644</v>
      </c>
      <c r="F94" s="24">
        <f>ROUND(143.38644,5)</f>
        <v>143.38644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ROUND(2.02,5)</f>
        <v>2.02</v>
      </c>
      <c r="D96" s="24">
        <f>F96</f>
        <v>143.2211</v>
      </c>
      <c r="E96" s="24">
        <f>F96</f>
        <v>143.2211</v>
      </c>
      <c r="F96" s="24">
        <f>ROUND(143.2211,5)</f>
        <v>143.2211</v>
      </c>
      <c r="G96" s="25"/>
      <c r="H96" s="26"/>
    </row>
    <row r="97" spans="1:8" ht="12.75" customHeight="1">
      <c r="A97" s="23">
        <v>42768</v>
      </c>
      <c r="B97" s="23"/>
      <c r="C97" s="24">
        <f>ROUND(2.02,5)</f>
        <v>2.02</v>
      </c>
      <c r="D97" s="24">
        <f>F97</f>
        <v>144.35759</v>
      </c>
      <c r="E97" s="24">
        <f>F97</f>
        <v>144.35759</v>
      </c>
      <c r="F97" s="24">
        <f>ROUND(144.35759,5)</f>
        <v>144.35759</v>
      </c>
      <c r="G97" s="25"/>
      <c r="H97" s="26"/>
    </row>
    <row r="98" spans="1:8" ht="12.75" customHeight="1">
      <c r="A98" s="23">
        <v>42859</v>
      </c>
      <c r="B98" s="23"/>
      <c r="C98" s="24">
        <f>ROUND(2.02,5)</f>
        <v>2.02</v>
      </c>
      <c r="D98" s="24">
        <f>F98</f>
        <v>147.21713</v>
      </c>
      <c r="E98" s="24">
        <f>F98</f>
        <v>147.21713</v>
      </c>
      <c r="F98" s="24">
        <f>ROUND(147.21713,5)</f>
        <v>147.21713</v>
      </c>
      <c r="G98" s="25"/>
      <c r="H98" s="26"/>
    </row>
    <row r="99" spans="1:8" ht="12.75" customHeight="1">
      <c r="A99" s="23">
        <v>42950</v>
      </c>
      <c r="B99" s="23"/>
      <c r="C99" s="24">
        <f>ROUND(2.02,5)</f>
        <v>2.02</v>
      </c>
      <c r="D99" s="24">
        <f>F99</f>
        <v>148.59051</v>
      </c>
      <c r="E99" s="24">
        <f>F99</f>
        <v>148.59051</v>
      </c>
      <c r="F99" s="24">
        <f>ROUND(148.59051,5)</f>
        <v>148.59051</v>
      </c>
      <c r="G99" s="25"/>
      <c r="H99" s="26"/>
    </row>
    <row r="100" spans="1:8" ht="12.75" customHeight="1">
      <c r="A100" s="23">
        <v>43041</v>
      </c>
      <c r="B100" s="23"/>
      <c r="C100" s="24">
        <f>ROUND(2.02,5)</f>
        <v>2.02</v>
      </c>
      <c r="D100" s="24">
        <f>F100</f>
        <v>151.69108</v>
      </c>
      <c r="E100" s="24">
        <f>F100</f>
        <v>151.69108</v>
      </c>
      <c r="F100" s="24">
        <f>ROUND(151.69108,5)</f>
        <v>151.69108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ROUND(2.57,5)</f>
        <v>2.57</v>
      </c>
      <c r="D102" s="24">
        <f>F102</f>
        <v>129.12181</v>
      </c>
      <c r="E102" s="24">
        <f>F102</f>
        <v>129.12181</v>
      </c>
      <c r="F102" s="24">
        <f>ROUND(129.12181,5)</f>
        <v>129.12181</v>
      </c>
      <c r="G102" s="25"/>
      <c r="H102" s="26"/>
    </row>
    <row r="103" spans="1:8" ht="12.75" customHeight="1">
      <c r="A103" s="23">
        <v>42768</v>
      </c>
      <c r="B103" s="23"/>
      <c r="C103" s="24">
        <f>ROUND(2.57,5)</f>
        <v>2.57</v>
      </c>
      <c r="D103" s="24">
        <f>F103</f>
        <v>131.59047</v>
      </c>
      <c r="E103" s="24">
        <f>F103</f>
        <v>131.59047</v>
      </c>
      <c r="F103" s="24">
        <f>ROUND(131.59047,5)</f>
        <v>131.59047</v>
      </c>
      <c r="G103" s="25"/>
      <c r="H103" s="26"/>
    </row>
    <row r="104" spans="1:8" ht="12.75" customHeight="1">
      <c r="A104" s="23">
        <v>42859</v>
      </c>
      <c r="B104" s="23"/>
      <c r="C104" s="24">
        <f>ROUND(2.57,5)</f>
        <v>2.57</v>
      </c>
      <c r="D104" s="24">
        <f>F104</f>
        <v>132.51553</v>
      </c>
      <c r="E104" s="24">
        <f>F104</f>
        <v>132.51553</v>
      </c>
      <c r="F104" s="24">
        <f>ROUND(132.51553,5)</f>
        <v>132.51553</v>
      </c>
      <c r="G104" s="25"/>
      <c r="H104" s="26"/>
    </row>
    <row r="105" spans="1:8" ht="12.75" customHeight="1">
      <c r="A105" s="23">
        <v>42950</v>
      </c>
      <c r="B105" s="23"/>
      <c r="C105" s="24">
        <f>ROUND(2.57,5)</f>
        <v>2.57</v>
      </c>
      <c r="D105" s="24">
        <f>F105</f>
        <v>135.24778</v>
      </c>
      <c r="E105" s="24">
        <f>F105</f>
        <v>135.24778</v>
      </c>
      <c r="F105" s="24">
        <f>ROUND(135.24778,5)</f>
        <v>135.24778</v>
      </c>
      <c r="G105" s="25"/>
      <c r="H105" s="26"/>
    </row>
    <row r="106" spans="1:8" ht="12.75" customHeight="1">
      <c r="A106" s="23">
        <v>43041</v>
      </c>
      <c r="B106" s="23"/>
      <c r="C106" s="24">
        <f>ROUND(2.57,5)</f>
        <v>2.57</v>
      </c>
      <c r="D106" s="24">
        <f>F106</f>
        <v>138.06976</v>
      </c>
      <c r="E106" s="24">
        <f>F106</f>
        <v>138.06976</v>
      </c>
      <c r="F106" s="24">
        <f>ROUND(138.06976,5)</f>
        <v>138.06976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ROUND(10.315,5)</f>
        <v>10.315</v>
      </c>
      <c r="D108" s="24">
        <f>F108</f>
        <v>10.32672</v>
      </c>
      <c r="E108" s="24">
        <f>F108</f>
        <v>10.32672</v>
      </c>
      <c r="F108" s="24">
        <f>ROUND(10.32672,5)</f>
        <v>10.32672</v>
      </c>
      <c r="G108" s="25"/>
      <c r="H108" s="26"/>
    </row>
    <row r="109" spans="1:8" ht="12.75" customHeight="1">
      <c r="A109" s="23">
        <v>42768</v>
      </c>
      <c r="B109" s="23"/>
      <c r="C109" s="24">
        <f>ROUND(10.315,5)</f>
        <v>10.315</v>
      </c>
      <c r="D109" s="24">
        <f>F109</f>
        <v>10.4065</v>
      </c>
      <c r="E109" s="24">
        <f>F109</f>
        <v>10.4065</v>
      </c>
      <c r="F109" s="24">
        <f>ROUND(10.4065,5)</f>
        <v>10.4065</v>
      </c>
      <c r="G109" s="25"/>
      <c r="H109" s="26"/>
    </row>
    <row r="110" spans="1:8" ht="12.75" customHeight="1">
      <c r="A110" s="23">
        <v>42859</v>
      </c>
      <c r="B110" s="23"/>
      <c r="C110" s="24">
        <f>ROUND(10.315,5)</f>
        <v>10.315</v>
      </c>
      <c r="D110" s="24">
        <f>F110</f>
        <v>10.47743</v>
      </c>
      <c r="E110" s="24">
        <f>F110</f>
        <v>10.47743</v>
      </c>
      <c r="F110" s="24">
        <f>ROUND(10.47743,5)</f>
        <v>10.47743</v>
      </c>
      <c r="G110" s="25"/>
      <c r="H110" s="26"/>
    </row>
    <row r="111" spans="1:8" ht="12.75" customHeight="1">
      <c r="A111" s="23">
        <v>42950</v>
      </c>
      <c r="B111" s="23"/>
      <c r="C111" s="24">
        <f>ROUND(10.315,5)</f>
        <v>10.315</v>
      </c>
      <c r="D111" s="24">
        <f>F111</f>
        <v>10.53912</v>
      </c>
      <c r="E111" s="24">
        <f>F111</f>
        <v>10.53912</v>
      </c>
      <c r="F111" s="24">
        <f>ROUND(10.53912,5)</f>
        <v>10.53912</v>
      </c>
      <c r="G111" s="25"/>
      <c r="H111" s="26"/>
    </row>
    <row r="112" spans="1:8" ht="12.75" customHeight="1">
      <c r="A112" s="23">
        <v>43041</v>
      </c>
      <c r="B112" s="23"/>
      <c r="C112" s="24">
        <f>ROUND(10.315,5)</f>
        <v>10.315</v>
      </c>
      <c r="D112" s="24">
        <f>F112</f>
        <v>10.59824</v>
      </c>
      <c r="E112" s="24">
        <f>F112</f>
        <v>10.59824</v>
      </c>
      <c r="F112" s="24">
        <f>ROUND(10.59824,5)</f>
        <v>10.59824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ROUND(10.435,5)</f>
        <v>10.435</v>
      </c>
      <c r="D114" s="24">
        <f>F114</f>
        <v>10.44596</v>
      </c>
      <c r="E114" s="24">
        <f>F114</f>
        <v>10.44596</v>
      </c>
      <c r="F114" s="24">
        <f>ROUND(10.44596,5)</f>
        <v>10.44596</v>
      </c>
      <c r="G114" s="25"/>
      <c r="H114" s="26"/>
    </row>
    <row r="115" spans="1:8" ht="12.75" customHeight="1">
      <c r="A115" s="23">
        <v>42768</v>
      </c>
      <c r="B115" s="23"/>
      <c r="C115" s="24">
        <f>ROUND(10.435,5)</f>
        <v>10.435</v>
      </c>
      <c r="D115" s="24">
        <f>F115</f>
        <v>10.52054</v>
      </c>
      <c r="E115" s="24">
        <f>F115</f>
        <v>10.52054</v>
      </c>
      <c r="F115" s="24">
        <f>ROUND(10.52054,5)</f>
        <v>10.52054</v>
      </c>
      <c r="G115" s="25"/>
      <c r="H115" s="26"/>
    </row>
    <row r="116" spans="1:8" ht="12.75" customHeight="1">
      <c r="A116" s="23">
        <v>42859</v>
      </c>
      <c r="B116" s="23"/>
      <c r="C116" s="24">
        <f>ROUND(10.435,5)</f>
        <v>10.435</v>
      </c>
      <c r="D116" s="24">
        <f>F116</f>
        <v>10.59089</v>
      </c>
      <c r="E116" s="24">
        <f>F116</f>
        <v>10.59089</v>
      </c>
      <c r="F116" s="24">
        <f>ROUND(10.59089,5)</f>
        <v>10.59089</v>
      </c>
      <c r="G116" s="25"/>
      <c r="H116" s="26"/>
    </row>
    <row r="117" spans="1:8" ht="12.75" customHeight="1">
      <c r="A117" s="23">
        <v>42950</v>
      </c>
      <c r="B117" s="23"/>
      <c r="C117" s="24">
        <f>ROUND(10.435,5)</f>
        <v>10.435</v>
      </c>
      <c r="D117" s="24">
        <f>F117</f>
        <v>10.65164</v>
      </c>
      <c r="E117" s="24">
        <f>F117</f>
        <v>10.65164</v>
      </c>
      <c r="F117" s="24">
        <f>ROUND(10.65164,5)</f>
        <v>10.65164</v>
      </c>
      <c r="G117" s="25"/>
      <c r="H117" s="26"/>
    </row>
    <row r="118" spans="1:8" ht="12.75" customHeight="1">
      <c r="A118" s="23">
        <v>43041</v>
      </c>
      <c r="B118" s="23"/>
      <c r="C118" s="24">
        <f>ROUND(10.435,5)</f>
        <v>10.435</v>
      </c>
      <c r="D118" s="24">
        <f>F118</f>
        <v>10.70872</v>
      </c>
      <c r="E118" s="24">
        <f>F118</f>
        <v>10.70872</v>
      </c>
      <c r="F118" s="24">
        <f>ROUND(10.70872,5)</f>
        <v>10.70872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ROUND(153.987288,5)</f>
        <v>153.98729</v>
      </c>
      <c r="D120" s="24">
        <f>F120</f>
        <v>154.3952</v>
      </c>
      <c r="E120" s="24">
        <f>F120</f>
        <v>154.3952</v>
      </c>
      <c r="F120" s="24">
        <f>ROUND(154.3952,5)</f>
        <v>154.3952</v>
      </c>
      <c r="G120" s="25"/>
      <c r="H120" s="26"/>
    </row>
    <row r="121" spans="1:8" ht="12.75" customHeight="1">
      <c r="A121" s="23">
        <v>42768</v>
      </c>
      <c r="B121" s="23"/>
      <c r="C121" s="24">
        <f>ROUND(153.987288,5)</f>
        <v>153.98729</v>
      </c>
      <c r="D121" s="24">
        <f>F121</f>
        <v>154.3952</v>
      </c>
      <c r="E121" s="24">
        <f>F121</f>
        <v>154.3952</v>
      </c>
      <c r="F121" s="24">
        <f>ROUND(154.3952,5)</f>
        <v>154.3952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ROUND(8.5,5)</f>
        <v>8.5</v>
      </c>
      <c r="D123" s="24">
        <f>F123</f>
        <v>8.50734</v>
      </c>
      <c r="E123" s="24">
        <f>F123</f>
        <v>8.50734</v>
      </c>
      <c r="F123" s="24">
        <f>ROUND(8.50734,5)</f>
        <v>8.50734</v>
      </c>
      <c r="G123" s="25"/>
      <c r="H123" s="26"/>
    </row>
    <row r="124" spans="1:8" ht="12.75" customHeight="1">
      <c r="A124" s="23">
        <v>42768</v>
      </c>
      <c r="B124" s="23"/>
      <c r="C124" s="24">
        <f>ROUND(8.5,5)</f>
        <v>8.5</v>
      </c>
      <c r="D124" s="24">
        <f>F124</f>
        <v>8.55264</v>
      </c>
      <c r="E124" s="24">
        <f>F124</f>
        <v>8.55264</v>
      </c>
      <c r="F124" s="24">
        <f>ROUND(8.55264,5)</f>
        <v>8.55264</v>
      </c>
      <c r="G124" s="25"/>
      <c r="H124" s="26"/>
    </row>
    <row r="125" spans="1:8" ht="12.75" customHeight="1">
      <c r="A125" s="23">
        <v>42859</v>
      </c>
      <c r="B125" s="23"/>
      <c r="C125" s="24">
        <f>ROUND(8.5,5)</f>
        <v>8.5</v>
      </c>
      <c r="D125" s="24">
        <f>F125</f>
        <v>8.58024</v>
      </c>
      <c r="E125" s="24">
        <f>F125</f>
        <v>8.58024</v>
      </c>
      <c r="F125" s="24">
        <f>ROUND(8.58024,5)</f>
        <v>8.58024</v>
      </c>
      <c r="G125" s="25"/>
      <c r="H125" s="26"/>
    </row>
    <row r="126" spans="1:8" ht="12.75" customHeight="1">
      <c r="A126" s="23">
        <v>42950</v>
      </c>
      <c r="B126" s="23"/>
      <c r="C126" s="24">
        <f>ROUND(8.5,5)</f>
        <v>8.5</v>
      </c>
      <c r="D126" s="24">
        <f>F126</f>
        <v>8.59003</v>
      </c>
      <c r="E126" s="24">
        <f>F126</f>
        <v>8.59003</v>
      </c>
      <c r="F126" s="24">
        <f>ROUND(8.59003,5)</f>
        <v>8.59003</v>
      </c>
      <c r="G126" s="25"/>
      <c r="H126" s="26"/>
    </row>
    <row r="127" spans="1:8" ht="12.75" customHeight="1">
      <c r="A127" s="23">
        <v>43041</v>
      </c>
      <c r="B127" s="23"/>
      <c r="C127" s="24">
        <f>ROUND(8.5,5)</f>
        <v>8.5</v>
      </c>
      <c r="D127" s="24">
        <f>F127</f>
        <v>8.59198</v>
      </c>
      <c r="E127" s="24">
        <f>F127</f>
        <v>8.59198</v>
      </c>
      <c r="F127" s="24">
        <f>ROUND(8.59198,5)</f>
        <v>8.59198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ROUND(9.385,5)</f>
        <v>9.385</v>
      </c>
      <c r="D129" s="24">
        <f>F129</f>
        <v>9.39263</v>
      </c>
      <c r="E129" s="24">
        <f>F129</f>
        <v>9.39263</v>
      </c>
      <c r="F129" s="24">
        <f>ROUND(9.39263,5)</f>
        <v>9.39263</v>
      </c>
      <c r="G129" s="25"/>
      <c r="H129" s="26"/>
    </row>
    <row r="130" spans="1:8" ht="12.75" customHeight="1">
      <c r="A130" s="23">
        <v>42768</v>
      </c>
      <c r="B130" s="23"/>
      <c r="C130" s="24">
        <f>ROUND(9.385,5)</f>
        <v>9.385</v>
      </c>
      <c r="D130" s="24">
        <f>F130</f>
        <v>9.44282</v>
      </c>
      <c r="E130" s="24">
        <f>F130</f>
        <v>9.44282</v>
      </c>
      <c r="F130" s="24">
        <f>ROUND(9.44282,5)</f>
        <v>9.44282</v>
      </c>
      <c r="G130" s="25"/>
      <c r="H130" s="26"/>
    </row>
    <row r="131" spans="1:8" ht="12.75" customHeight="1">
      <c r="A131" s="23">
        <v>42859</v>
      </c>
      <c r="B131" s="23"/>
      <c r="C131" s="24">
        <f>ROUND(9.385,5)</f>
        <v>9.385</v>
      </c>
      <c r="D131" s="24">
        <f>F131</f>
        <v>9.48264</v>
      </c>
      <c r="E131" s="24">
        <f>F131</f>
        <v>9.48264</v>
      </c>
      <c r="F131" s="24">
        <f>ROUND(9.48264,5)</f>
        <v>9.48264</v>
      </c>
      <c r="G131" s="25"/>
      <c r="H131" s="26"/>
    </row>
    <row r="132" spans="1:8" ht="12.75" customHeight="1">
      <c r="A132" s="23">
        <v>42950</v>
      </c>
      <c r="B132" s="23"/>
      <c r="C132" s="24">
        <f>ROUND(9.385,5)</f>
        <v>9.385</v>
      </c>
      <c r="D132" s="24">
        <f>F132</f>
        <v>9.51359</v>
      </c>
      <c r="E132" s="24">
        <f>F132</f>
        <v>9.51359</v>
      </c>
      <c r="F132" s="24">
        <f>ROUND(9.51359,5)</f>
        <v>9.51359</v>
      </c>
      <c r="G132" s="25"/>
      <c r="H132" s="26"/>
    </row>
    <row r="133" spans="1:8" ht="12.75" customHeight="1">
      <c r="A133" s="23">
        <v>43041</v>
      </c>
      <c r="B133" s="23"/>
      <c r="C133" s="24">
        <f>ROUND(9.385,5)</f>
        <v>9.385</v>
      </c>
      <c r="D133" s="24">
        <f>F133</f>
        <v>9.54125</v>
      </c>
      <c r="E133" s="24">
        <f>F133</f>
        <v>9.54125</v>
      </c>
      <c r="F133" s="24">
        <f>ROUND(9.54125,5)</f>
        <v>9.54125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ROUND(8.81,5)</f>
        <v>8.81</v>
      </c>
      <c r="D135" s="24">
        <f>F135</f>
        <v>8.81691</v>
      </c>
      <c r="E135" s="24">
        <f>F135</f>
        <v>8.81691</v>
      </c>
      <c r="F135" s="24">
        <f>ROUND(8.81691,5)</f>
        <v>8.81691</v>
      </c>
      <c r="G135" s="25"/>
      <c r="H135" s="26"/>
    </row>
    <row r="136" spans="1:8" ht="12.75" customHeight="1">
      <c r="A136" s="23">
        <v>42768</v>
      </c>
      <c r="B136" s="23"/>
      <c r="C136" s="24">
        <f>ROUND(8.81,5)</f>
        <v>8.81</v>
      </c>
      <c r="D136" s="24">
        <f>F136</f>
        <v>8.86034</v>
      </c>
      <c r="E136" s="24">
        <f>F136</f>
        <v>8.86034</v>
      </c>
      <c r="F136" s="24">
        <f>ROUND(8.86034,5)</f>
        <v>8.86034</v>
      </c>
      <c r="G136" s="25"/>
      <c r="H136" s="26"/>
    </row>
    <row r="137" spans="1:8" ht="12.75" customHeight="1">
      <c r="A137" s="23">
        <v>42859</v>
      </c>
      <c r="B137" s="23"/>
      <c r="C137" s="24">
        <f>ROUND(8.81,5)</f>
        <v>8.81</v>
      </c>
      <c r="D137" s="24">
        <f>F137</f>
        <v>8.89579</v>
      </c>
      <c r="E137" s="24">
        <f>F137</f>
        <v>8.89579</v>
      </c>
      <c r="F137" s="24">
        <f>ROUND(8.89579,5)</f>
        <v>8.89579</v>
      </c>
      <c r="G137" s="25"/>
      <c r="H137" s="26"/>
    </row>
    <row r="138" spans="1:8" ht="12.75" customHeight="1">
      <c r="A138" s="23">
        <v>42950</v>
      </c>
      <c r="B138" s="23"/>
      <c r="C138" s="24">
        <f>ROUND(8.81,5)</f>
        <v>8.81</v>
      </c>
      <c r="D138" s="24">
        <f>F138</f>
        <v>8.91858</v>
      </c>
      <c r="E138" s="24">
        <f>F138</f>
        <v>8.91858</v>
      </c>
      <c r="F138" s="24">
        <f>ROUND(8.91858,5)</f>
        <v>8.91858</v>
      </c>
      <c r="G138" s="25"/>
      <c r="H138" s="26"/>
    </row>
    <row r="139" spans="1:8" ht="12.75" customHeight="1">
      <c r="A139" s="23">
        <v>43041</v>
      </c>
      <c r="B139" s="23"/>
      <c r="C139" s="24">
        <f>ROUND(8.81,5)</f>
        <v>8.81</v>
      </c>
      <c r="D139" s="24">
        <f>F139</f>
        <v>8.9311</v>
      </c>
      <c r="E139" s="24">
        <f>F139</f>
        <v>8.9311</v>
      </c>
      <c r="F139" s="24">
        <f>ROUND(8.9311,5)</f>
        <v>8.9311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ROUND(1.85,5)</f>
        <v>1.85</v>
      </c>
      <c r="D141" s="24">
        <f>F141</f>
        <v>303.25364</v>
      </c>
      <c r="E141" s="24">
        <f>F141</f>
        <v>303.25364</v>
      </c>
      <c r="F141" s="24">
        <f>ROUND(303.25364,5)</f>
        <v>303.25364</v>
      </c>
      <c r="G141" s="25"/>
      <c r="H141" s="26"/>
    </row>
    <row r="142" spans="1:8" ht="12.75" customHeight="1">
      <c r="A142" s="23">
        <v>42768</v>
      </c>
      <c r="B142" s="23"/>
      <c r="C142" s="24">
        <f>ROUND(1.85,5)</f>
        <v>1.85</v>
      </c>
      <c r="D142" s="24">
        <f>F142</f>
        <v>302.37583</v>
      </c>
      <c r="E142" s="24">
        <f>F142</f>
        <v>302.37583</v>
      </c>
      <c r="F142" s="24">
        <f>ROUND(302.37583,5)</f>
        <v>302.37583</v>
      </c>
      <c r="G142" s="25"/>
      <c r="H142" s="26"/>
    </row>
    <row r="143" spans="1:8" ht="12.75" customHeight="1">
      <c r="A143" s="23">
        <v>42859</v>
      </c>
      <c r="B143" s="23"/>
      <c r="C143" s="24">
        <f>ROUND(1.85,5)</f>
        <v>1.85</v>
      </c>
      <c r="D143" s="24">
        <f>F143</f>
        <v>308.36573</v>
      </c>
      <c r="E143" s="24">
        <f>F143</f>
        <v>308.36573</v>
      </c>
      <c r="F143" s="24">
        <f>ROUND(308.36573,5)</f>
        <v>308.36573</v>
      </c>
      <c r="G143" s="25"/>
      <c r="H143" s="26"/>
    </row>
    <row r="144" spans="1:8" ht="12.75" customHeight="1">
      <c r="A144" s="23">
        <v>42950</v>
      </c>
      <c r="B144" s="23"/>
      <c r="C144" s="24">
        <f>ROUND(1.85,5)</f>
        <v>1.85</v>
      </c>
      <c r="D144" s="24">
        <f>F144</f>
        <v>307.82402</v>
      </c>
      <c r="E144" s="24">
        <f>F144</f>
        <v>307.82402</v>
      </c>
      <c r="F144" s="24">
        <f>ROUND(307.82402,5)</f>
        <v>307.82402</v>
      </c>
      <c r="G144" s="25"/>
      <c r="H144" s="26"/>
    </row>
    <row r="145" spans="1:8" ht="12.75" customHeight="1">
      <c r="A145" s="23">
        <v>43041</v>
      </c>
      <c r="B145" s="23"/>
      <c r="C145" s="24">
        <f>ROUND(1.85,5)</f>
        <v>1.85</v>
      </c>
      <c r="D145" s="24">
        <f>F145</f>
        <v>314.24753</v>
      </c>
      <c r="E145" s="24">
        <f>F145</f>
        <v>314.24753</v>
      </c>
      <c r="F145" s="24">
        <f>ROUND(314.24753,5)</f>
        <v>314.24753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ROUND(1.93,5)</f>
        <v>1.93</v>
      </c>
      <c r="D147" s="24">
        <f>F147</f>
        <v>250.78392</v>
      </c>
      <c r="E147" s="24">
        <f>F147</f>
        <v>250.78392</v>
      </c>
      <c r="F147" s="24">
        <f>ROUND(250.78392,5)</f>
        <v>250.78392</v>
      </c>
      <c r="G147" s="25"/>
      <c r="H147" s="26"/>
    </row>
    <row r="148" spans="1:8" ht="12.75" customHeight="1">
      <c r="A148" s="23">
        <v>42768</v>
      </c>
      <c r="B148" s="23"/>
      <c r="C148" s="24">
        <f>ROUND(1.93,5)</f>
        <v>1.93</v>
      </c>
      <c r="D148" s="24">
        <f>F148</f>
        <v>252.03286</v>
      </c>
      <c r="E148" s="24">
        <f>F148</f>
        <v>252.03286</v>
      </c>
      <c r="F148" s="24">
        <f>ROUND(252.03286,5)</f>
        <v>252.03286</v>
      </c>
      <c r="G148" s="25"/>
      <c r="H148" s="26"/>
    </row>
    <row r="149" spans="1:8" ht="12.75" customHeight="1">
      <c r="A149" s="23">
        <v>42859</v>
      </c>
      <c r="B149" s="23"/>
      <c r="C149" s="24">
        <f>ROUND(1.93,5)</f>
        <v>1.93</v>
      </c>
      <c r="D149" s="24">
        <f>F149</f>
        <v>257.02506</v>
      </c>
      <c r="E149" s="24">
        <f>F149</f>
        <v>257.02506</v>
      </c>
      <c r="F149" s="24">
        <f>ROUND(257.02506,5)</f>
        <v>257.02506</v>
      </c>
      <c r="G149" s="25"/>
      <c r="H149" s="26"/>
    </row>
    <row r="150" spans="1:8" ht="12.75" customHeight="1">
      <c r="A150" s="23">
        <v>42950</v>
      </c>
      <c r="B150" s="23"/>
      <c r="C150" s="24">
        <f>ROUND(1.93,5)</f>
        <v>1.93</v>
      </c>
      <c r="D150" s="24">
        <f>F150</f>
        <v>258.6593</v>
      </c>
      <c r="E150" s="24">
        <f>F150</f>
        <v>258.6593</v>
      </c>
      <c r="F150" s="24">
        <f>ROUND(258.6593,5)</f>
        <v>258.6593</v>
      </c>
      <c r="G150" s="25"/>
      <c r="H150" s="26"/>
    </row>
    <row r="151" spans="1:8" ht="12.75" customHeight="1">
      <c r="A151" s="23">
        <v>43041</v>
      </c>
      <c r="B151" s="23"/>
      <c r="C151" s="24">
        <f>ROUND(1.93,5)</f>
        <v>1.93</v>
      </c>
      <c r="D151" s="24">
        <f>F151</f>
        <v>264.05667</v>
      </c>
      <c r="E151" s="24">
        <f>F151</f>
        <v>264.05667</v>
      </c>
      <c r="F151" s="24">
        <f>ROUND(264.05667,5)</f>
        <v>264.05667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ROUND(7.665,5)</f>
        <v>7.665</v>
      </c>
      <c r="D153" s="24">
        <f>F153</f>
        <v>7.67307</v>
      </c>
      <c r="E153" s="24">
        <f>F153</f>
        <v>7.67307</v>
      </c>
      <c r="F153" s="24">
        <f>ROUND(7.67307,5)</f>
        <v>7.67307</v>
      </c>
      <c r="G153" s="25"/>
      <c r="H153" s="26"/>
    </row>
    <row r="154" spans="1:8" ht="12.75" customHeight="1">
      <c r="A154" s="23">
        <v>42768</v>
      </c>
      <c r="B154" s="23"/>
      <c r="C154" s="24">
        <f>ROUND(7.665,5)</f>
        <v>7.665</v>
      </c>
      <c r="D154" s="24">
        <f>F154</f>
        <v>7.68206</v>
      </c>
      <c r="E154" s="24">
        <f>F154</f>
        <v>7.68206</v>
      </c>
      <c r="F154" s="24">
        <f>ROUND(7.68206,5)</f>
        <v>7.68206</v>
      </c>
      <c r="G154" s="25"/>
      <c r="H154" s="26"/>
    </row>
    <row r="155" spans="1:8" ht="12.75" customHeight="1">
      <c r="A155" s="23">
        <v>42859</v>
      </c>
      <c r="B155" s="23"/>
      <c r="C155" s="24">
        <f>ROUND(7.665,5)</f>
        <v>7.665</v>
      </c>
      <c r="D155" s="24">
        <f>F155</f>
        <v>7.34254</v>
      </c>
      <c r="E155" s="24">
        <f>F155</f>
        <v>7.34254</v>
      </c>
      <c r="F155" s="24">
        <f>ROUND(7.34254,5)</f>
        <v>7.34254</v>
      </c>
      <c r="G155" s="25"/>
      <c r="H155" s="26"/>
    </row>
    <row r="156" spans="1:8" ht="12.75" customHeight="1">
      <c r="A156" s="23">
        <v>42950</v>
      </c>
      <c r="B156" s="23"/>
      <c r="C156" s="24">
        <f>ROUND(7.665,5)</f>
        <v>7.665</v>
      </c>
      <c r="D156" s="24">
        <f>F156</f>
        <v>5.06573</v>
      </c>
      <c r="E156" s="24">
        <f>F156</f>
        <v>5.06573</v>
      </c>
      <c r="F156" s="24">
        <f>ROUND(5.06573,5)</f>
        <v>5.06573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ROUND(7.855,5)</f>
        <v>7.855</v>
      </c>
      <c r="D158" s="24">
        <f>F158</f>
        <v>7.86039</v>
      </c>
      <c r="E158" s="24">
        <f>F158</f>
        <v>7.86039</v>
      </c>
      <c r="F158" s="24">
        <f>ROUND(7.86039,5)</f>
        <v>7.86039</v>
      </c>
      <c r="G158" s="25"/>
      <c r="H158" s="26"/>
    </row>
    <row r="159" spans="1:8" ht="12.75" customHeight="1">
      <c r="A159" s="23">
        <v>42768</v>
      </c>
      <c r="B159" s="23"/>
      <c r="C159" s="24">
        <f>ROUND(7.855,5)</f>
        <v>7.855</v>
      </c>
      <c r="D159" s="24">
        <f>F159</f>
        <v>7.88133</v>
      </c>
      <c r="E159" s="24">
        <f>F159</f>
        <v>7.88133</v>
      </c>
      <c r="F159" s="24">
        <f>ROUND(7.88133,5)</f>
        <v>7.88133</v>
      </c>
      <c r="G159" s="25"/>
      <c r="H159" s="26"/>
    </row>
    <row r="160" spans="1:8" ht="12.75" customHeight="1">
      <c r="A160" s="23">
        <v>42859</v>
      </c>
      <c r="B160" s="23"/>
      <c r="C160" s="24">
        <f>ROUND(7.855,5)</f>
        <v>7.855</v>
      </c>
      <c r="D160" s="24">
        <f>F160</f>
        <v>7.86514</v>
      </c>
      <c r="E160" s="24">
        <f>F160</f>
        <v>7.86514</v>
      </c>
      <c r="F160" s="24">
        <f>ROUND(7.86514,5)</f>
        <v>7.86514</v>
      </c>
      <c r="G160" s="25"/>
      <c r="H160" s="26"/>
    </row>
    <row r="161" spans="1:8" ht="12.75" customHeight="1">
      <c r="A161" s="23">
        <v>42950</v>
      </c>
      <c r="B161" s="23"/>
      <c r="C161" s="24">
        <f>ROUND(7.855,5)</f>
        <v>7.855</v>
      </c>
      <c r="D161" s="24">
        <f>F161</f>
        <v>7.7742</v>
      </c>
      <c r="E161" s="24">
        <f>F161</f>
        <v>7.7742</v>
      </c>
      <c r="F161" s="24">
        <f>ROUND(7.7742,5)</f>
        <v>7.7742</v>
      </c>
      <c r="G161" s="25"/>
      <c r="H161" s="26"/>
    </row>
    <row r="162" spans="1:8" ht="12.75" customHeight="1">
      <c r="A162" s="23">
        <v>43041</v>
      </c>
      <c r="B162" s="23"/>
      <c r="C162" s="24">
        <f>ROUND(7.855,5)</f>
        <v>7.855</v>
      </c>
      <c r="D162" s="24">
        <f>F162</f>
        <v>7.57819</v>
      </c>
      <c r="E162" s="24">
        <f>F162</f>
        <v>7.57819</v>
      </c>
      <c r="F162" s="24">
        <f>ROUND(7.57819,5)</f>
        <v>7.57819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ROUND(8.07,5)</f>
        <v>8.07</v>
      </c>
      <c r="D164" s="24">
        <f>F164</f>
        <v>8.07581</v>
      </c>
      <c r="E164" s="24">
        <f>F164</f>
        <v>8.07581</v>
      </c>
      <c r="F164" s="24">
        <f>ROUND(8.07581,5)</f>
        <v>8.07581</v>
      </c>
      <c r="G164" s="25"/>
      <c r="H164" s="26"/>
    </row>
    <row r="165" spans="1:8" ht="12.75" customHeight="1">
      <c r="A165" s="23">
        <v>42768</v>
      </c>
      <c r="B165" s="23"/>
      <c r="C165" s="24">
        <f>ROUND(8.07,5)</f>
        <v>8.07</v>
      </c>
      <c r="D165" s="24">
        <f>F165</f>
        <v>8.10692</v>
      </c>
      <c r="E165" s="24">
        <f>F165</f>
        <v>8.10692</v>
      </c>
      <c r="F165" s="24">
        <f>ROUND(8.10692,5)</f>
        <v>8.10692</v>
      </c>
      <c r="G165" s="25"/>
      <c r="H165" s="26"/>
    </row>
    <row r="166" spans="1:8" ht="12.75" customHeight="1">
      <c r="A166" s="23">
        <v>42859</v>
      </c>
      <c r="B166" s="23"/>
      <c r="C166" s="24">
        <f>ROUND(8.07,5)</f>
        <v>8.07</v>
      </c>
      <c r="D166" s="24">
        <f>F166</f>
        <v>8.12474</v>
      </c>
      <c r="E166" s="24">
        <f>F166</f>
        <v>8.12474</v>
      </c>
      <c r="F166" s="24">
        <f>ROUND(8.12474,5)</f>
        <v>8.12474</v>
      </c>
      <c r="G166" s="25"/>
      <c r="H166" s="26"/>
    </row>
    <row r="167" spans="1:8" ht="12.75" customHeight="1">
      <c r="A167" s="23">
        <v>42950</v>
      </c>
      <c r="B167" s="23"/>
      <c r="C167" s="24">
        <f>ROUND(8.07,5)</f>
        <v>8.07</v>
      </c>
      <c r="D167" s="24">
        <f>F167</f>
        <v>8.10491</v>
      </c>
      <c r="E167" s="24">
        <f>F167</f>
        <v>8.10491</v>
      </c>
      <c r="F167" s="24">
        <f>ROUND(8.10491,5)</f>
        <v>8.10491</v>
      </c>
      <c r="G167" s="25"/>
      <c r="H167" s="26"/>
    </row>
    <row r="168" spans="1:8" ht="12.75" customHeight="1">
      <c r="A168" s="23">
        <v>43041</v>
      </c>
      <c r="B168" s="23"/>
      <c r="C168" s="24">
        <f>ROUND(8.07,5)</f>
        <v>8.07</v>
      </c>
      <c r="D168" s="24">
        <f>F168</f>
        <v>8.03654</v>
      </c>
      <c r="E168" s="24">
        <f>F168</f>
        <v>8.03654</v>
      </c>
      <c r="F168" s="24">
        <f>ROUND(8.03654,5)</f>
        <v>8.03654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ROUND(8.255,5)</f>
        <v>8.255</v>
      </c>
      <c r="D170" s="24">
        <f>F170</f>
        <v>8.26187</v>
      </c>
      <c r="E170" s="24">
        <f>F170</f>
        <v>8.26187</v>
      </c>
      <c r="F170" s="24">
        <f>ROUND(8.26187,5)</f>
        <v>8.26187</v>
      </c>
      <c r="G170" s="25"/>
      <c r="H170" s="26"/>
    </row>
    <row r="171" spans="1:8" ht="12.75" customHeight="1">
      <c r="A171" s="23">
        <v>42768</v>
      </c>
      <c r="B171" s="23"/>
      <c r="C171" s="24">
        <f>ROUND(8.255,5)</f>
        <v>8.255</v>
      </c>
      <c r="D171" s="24">
        <f>F171</f>
        <v>8.30149</v>
      </c>
      <c r="E171" s="24">
        <f>F171</f>
        <v>8.30149</v>
      </c>
      <c r="F171" s="24">
        <f>ROUND(8.30149,5)</f>
        <v>8.30149</v>
      </c>
      <c r="G171" s="25"/>
      <c r="H171" s="26"/>
    </row>
    <row r="172" spans="1:8" ht="12.75" customHeight="1">
      <c r="A172" s="23">
        <v>42859</v>
      </c>
      <c r="B172" s="23"/>
      <c r="C172" s="24">
        <f>ROUND(8.255,5)</f>
        <v>8.255</v>
      </c>
      <c r="D172" s="24">
        <f>F172</f>
        <v>8.32401</v>
      </c>
      <c r="E172" s="24">
        <f>F172</f>
        <v>8.32401</v>
      </c>
      <c r="F172" s="24">
        <f>ROUND(8.32401,5)</f>
        <v>8.32401</v>
      </c>
      <c r="G172" s="25"/>
      <c r="H172" s="26"/>
    </row>
    <row r="173" spans="1:8" ht="12.75" customHeight="1">
      <c r="A173" s="23">
        <v>42950</v>
      </c>
      <c r="B173" s="23"/>
      <c r="C173" s="24">
        <f>ROUND(8.255,5)</f>
        <v>8.255</v>
      </c>
      <c r="D173" s="24">
        <f>F173</f>
        <v>8.32135</v>
      </c>
      <c r="E173" s="24">
        <f>F173</f>
        <v>8.32135</v>
      </c>
      <c r="F173" s="24">
        <f>ROUND(8.32135,5)</f>
        <v>8.32135</v>
      </c>
      <c r="G173" s="25"/>
      <c r="H173" s="26"/>
    </row>
    <row r="174" spans="1:8" ht="12.75" customHeight="1">
      <c r="A174" s="23">
        <v>43041</v>
      </c>
      <c r="B174" s="23"/>
      <c r="C174" s="24">
        <f>ROUND(8.255,5)</f>
        <v>8.255</v>
      </c>
      <c r="D174" s="24">
        <f>F174</f>
        <v>8.29881</v>
      </c>
      <c r="E174" s="24">
        <f>F174</f>
        <v>8.29881</v>
      </c>
      <c r="F174" s="24">
        <f>ROUND(8.29881,5)</f>
        <v>8.29881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ROUND(9.335,5)</f>
        <v>9.335</v>
      </c>
      <c r="D176" s="24">
        <f>F176</f>
        <v>9.34151</v>
      </c>
      <c r="E176" s="24">
        <f>F176</f>
        <v>9.34151</v>
      </c>
      <c r="F176" s="24">
        <f>ROUND(9.34151,5)</f>
        <v>9.34151</v>
      </c>
      <c r="G176" s="25"/>
      <c r="H176" s="26"/>
    </row>
    <row r="177" spans="1:8" ht="12.75" customHeight="1">
      <c r="A177" s="23">
        <v>42768</v>
      </c>
      <c r="B177" s="23"/>
      <c r="C177" s="24">
        <f>ROUND(9.335,5)</f>
        <v>9.335</v>
      </c>
      <c r="D177" s="24">
        <f>F177</f>
        <v>9.38397</v>
      </c>
      <c r="E177" s="24">
        <f>F177</f>
        <v>9.38397</v>
      </c>
      <c r="F177" s="24">
        <f>ROUND(9.38397,5)</f>
        <v>9.38397</v>
      </c>
      <c r="G177" s="25"/>
      <c r="H177" s="26"/>
    </row>
    <row r="178" spans="1:8" ht="12.75" customHeight="1">
      <c r="A178" s="23">
        <v>42859</v>
      </c>
      <c r="B178" s="23"/>
      <c r="C178" s="24">
        <f>ROUND(9.335,5)</f>
        <v>9.335</v>
      </c>
      <c r="D178" s="24">
        <f>F178</f>
        <v>9.41998</v>
      </c>
      <c r="E178" s="24">
        <f>F178</f>
        <v>9.41998</v>
      </c>
      <c r="F178" s="24">
        <f>ROUND(9.41998,5)</f>
        <v>9.41998</v>
      </c>
      <c r="G178" s="25"/>
      <c r="H178" s="26"/>
    </row>
    <row r="179" spans="1:8" ht="12.75" customHeight="1">
      <c r="A179" s="23">
        <v>42950</v>
      </c>
      <c r="B179" s="23"/>
      <c r="C179" s="24">
        <f>ROUND(9.335,5)</f>
        <v>9.335</v>
      </c>
      <c r="D179" s="24">
        <f>F179</f>
        <v>9.44748</v>
      </c>
      <c r="E179" s="24">
        <f>F179</f>
        <v>9.44748</v>
      </c>
      <c r="F179" s="24">
        <f>ROUND(9.44748,5)</f>
        <v>9.44748</v>
      </c>
      <c r="G179" s="25"/>
      <c r="H179" s="26"/>
    </row>
    <row r="180" spans="1:8" ht="12.75" customHeight="1">
      <c r="A180" s="23">
        <v>43041</v>
      </c>
      <c r="B180" s="23"/>
      <c r="C180" s="24">
        <f>ROUND(9.335,5)</f>
        <v>9.335</v>
      </c>
      <c r="D180" s="24">
        <f>F180</f>
        <v>9.46985</v>
      </c>
      <c r="E180" s="24">
        <f>F180</f>
        <v>9.46985</v>
      </c>
      <c r="F180" s="24">
        <f>ROUND(9.46985,5)</f>
        <v>9.46985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187.3674</v>
      </c>
      <c r="E182" s="24">
        <f>F182</f>
        <v>187.3674</v>
      </c>
      <c r="F182" s="24">
        <f>ROUND(187.3674,5)</f>
        <v>187.3674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190.94967</v>
      </c>
      <c r="E183" s="24">
        <f>F183</f>
        <v>190.94967</v>
      </c>
      <c r="F183" s="24">
        <f>ROUND(190.94967,5)</f>
        <v>190.94967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192.41592</v>
      </c>
      <c r="E184" s="24">
        <f>F184</f>
        <v>192.41592</v>
      </c>
      <c r="F184" s="24">
        <f>ROUND(192.41592,5)</f>
        <v>192.41592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196.38308</v>
      </c>
      <c r="E185" s="24">
        <f>F185</f>
        <v>196.38308</v>
      </c>
      <c r="F185" s="24">
        <f>ROUND(196.38308,5)</f>
        <v>196.38308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198.06705</v>
      </c>
      <c r="E186" s="24">
        <f>F186</f>
        <v>198.06705</v>
      </c>
      <c r="F186" s="24">
        <f>ROUND(198.06705,5)</f>
        <v>198.06705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ROUND(4.5,5)</f>
        <v>4.5</v>
      </c>
      <c r="D188" s="24">
        <f>F188</f>
        <v>141.45099</v>
      </c>
      <c r="E188" s="24">
        <f>F188</f>
        <v>141.45099</v>
      </c>
      <c r="F188" s="24">
        <f>ROUND(141.45099,5)</f>
        <v>141.45099</v>
      </c>
      <c r="G188" s="25"/>
      <c r="H188" s="26"/>
    </row>
    <row r="189" spans="1:8" ht="12.75" customHeight="1">
      <c r="A189" s="23">
        <v>42768</v>
      </c>
      <c r="B189" s="23"/>
      <c r="C189" s="24">
        <f>ROUND(4.5,5)</f>
        <v>4.5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ROUND(4.5,5)</f>
        <v>4.5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ROUND(4.5,5)</f>
        <v>4.5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ROUND(4.5,5)</f>
        <v>4.5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ROUND(1.82,5)</f>
        <v>1.82</v>
      </c>
      <c r="D194" s="24">
        <f>F194</f>
        <v>148.54046</v>
      </c>
      <c r="E194" s="24">
        <f>F194</f>
        <v>148.54046</v>
      </c>
      <c r="F194" s="24">
        <f>ROUND(148.54046,5)</f>
        <v>148.54046</v>
      </c>
      <c r="G194" s="25"/>
      <c r="H194" s="26"/>
    </row>
    <row r="195" spans="1:8" ht="12.75" customHeight="1">
      <c r="A195" s="23">
        <v>42768</v>
      </c>
      <c r="B195" s="23"/>
      <c r="C195" s="24">
        <f>ROUND(1.82,5)</f>
        <v>1.82</v>
      </c>
      <c r="D195" s="24">
        <f>F195</f>
        <v>149.43095</v>
      </c>
      <c r="E195" s="24">
        <f>F195</f>
        <v>149.43095</v>
      </c>
      <c r="F195" s="24">
        <f>ROUND(149.43095,5)</f>
        <v>149.43095</v>
      </c>
      <c r="G195" s="25"/>
      <c r="H195" s="26"/>
    </row>
    <row r="196" spans="1:8" ht="12.75" customHeight="1">
      <c r="A196" s="23">
        <v>42859</v>
      </c>
      <c r="B196" s="23"/>
      <c r="C196" s="24">
        <f>ROUND(1.82,5)</f>
        <v>1.82</v>
      </c>
      <c r="D196" s="24">
        <f>F196</f>
        <v>152.39117</v>
      </c>
      <c r="E196" s="24">
        <f>F196</f>
        <v>152.39117</v>
      </c>
      <c r="F196" s="24">
        <f>ROUND(152.39117,5)</f>
        <v>152.39117</v>
      </c>
      <c r="G196" s="25"/>
      <c r="H196" s="26"/>
    </row>
    <row r="197" spans="1:8" ht="12.75" customHeight="1">
      <c r="A197" s="23">
        <v>42950</v>
      </c>
      <c r="B197" s="23"/>
      <c r="C197" s="24">
        <f>ROUND(1.82,5)</f>
        <v>1.82</v>
      </c>
      <c r="D197" s="24">
        <f>F197</f>
        <v>153.50303</v>
      </c>
      <c r="E197" s="24">
        <f>F197</f>
        <v>153.50303</v>
      </c>
      <c r="F197" s="24">
        <f>ROUND(153.50303,5)</f>
        <v>153.50303</v>
      </c>
      <c r="G197" s="25"/>
      <c r="H197" s="26"/>
    </row>
    <row r="198" spans="1:8" ht="12.75" customHeight="1">
      <c r="A198" s="23">
        <v>43041</v>
      </c>
      <c r="B198" s="23"/>
      <c r="C198" s="24">
        <f>ROUND(1.82,5)</f>
        <v>1.82</v>
      </c>
      <c r="D198" s="24">
        <f>F198</f>
        <v>156.7062</v>
      </c>
      <c r="E198" s="24">
        <f>F198</f>
        <v>156.7062</v>
      </c>
      <c r="F198" s="24">
        <f>ROUND(156.7062,5)</f>
        <v>156.7062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ROUND(9.22,5)</f>
        <v>9.22</v>
      </c>
      <c r="D200" s="24">
        <f>F200</f>
        <v>9.22732</v>
      </c>
      <c r="E200" s="24">
        <f>F200</f>
        <v>9.22732</v>
      </c>
      <c r="F200" s="24">
        <f>ROUND(9.22732,5)</f>
        <v>9.22732</v>
      </c>
      <c r="G200" s="25"/>
      <c r="H200" s="26"/>
    </row>
    <row r="201" spans="1:8" ht="12.75" customHeight="1">
      <c r="A201" s="23">
        <v>42768</v>
      </c>
      <c r="B201" s="23"/>
      <c r="C201" s="24">
        <f>ROUND(9.22,5)</f>
        <v>9.22</v>
      </c>
      <c r="D201" s="24">
        <f>F201</f>
        <v>9.27511</v>
      </c>
      <c r="E201" s="24">
        <f>F201</f>
        <v>9.27511</v>
      </c>
      <c r="F201" s="24">
        <f>ROUND(9.27511,5)</f>
        <v>9.27511</v>
      </c>
      <c r="G201" s="25"/>
      <c r="H201" s="26"/>
    </row>
    <row r="202" spans="1:8" ht="12.75" customHeight="1">
      <c r="A202" s="23">
        <v>42859</v>
      </c>
      <c r="B202" s="23"/>
      <c r="C202" s="24">
        <f>ROUND(9.22,5)</f>
        <v>9.22</v>
      </c>
      <c r="D202" s="24">
        <f>F202</f>
        <v>9.31216</v>
      </c>
      <c r="E202" s="24">
        <f>F202</f>
        <v>9.31216</v>
      </c>
      <c r="F202" s="24">
        <f>ROUND(9.31216,5)</f>
        <v>9.31216</v>
      </c>
      <c r="G202" s="25"/>
      <c r="H202" s="26"/>
    </row>
    <row r="203" spans="1:8" ht="12.75" customHeight="1">
      <c r="A203" s="23">
        <v>42950</v>
      </c>
      <c r="B203" s="23"/>
      <c r="C203" s="24">
        <f>ROUND(9.22,5)</f>
        <v>9.22</v>
      </c>
      <c r="D203" s="24">
        <f>F203</f>
        <v>9.33974</v>
      </c>
      <c r="E203" s="24">
        <f>F203</f>
        <v>9.33974</v>
      </c>
      <c r="F203" s="24">
        <f>ROUND(9.33974,5)</f>
        <v>9.33974</v>
      </c>
      <c r="G203" s="25"/>
      <c r="H203" s="26"/>
    </row>
    <row r="204" spans="1:8" ht="12.75" customHeight="1">
      <c r="A204" s="23">
        <v>43041</v>
      </c>
      <c r="B204" s="23"/>
      <c r="C204" s="24">
        <f>ROUND(9.22,5)</f>
        <v>9.22</v>
      </c>
      <c r="D204" s="24">
        <f>F204</f>
        <v>9.36382</v>
      </c>
      <c r="E204" s="24">
        <f>F204</f>
        <v>9.36382</v>
      </c>
      <c r="F204" s="24">
        <f>ROUND(9.36382,5)</f>
        <v>9.36382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ROUND(9.41,5)</f>
        <v>9.41</v>
      </c>
      <c r="D206" s="24">
        <f>F206</f>
        <v>9.41669</v>
      </c>
      <c r="E206" s="24">
        <f>F206</f>
        <v>9.41669</v>
      </c>
      <c r="F206" s="24">
        <f>ROUND(9.41669,5)</f>
        <v>9.41669</v>
      </c>
      <c r="G206" s="25"/>
      <c r="H206" s="26"/>
    </row>
    <row r="207" spans="1:8" ht="12.75" customHeight="1">
      <c r="A207" s="23">
        <v>42768</v>
      </c>
      <c r="B207" s="23"/>
      <c r="C207" s="24">
        <f>ROUND(9.41,5)</f>
        <v>9.41</v>
      </c>
      <c r="D207" s="24">
        <f>F207</f>
        <v>9.46057</v>
      </c>
      <c r="E207" s="24">
        <f>F207</f>
        <v>9.46057</v>
      </c>
      <c r="F207" s="24">
        <f>ROUND(9.46057,5)</f>
        <v>9.46057</v>
      </c>
      <c r="G207" s="25"/>
      <c r="H207" s="26"/>
    </row>
    <row r="208" spans="1:8" ht="12.75" customHeight="1">
      <c r="A208" s="23">
        <v>42859</v>
      </c>
      <c r="B208" s="23"/>
      <c r="C208" s="24">
        <f>ROUND(9.41,5)</f>
        <v>9.41</v>
      </c>
      <c r="D208" s="24">
        <f>F208</f>
        <v>9.49527</v>
      </c>
      <c r="E208" s="24">
        <f>F208</f>
        <v>9.49527</v>
      </c>
      <c r="F208" s="24">
        <f>ROUND(9.49527,5)</f>
        <v>9.49527</v>
      </c>
      <c r="G208" s="25"/>
      <c r="H208" s="26"/>
    </row>
    <row r="209" spans="1:8" ht="12.75" customHeight="1">
      <c r="A209" s="23">
        <v>42950</v>
      </c>
      <c r="B209" s="23"/>
      <c r="C209" s="24">
        <f>ROUND(9.41,5)</f>
        <v>9.41</v>
      </c>
      <c r="D209" s="24">
        <f>F209</f>
        <v>9.52213</v>
      </c>
      <c r="E209" s="24">
        <f>F209</f>
        <v>9.52213</v>
      </c>
      <c r="F209" s="24">
        <f>ROUND(9.52213,5)</f>
        <v>9.52213</v>
      </c>
      <c r="G209" s="25"/>
      <c r="H209" s="26"/>
    </row>
    <row r="210" spans="1:8" ht="12.75" customHeight="1">
      <c r="A210" s="23">
        <v>43041</v>
      </c>
      <c r="B210" s="23"/>
      <c r="C210" s="24">
        <f>ROUND(9.41,5)</f>
        <v>9.41</v>
      </c>
      <c r="D210" s="24">
        <f>F210</f>
        <v>9.54601</v>
      </c>
      <c r="E210" s="24">
        <f>F210</f>
        <v>9.54601</v>
      </c>
      <c r="F210" s="24">
        <f>ROUND(9.54601,5)</f>
        <v>9.54601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ROUND(9.46,5)</f>
        <v>9.46</v>
      </c>
      <c r="D212" s="24">
        <f>F212</f>
        <v>9.4669</v>
      </c>
      <c r="E212" s="24">
        <f>F212</f>
        <v>9.4669</v>
      </c>
      <c r="F212" s="24">
        <f>ROUND(9.4669,5)</f>
        <v>9.4669</v>
      </c>
      <c r="G212" s="25"/>
      <c r="H212" s="26"/>
    </row>
    <row r="213" spans="1:8" ht="12.75" customHeight="1">
      <c r="A213" s="23">
        <v>42768</v>
      </c>
      <c r="B213" s="23"/>
      <c r="C213" s="24">
        <f>ROUND(9.46,5)</f>
        <v>9.46</v>
      </c>
      <c r="D213" s="24">
        <f>F213</f>
        <v>9.51228</v>
      </c>
      <c r="E213" s="24">
        <f>F213</f>
        <v>9.51228</v>
      </c>
      <c r="F213" s="24">
        <f>ROUND(9.51228,5)</f>
        <v>9.51228</v>
      </c>
      <c r="G213" s="25"/>
      <c r="H213" s="26"/>
    </row>
    <row r="214" spans="1:8" ht="12.75" customHeight="1">
      <c r="A214" s="23">
        <v>42859</v>
      </c>
      <c r="B214" s="23"/>
      <c r="C214" s="24">
        <f>ROUND(9.46,5)</f>
        <v>9.46</v>
      </c>
      <c r="D214" s="24">
        <f>F214</f>
        <v>9.5484</v>
      </c>
      <c r="E214" s="24">
        <f>F214</f>
        <v>9.5484</v>
      </c>
      <c r="F214" s="24">
        <f>ROUND(9.5484,5)</f>
        <v>9.5484</v>
      </c>
      <c r="G214" s="25"/>
      <c r="H214" s="26"/>
    </row>
    <row r="215" spans="1:8" ht="12.75" customHeight="1">
      <c r="A215" s="23">
        <v>42950</v>
      </c>
      <c r="B215" s="23"/>
      <c r="C215" s="24">
        <f>ROUND(9.46,5)</f>
        <v>9.46</v>
      </c>
      <c r="D215" s="24">
        <f>F215</f>
        <v>9.5767</v>
      </c>
      <c r="E215" s="24">
        <f>F215</f>
        <v>9.5767</v>
      </c>
      <c r="F215" s="24">
        <f>ROUND(9.5767,5)</f>
        <v>9.5767</v>
      </c>
      <c r="G215" s="25"/>
      <c r="H215" s="26"/>
    </row>
    <row r="216" spans="1:8" ht="12.75" customHeight="1">
      <c r="A216" s="23">
        <v>43041</v>
      </c>
      <c r="B216" s="23"/>
      <c r="C216" s="24">
        <f>ROUND(9.46,5)</f>
        <v>9.46</v>
      </c>
      <c r="D216" s="24">
        <f>F216</f>
        <v>9.60201</v>
      </c>
      <c r="E216" s="24">
        <f>F216</f>
        <v>9.60201</v>
      </c>
      <c r="F216" s="24">
        <f>ROUND(9.60201,5)</f>
        <v>9.60201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ROUND(425.328414576043,4)</f>
        <v>425.3284</v>
      </c>
      <c r="D220" s="28">
        <f>F220</f>
        <v>430.3659</v>
      </c>
      <c r="E220" s="28">
        <f>F220</f>
        <v>430.3659</v>
      </c>
      <c r="F220" s="28">
        <f>ROUND(430.3659,4)</f>
        <v>430.3659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ROUND(2.09206213271122,4)</f>
        <v>2.0921</v>
      </c>
      <c r="D222" s="28">
        <f>F222</f>
        <v>2.0771</v>
      </c>
      <c r="E222" s="28">
        <f>F222</f>
        <v>2.0771</v>
      </c>
      <c r="F222" s="28">
        <f>ROUND(2.0771,4)</f>
        <v>2.0771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ROUND(15.2351745,4)</f>
        <v>15.2352</v>
      </c>
      <c r="D224" s="28">
        <f>F224</f>
        <v>15.2465</v>
      </c>
      <c r="E224" s="28">
        <f>F224</f>
        <v>15.2465</v>
      </c>
      <c r="F224" s="28">
        <f>ROUND(15.2465,4)</f>
        <v>15.2465</v>
      </c>
      <c r="G224" s="25"/>
      <c r="H224" s="26"/>
    </row>
    <row r="225" spans="1:8" ht="12.75" customHeight="1">
      <c r="A225" s="23">
        <v>42702</v>
      </c>
      <c r="B225" s="23"/>
      <c r="C225" s="28">
        <f>ROUND(15.2351745,4)</f>
        <v>15.2352</v>
      </c>
      <c r="D225" s="28">
        <f>F225</f>
        <v>15.3635</v>
      </c>
      <c r="E225" s="28">
        <f>F225</f>
        <v>15.3635</v>
      </c>
      <c r="F225" s="28">
        <f>ROUND(15.3635,4)</f>
        <v>15.3635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ROUND(17.102532375,4)</f>
        <v>17.1025</v>
      </c>
      <c r="D227" s="28">
        <f>F227</f>
        <v>17.1103</v>
      </c>
      <c r="E227" s="28">
        <f>F227</f>
        <v>17.1103</v>
      </c>
      <c r="F227" s="28">
        <f>ROUND(17.1103,4)</f>
        <v>17.1103</v>
      </c>
      <c r="G227" s="25"/>
      <c r="H227" s="26"/>
    </row>
    <row r="228" spans="1:8" ht="12.75" customHeight="1">
      <c r="A228" s="23">
        <v>42850</v>
      </c>
      <c r="B228" s="23"/>
      <c r="C228" s="28">
        <f>ROUND(17.102532375,4)</f>
        <v>17.1025</v>
      </c>
      <c r="D228" s="28">
        <f>F228</f>
        <v>17.7943</v>
      </c>
      <c r="E228" s="28">
        <f>F228</f>
        <v>17.7943</v>
      </c>
      <c r="F228" s="28">
        <f>ROUND(17.7943,4)</f>
        <v>17.7943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42664</v>
      </c>
      <c r="B230" s="23"/>
      <c r="C230" s="28">
        <f>ROUND(14.01,4)</f>
        <v>14.01</v>
      </c>
      <c r="D230" s="28">
        <f>F230</f>
        <v>14.0408</v>
      </c>
      <c r="E230" s="28">
        <f>F230</f>
        <v>14.0408</v>
      </c>
      <c r="F230" s="28">
        <f>ROUND(14.0408,4)</f>
        <v>14.0408</v>
      </c>
      <c r="G230" s="25"/>
      <c r="H230" s="26"/>
    </row>
    <row r="231" spans="1:8" ht="12.75" customHeight="1">
      <c r="A231" s="23">
        <v>42667</v>
      </c>
      <c r="B231" s="23"/>
      <c r="C231" s="28">
        <f>ROUND(14.01,4)</f>
        <v>14.01</v>
      </c>
      <c r="D231" s="28">
        <f>F231</f>
        <v>14.0129</v>
      </c>
      <c r="E231" s="28">
        <f>F231</f>
        <v>14.0129</v>
      </c>
      <c r="F231" s="28">
        <f>ROUND(14.0129,4)</f>
        <v>14.0129</v>
      </c>
      <c r="G231" s="25"/>
      <c r="H231" s="26"/>
    </row>
    <row r="232" spans="1:8" ht="12.75" customHeight="1">
      <c r="A232" s="23">
        <v>42669</v>
      </c>
      <c r="B232" s="23"/>
      <c r="C232" s="28">
        <f>ROUND(14.01,4)</f>
        <v>14.01</v>
      </c>
      <c r="D232" s="28">
        <f>F232</f>
        <v>14.0129</v>
      </c>
      <c r="E232" s="28">
        <f>F232</f>
        <v>14.0129</v>
      </c>
      <c r="F232" s="28">
        <f>ROUND(14.0129,4)</f>
        <v>14.0129</v>
      </c>
      <c r="G232" s="25"/>
      <c r="H232" s="26"/>
    </row>
    <row r="233" spans="1:8" ht="12.75" customHeight="1">
      <c r="A233" s="23">
        <v>42670</v>
      </c>
      <c r="B233" s="23"/>
      <c r="C233" s="28">
        <f>ROUND(14.01,4)</f>
        <v>14.01</v>
      </c>
      <c r="D233" s="28">
        <f>F233</f>
        <v>14.0159</v>
      </c>
      <c r="E233" s="28">
        <f>F233</f>
        <v>14.0159</v>
      </c>
      <c r="F233" s="28">
        <f>ROUND(14.0159,4)</f>
        <v>14.0159</v>
      </c>
      <c r="G233" s="25"/>
      <c r="H233" s="26"/>
    </row>
    <row r="234" spans="1:8" ht="12.75" customHeight="1">
      <c r="A234" s="23">
        <v>42671</v>
      </c>
      <c r="B234" s="23"/>
      <c r="C234" s="28">
        <f>ROUND(14.01,4)</f>
        <v>14.01</v>
      </c>
      <c r="D234" s="28">
        <f>F234</f>
        <v>14.0189</v>
      </c>
      <c r="E234" s="28">
        <f>F234</f>
        <v>14.0189</v>
      </c>
      <c r="F234" s="28">
        <f>ROUND(14.0189,4)</f>
        <v>14.0189</v>
      </c>
      <c r="G234" s="25"/>
      <c r="H234" s="26"/>
    </row>
    <row r="235" spans="1:8" ht="12.75" customHeight="1">
      <c r="A235" s="23">
        <v>42675</v>
      </c>
      <c r="B235" s="23"/>
      <c r="C235" s="28">
        <f>ROUND(14.01,4)</f>
        <v>14.01</v>
      </c>
      <c r="D235" s="28">
        <f>F235</f>
        <v>14.0308</v>
      </c>
      <c r="E235" s="28">
        <f>F235</f>
        <v>14.0308</v>
      </c>
      <c r="F235" s="28">
        <f>ROUND(14.0308,4)</f>
        <v>14.0308</v>
      </c>
      <c r="G235" s="25"/>
      <c r="H235" s="26"/>
    </row>
    <row r="236" spans="1:8" ht="12.75" customHeight="1">
      <c r="A236" s="23">
        <v>42676</v>
      </c>
      <c r="B236" s="23"/>
      <c r="C236" s="28">
        <f>ROUND(14.01,4)</f>
        <v>14.01</v>
      </c>
      <c r="D236" s="28">
        <f>F236</f>
        <v>14.0337</v>
      </c>
      <c r="E236" s="28">
        <f>F236</f>
        <v>14.0337</v>
      </c>
      <c r="F236" s="28">
        <f>ROUND(14.0337,4)</f>
        <v>14.0337</v>
      </c>
      <c r="G236" s="25"/>
      <c r="H236" s="26"/>
    </row>
    <row r="237" spans="1:8" ht="12.75" customHeight="1">
      <c r="A237" s="23">
        <v>42681</v>
      </c>
      <c r="B237" s="23"/>
      <c r="C237" s="28">
        <f>ROUND(14.01,4)</f>
        <v>14.01</v>
      </c>
      <c r="D237" s="28">
        <f>F237</f>
        <v>14.0482</v>
      </c>
      <c r="E237" s="28">
        <f>F237</f>
        <v>14.0482</v>
      </c>
      <c r="F237" s="28">
        <f>ROUND(14.0482,4)</f>
        <v>14.0482</v>
      </c>
      <c r="G237" s="25"/>
      <c r="H237" s="26"/>
    </row>
    <row r="238" spans="1:8" ht="12.75" customHeight="1">
      <c r="A238" s="23">
        <v>42684</v>
      </c>
      <c r="B238" s="23"/>
      <c r="C238" s="28">
        <f>ROUND(14.01,4)</f>
        <v>14.01</v>
      </c>
      <c r="D238" s="28">
        <f>F238</f>
        <v>14.0569</v>
      </c>
      <c r="E238" s="28">
        <f>F238</f>
        <v>14.0569</v>
      </c>
      <c r="F238" s="28">
        <f>ROUND(14.0569,4)</f>
        <v>14.0569</v>
      </c>
      <c r="G238" s="25"/>
      <c r="H238" s="26"/>
    </row>
    <row r="239" spans="1:8" ht="12.75" customHeight="1">
      <c r="A239" s="23">
        <v>42689</v>
      </c>
      <c r="B239" s="23"/>
      <c r="C239" s="28">
        <f>ROUND(14.01,4)</f>
        <v>14.01</v>
      </c>
      <c r="D239" s="28">
        <f>F239</f>
        <v>14.0714</v>
      </c>
      <c r="E239" s="28">
        <f>F239</f>
        <v>14.0714</v>
      </c>
      <c r="F239" s="28">
        <f>ROUND(14.0714,4)</f>
        <v>14.0714</v>
      </c>
      <c r="G239" s="25"/>
      <c r="H239" s="26"/>
    </row>
    <row r="240" spans="1:8" ht="12.75" customHeight="1">
      <c r="A240" s="23">
        <v>42690</v>
      </c>
      <c r="B240" s="23"/>
      <c r="C240" s="28">
        <f>ROUND(14.01,4)</f>
        <v>14.01</v>
      </c>
      <c r="D240" s="28">
        <f>F240</f>
        <v>14.0743</v>
      </c>
      <c r="E240" s="28">
        <f>F240</f>
        <v>14.0743</v>
      </c>
      <c r="F240" s="28">
        <f>ROUND(14.0743,4)</f>
        <v>14.0743</v>
      </c>
      <c r="G240" s="25"/>
      <c r="H240" s="26"/>
    </row>
    <row r="241" spans="1:8" ht="12.75" customHeight="1">
      <c r="A241" s="23">
        <v>42691</v>
      </c>
      <c r="B241" s="23"/>
      <c r="C241" s="28">
        <f>ROUND(14.01,4)</f>
        <v>14.01</v>
      </c>
      <c r="D241" s="28">
        <f>F241</f>
        <v>14.0771</v>
      </c>
      <c r="E241" s="28">
        <f>F241</f>
        <v>14.0771</v>
      </c>
      <c r="F241" s="28">
        <f>ROUND(14.0771,4)</f>
        <v>14.0771</v>
      </c>
      <c r="G241" s="25"/>
      <c r="H241" s="26"/>
    </row>
    <row r="242" spans="1:8" ht="12.75" customHeight="1">
      <c r="A242" s="23">
        <v>42702</v>
      </c>
      <c r="B242" s="23"/>
      <c r="C242" s="28">
        <f>ROUND(14.01,4)</f>
        <v>14.01</v>
      </c>
      <c r="D242" s="28">
        <f>F242</f>
        <v>14.1089</v>
      </c>
      <c r="E242" s="28">
        <f>F242</f>
        <v>14.1089</v>
      </c>
      <c r="F242" s="28">
        <f>ROUND(14.1089,4)</f>
        <v>14.1089</v>
      </c>
      <c r="G242" s="25"/>
      <c r="H242" s="26"/>
    </row>
    <row r="243" spans="1:8" ht="12.75" customHeight="1">
      <c r="A243" s="23">
        <v>42716</v>
      </c>
      <c r="B243" s="23"/>
      <c r="C243" s="28">
        <f>ROUND(14.01,4)</f>
        <v>14.01</v>
      </c>
      <c r="D243" s="28">
        <f>F243</f>
        <v>14.1488</v>
      </c>
      <c r="E243" s="28">
        <f>F243</f>
        <v>14.1488</v>
      </c>
      <c r="F243" s="28">
        <f>ROUND(14.1488,4)</f>
        <v>14.1488</v>
      </c>
      <c r="G243" s="25"/>
      <c r="H243" s="26"/>
    </row>
    <row r="244" spans="1:8" ht="12.75" customHeight="1">
      <c r="A244" s="23">
        <v>42717</v>
      </c>
      <c r="B244" s="23"/>
      <c r="C244" s="28">
        <f>ROUND(14.01,4)</f>
        <v>14.01</v>
      </c>
      <c r="D244" s="28">
        <f>F244</f>
        <v>14.1516</v>
      </c>
      <c r="E244" s="28">
        <f>F244</f>
        <v>14.1516</v>
      </c>
      <c r="F244" s="28">
        <f>ROUND(14.1516,4)</f>
        <v>14.1516</v>
      </c>
      <c r="G244" s="25"/>
      <c r="H244" s="26"/>
    </row>
    <row r="245" spans="1:8" ht="12.75" customHeight="1">
      <c r="A245" s="23">
        <v>42718</v>
      </c>
      <c r="B245" s="23"/>
      <c r="C245" s="28">
        <f>ROUND(14.01,4)</f>
        <v>14.01</v>
      </c>
      <c r="D245" s="28">
        <f>F245</f>
        <v>14.1545</v>
      </c>
      <c r="E245" s="28">
        <f>F245</f>
        <v>14.1545</v>
      </c>
      <c r="F245" s="28">
        <f>ROUND(14.1545,4)</f>
        <v>14.1545</v>
      </c>
      <c r="G245" s="25"/>
      <c r="H245" s="26"/>
    </row>
    <row r="246" spans="1:8" ht="12.75" customHeight="1">
      <c r="A246" s="23">
        <v>42719</v>
      </c>
      <c r="B246" s="23"/>
      <c r="C246" s="28">
        <f>ROUND(14.01,4)</f>
        <v>14.01</v>
      </c>
      <c r="D246" s="28">
        <f>F246</f>
        <v>14.1573</v>
      </c>
      <c r="E246" s="28">
        <f>F246</f>
        <v>14.1573</v>
      </c>
      <c r="F246" s="28">
        <f>ROUND(14.1573,4)</f>
        <v>14.1573</v>
      </c>
      <c r="G246" s="25"/>
      <c r="H246" s="26"/>
    </row>
    <row r="247" spans="1:8" ht="12.75" customHeight="1">
      <c r="A247" s="23">
        <v>42725</v>
      </c>
      <c r="B247" s="23"/>
      <c r="C247" s="28">
        <f>ROUND(14.01,4)</f>
        <v>14.01</v>
      </c>
      <c r="D247" s="28">
        <f>F247</f>
        <v>14.1744</v>
      </c>
      <c r="E247" s="28">
        <f>F247</f>
        <v>14.1744</v>
      </c>
      <c r="F247" s="28">
        <f>ROUND(14.1744,4)</f>
        <v>14.1744</v>
      </c>
      <c r="G247" s="25"/>
      <c r="H247" s="26"/>
    </row>
    <row r="248" spans="1:8" ht="12.75" customHeight="1">
      <c r="A248" s="23">
        <v>42733</v>
      </c>
      <c r="B248" s="23"/>
      <c r="C248" s="28">
        <f>ROUND(14.01,4)</f>
        <v>14.01</v>
      </c>
      <c r="D248" s="28">
        <f>F248</f>
        <v>14.1971</v>
      </c>
      <c r="E248" s="28">
        <f>F248</f>
        <v>14.1971</v>
      </c>
      <c r="F248" s="28">
        <f>ROUND(14.1971,4)</f>
        <v>14.1971</v>
      </c>
      <c r="G248" s="25"/>
      <c r="H248" s="26"/>
    </row>
    <row r="249" spans="1:8" ht="12.75" customHeight="1">
      <c r="A249" s="23">
        <v>42748</v>
      </c>
      <c r="B249" s="23"/>
      <c r="C249" s="28">
        <f>ROUND(14.01,4)</f>
        <v>14.01</v>
      </c>
      <c r="D249" s="28">
        <f>F249</f>
        <v>14.2382</v>
      </c>
      <c r="E249" s="28">
        <f>F249</f>
        <v>14.2382</v>
      </c>
      <c r="F249" s="28">
        <f>ROUND(14.2382,4)</f>
        <v>14.2382</v>
      </c>
      <c r="G249" s="25"/>
      <c r="H249" s="26"/>
    </row>
    <row r="250" spans="1:8" ht="12.75" customHeight="1">
      <c r="A250" s="23">
        <v>42753</v>
      </c>
      <c r="B250" s="23"/>
      <c r="C250" s="28">
        <f>ROUND(14.01,4)</f>
        <v>14.01</v>
      </c>
      <c r="D250" s="28">
        <f>F250</f>
        <v>14.2519</v>
      </c>
      <c r="E250" s="28">
        <f>F250</f>
        <v>14.2519</v>
      </c>
      <c r="F250" s="28">
        <f>ROUND(14.2519,4)</f>
        <v>14.2519</v>
      </c>
      <c r="G250" s="25"/>
      <c r="H250" s="26"/>
    </row>
    <row r="251" spans="1:8" ht="12.75" customHeight="1">
      <c r="A251" s="23">
        <v>42760</v>
      </c>
      <c r="B251" s="23"/>
      <c r="C251" s="28">
        <f>ROUND(14.01,4)</f>
        <v>14.01</v>
      </c>
      <c r="D251" s="28">
        <f>F251</f>
        <v>14.2711</v>
      </c>
      <c r="E251" s="28">
        <f>F251</f>
        <v>14.2711</v>
      </c>
      <c r="F251" s="28">
        <f>ROUND(14.2711,4)</f>
        <v>14.2711</v>
      </c>
      <c r="G251" s="25"/>
      <c r="H251" s="26"/>
    </row>
    <row r="252" spans="1:8" ht="12.75" customHeight="1">
      <c r="A252" s="23">
        <v>42837</v>
      </c>
      <c r="B252" s="23"/>
      <c r="C252" s="28">
        <f>ROUND(14.01,4)</f>
        <v>14.01</v>
      </c>
      <c r="D252" s="28">
        <f>F252</f>
        <v>14.4865</v>
      </c>
      <c r="E252" s="28">
        <f>F252</f>
        <v>14.4865</v>
      </c>
      <c r="F252" s="28">
        <f>ROUND(14.4865,4)</f>
        <v>14.4865</v>
      </c>
      <c r="G252" s="25"/>
      <c r="H252" s="26"/>
    </row>
    <row r="253" spans="1:8" ht="12.75" customHeight="1">
      <c r="A253" s="23">
        <v>42850</v>
      </c>
      <c r="B253" s="23"/>
      <c r="C253" s="28">
        <f>ROUND(14.01,4)</f>
        <v>14.01</v>
      </c>
      <c r="D253" s="28">
        <f>F253</f>
        <v>14.5229</v>
      </c>
      <c r="E253" s="28">
        <f>F253</f>
        <v>14.5229</v>
      </c>
      <c r="F253" s="28">
        <f>ROUND(14.5229,4)</f>
        <v>14.5229</v>
      </c>
      <c r="G253" s="25"/>
      <c r="H253" s="26"/>
    </row>
    <row r="254" spans="1:8" ht="12.75" customHeight="1">
      <c r="A254" s="23">
        <v>42928</v>
      </c>
      <c r="B254" s="23"/>
      <c r="C254" s="28">
        <f>ROUND(14.01,4)</f>
        <v>14.01</v>
      </c>
      <c r="D254" s="28">
        <f>F254</f>
        <v>14.7443</v>
      </c>
      <c r="E254" s="28">
        <f>F254</f>
        <v>14.7443</v>
      </c>
      <c r="F254" s="28">
        <f>ROUND(14.7443,4)</f>
        <v>14.7443</v>
      </c>
      <c r="G254" s="25"/>
      <c r="H254" s="26"/>
    </row>
    <row r="255" spans="1:8" ht="12.75" customHeight="1">
      <c r="A255" s="23" t="s">
        <v>66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42723</v>
      </c>
      <c r="B256" s="23"/>
      <c r="C256" s="28">
        <f>ROUND(1.08745,4)</f>
        <v>1.0875</v>
      </c>
      <c r="D256" s="28">
        <f>F256</f>
        <v>1.0899</v>
      </c>
      <c r="E256" s="28">
        <f>F256</f>
        <v>1.0899</v>
      </c>
      <c r="F256" s="28">
        <f>ROUND(1.0899,4)</f>
        <v>1.0899</v>
      </c>
      <c r="G256" s="25"/>
      <c r="H256" s="26"/>
    </row>
    <row r="257" spans="1:8" ht="12.75" customHeight="1">
      <c r="A257" s="23">
        <v>42807</v>
      </c>
      <c r="B257" s="23"/>
      <c r="C257" s="28">
        <f>ROUND(1.08745,4)</f>
        <v>1.0875</v>
      </c>
      <c r="D257" s="28">
        <f>F257</f>
        <v>1.0942</v>
      </c>
      <c r="E257" s="28">
        <f>F257</f>
        <v>1.0942</v>
      </c>
      <c r="F257" s="28">
        <f>ROUND(1.0942,4)</f>
        <v>1.0942</v>
      </c>
      <c r="G257" s="25"/>
      <c r="H257" s="26"/>
    </row>
    <row r="258" spans="1:8" ht="12.75" customHeight="1">
      <c r="A258" s="23">
        <v>42905</v>
      </c>
      <c r="B258" s="23"/>
      <c r="C258" s="28">
        <f>ROUND(1.08745,4)</f>
        <v>1.0875</v>
      </c>
      <c r="D258" s="28">
        <f>F258</f>
        <v>1.0991</v>
      </c>
      <c r="E258" s="28">
        <f>F258</f>
        <v>1.0991</v>
      </c>
      <c r="F258" s="28">
        <f>ROUND(1.0991,4)</f>
        <v>1.0991</v>
      </c>
      <c r="G258" s="25"/>
      <c r="H258" s="26"/>
    </row>
    <row r="259" spans="1:8" ht="12.75" customHeight="1">
      <c r="A259" s="23">
        <v>42996</v>
      </c>
      <c r="B259" s="23"/>
      <c r="C259" s="28">
        <f>ROUND(1.08745,4)</f>
        <v>1.0875</v>
      </c>
      <c r="D259" s="28">
        <f>F259</f>
        <v>1.1039</v>
      </c>
      <c r="E259" s="28">
        <f>F259</f>
        <v>1.1039</v>
      </c>
      <c r="F259" s="28">
        <f>ROUND(1.1039,4)</f>
        <v>1.1039</v>
      </c>
      <c r="G259" s="25"/>
      <c r="H259" s="26"/>
    </row>
    <row r="260" spans="1:8" ht="12.75" customHeight="1">
      <c r="A260" s="23" t="s">
        <v>67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42723</v>
      </c>
      <c r="B261" s="23"/>
      <c r="C261" s="28">
        <f>ROUND(1.2207375,4)</f>
        <v>1.2207</v>
      </c>
      <c r="D261" s="28">
        <f>F261</f>
        <v>1.2218</v>
      </c>
      <c r="E261" s="28">
        <f>F261</f>
        <v>1.2218</v>
      </c>
      <c r="F261" s="28">
        <f>ROUND(1.2218,4)</f>
        <v>1.2218</v>
      </c>
      <c r="G261" s="25"/>
      <c r="H261" s="26"/>
    </row>
    <row r="262" spans="1:8" ht="12.75" customHeight="1">
      <c r="A262" s="23">
        <v>42807</v>
      </c>
      <c r="B262" s="23"/>
      <c r="C262" s="28">
        <f>ROUND(1.2207375,4)</f>
        <v>1.2207</v>
      </c>
      <c r="D262" s="28">
        <f>F262</f>
        <v>1.2241</v>
      </c>
      <c r="E262" s="28">
        <f>F262</f>
        <v>1.2241</v>
      </c>
      <c r="F262" s="28">
        <f>ROUND(1.2241,4)</f>
        <v>1.2241</v>
      </c>
      <c r="G262" s="25"/>
      <c r="H262" s="26"/>
    </row>
    <row r="263" spans="1:8" ht="12.75" customHeight="1">
      <c r="A263" s="23">
        <v>42905</v>
      </c>
      <c r="B263" s="23"/>
      <c r="C263" s="28">
        <f>ROUND(1.2207375,4)</f>
        <v>1.2207</v>
      </c>
      <c r="D263" s="28">
        <f>F263</f>
        <v>1.2265</v>
      </c>
      <c r="E263" s="28">
        <f>F263</f>
        <v>1.2265</v>
      </c>
      <c r="F263" s="28">
        <f>ROUND(1.2265,4)</f>
        <v>1.2265</v>
      </c>
      <c r="G263" s="25"/>
      <c r="H263" s="26"/>
    </row>
    <row r="264" spans="1:8" ht="12.75" customHeight="1">
      <c r="A264" s="23">
        <v>42996</v>
      </c>
      <c r="B264" s="23"/>
      <c r="C264" s="28">
        <f>ROUND(1.2207375,4)</f>
        <v>1.2207</v>
      </c>
      <c r="D264" s="28">
        <f>F264</f>
        <v>1.2287</v>
      </c>
      <c r="E264" s="28">
        <f>F264</f>
        <v>1.2287</v>
      </c>
      <c r="F264" s="28">
        <f>ROUND(1.2287,4)</f>
        <v>1.2287</v>
      </c>
      <c r="G264" s="25"/>
      <c r="H264" s="26"/>
    </row>
    <row r="265" spans="1:8" ht="12.75" customHeight="1">
      <c r="A265" s="23" t="s">
        <v>68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42723</v>
      </c>
      <c r="B266" s="23"/>
      <c r="C266" s="28">
        <f>ROUND(10.655480625,4)</f>
        <v>10.6555</v>
      </c>
      <c r="D266" s="28">
        <f>F266</f>
        <v>10.7611</v>
      </c>
      <c r="E266" s="28">
        <f>F266</f>
        <v>10.7611</v>
      </c>
      <c r="F266" s="28">
        <f>ROUND(10.7611,4)</f>
        <v>10.7611</v>
      </c>
      <c r="G266" s="25"/>
      <c r="H266" s="26"/>
    </row>
    <row r="267" spans="1:8" ht="12.75" customHeight="1">
      <c r="A267" s="23">
        <v>42807</v>
      </c>
      <c r="B267" s="23"/>
      <c r="C267" s="28">
        <f>ROUND(10.655480625,4)</f>
        <v>10.6555</v>
      </c>
      <c r="D267" s="28">
        <f>F267</f>
        <v>10.9182</v>
      </c>
      <c r="E267" s="28">
        <f>F267</f>
        <v>10.9182</v>
      </c>
      <c r="F267" s="28">
        <f>ROUND(10.9182,4)</f>
        <v>10.9182</v>
      </c>
      <c r="G267" s="25"/>
      <c r="H267" s="26"/>
    </row>
    <row r="268" spans="1:8" ht="12.75" customHeight="1">
      <c r="A268" s="23">
        <v>42905</v>
      </c>
      <c r="B268" s="23"/>
      <c r="C268" s="28">
        <f>ROUND(10.655480625,4)</f>
        <v>10.6555</v>
      </c>
      <c r="D268" s="28">
        <f>F268</f>
        <v>11.1032</v>
      </c>
      <c r="E268" s="28">
        <f>F268</f>
        <v>11.1032</v>
      </c>
      <c r="F268" s="28">
        <f>ROUND(11.1032,4)</f>
        <v>11.1032</v>
      </c>
      <c r="G268" s="25"/>
      <c r="H268" s="26"/>
    </row>
    <row r="269" spans="1:8" ht="12.75" customHeight="1">
      <c r="A269" s="23">
        <v>42996</v>
      </c>
      <c r="B269" s="23"/>
      <c r="C269" s="28">
        <f>ROUND(10.655480625,4)</f>
        <v>10.6555</v>
      </c>
      <c r="D269" s="28">
        <f>F269</f>
        <v>11.2737</v>
      </c>
      <c r="E269" s="28">
        <f>F269</f>
        <v>11.2737</v>
      </c>
      <c r="F269" s="28">
        <f>ROUND(11.2737,4)</f>
        <v>11.2737</v>
      </c>
      <c r="G269" s="25"/>
      <c r="H269" s="26"/>
    </row>
    <row r="270" spans="1:8" ht="12.75" customHeight="1">
      <c r="A270" s="23">
        <v>43087</v>
      </c>
      <c r="B270" s="23"/>
      <c r="C270" s="28">
        <f>ROUND(10.655480625,4)</f>
        <v>10.6555</v>
      </c>
      <c r="D270" s="28">
        <f>F270</f>
        <v>11.4798</v>
      </c>
      <c r="E270" s="28">
        <f>F270</f>
        <v>11.4798</v>
      </c>
      <c r="F270" s="28">
        <f>ROUND(11.4798,4)</f>
        <v>11.4798</v>
      </c>
      <c r="G270" s="25"/>
      <c r="H270" s="26"/>
    </row>
    <row r="271" spans="1:8" ht="12.75" customHeight="1">
      <c r="A271" s="23">
        <v>43178</v>
      </c>
      <c r="B271" s="23"/>
      <c r="C271" s="28">
        <f>ROUND(10.655480625,4)</f>
        <v>10.6555</v>
      </c>
      <c r="D271" s="28">
        <f>F271</f>
        <v>11.7101</v>
      </c>
      <c r="E271" s="28">
        <f>F271</f>
        <v>11.7101</v>
      </c>
      <c r="F271" s="28">
        <f>ROUND(11.7101,4)</f>
        <v>11.7101</v>
      </c>
      <c r="G271" s="25"/>
      <c r="H271" s="26"/>
    </row>
    <row r="272" spans="1:8" ht="12.75" customHeight="1">
      <c r="A272" s="23">
        <v>43269</v>
      </c>
      <c r="B272" s="23"/>
      <c r="C272" s="28">
        <f>ROUND(10.655480625,4)</f>
        <v>10.6555</v>
      </c>
      <c r="D272" s="28">
        <f>F272</f>
        <v>11.9392</v>
      </c>
      <c r="E272" s="28">
        <f>F272</f>
        <v>11.9392</v>
      </c>
      <c r="F272" s="28">
        <f>ROUND(11.9392,4)</f>
        <v>11.9392</v>
      </c>
      <c r="G272" s="25"/>
      <c r="H272" s="26"/>
    </row>
    <row r="273" spans="1:8" ht="12.75" customHeight="1">
      <c r="A273" s="23" t="s">
        <v>69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42723</v>
      </c>
      <c r="B274" s="23"/>
      <c r="C274" s="28">
        <f>ROUND(3.81421687403011,4)</f>
        <v>3.8142</v>
      </c>
      <c r="D274" s="28">
        <f>F274</f>
        <v>4.3312</v>
      </c>
      <c r="E274" s="28">
        <f>F274</f>
        <v>4.3312</v>
      </c>
      <c r="F274" s="28">
        <f>ROUND(4.3312,4)</f>
        <v>4.3312</v>
      </c>
      <c r="G274" s="25"/>
      <c r="H274" s="26"/>
    </row>
    <row r="275" spans="1:8" ht="12.75" customHeight="1">
      <c r="A275" s="23">
        <v>42807</v>
      </c>
      <c r="B275" s="23"/>
      <c r="C275" s="28">
        <f>ROUND(3.81421687403011,4)</f>
        <v>3.8142</v>
      </c>
      <c r="D275" s="28">
        <f>F275</f>
        <v>4.4227</v>
      </c>
      <c r="E275" s="28">
        <f>F275</f>
        <v>4.4227</v>
      </c>
      <c r="F275" s="28">
        <f>ROUND(4.4227,4)</f>
        <v>4.4227</v>
      </c>
      <c r="G275" s="25"/>
      <c r="H275" s="26"/>
    </row>
    <row r="276" spans="1:8" ht="12.75" customHeight="1">
      <c r="A276" s="23">
        <v>42905</v>
      </c>
      <c r="B276" s="23"/>
      <c r="C276" s="28">
        <f>ROUND(3.81421687403011,4)</f>
        <v>3.8142</v>
      </c>
      <c r="D276" s="28">
        <f>F276</f>
        <v>4.4952</v>
      </c>
      <c r="E276" s="28">
        <f>F276</f>
        <v>4.4952</v>
      </c>
      <c r="F276" s="28">
        <f>ROUND(4.4952,4)</f>
        <v>4.4952</v>
      </c>
      <c r="G276" s="25"/>
      <c r="H276" s="26"/>
    </row>
    <row r="277" spans="1:8" ht="12.75" customHeight="1">
      <c r="A277" s="23" t="s">
        <v>70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42723</v>
      </c>
      <c r="B278" s="23"/>
      <c r="C278" s="28">
        <f>ROUND(1.308534,4)</f>
        <v>1.3085</v>
      </c>
      <c r="D278" s="28">
        <f>F278</f>
        <v>1.3212</v>
      </c>
      <c r="E278" s="28">
        <f>F278</f>
        <v>1.3212</v>
      </c>
      <c r="F278" s="28">
        <f>ROUND(1.3212,4)</f>
        <v>1.3212</v>
      </c>
      <c r="G278" s="25"/>
      <c r="H278" s="26"/>
    </row>
    <row r="279" spans="1:8" ht="12.75" customHeight="1">
      <c r="A279" s="23">
        <v>42807</v>
      </c>
      <c r="B279" s="23"/>
      <c r="C279" s="28">
        <f>ROUND(1.308534,4)</f>
        <v>1.3085</v>
      </c>
      <c r="D279" s="28">
        <f>F279</f>
        <v>1.3328</v>
      </c>
      <c r="E279" s="28">
        <f>F279</f>
        <v>1.3328</v>
      </c>
      <c r="F279" s="28">
        <f>ROUND(1.3328,4)</f>
        <v>1.3328</v>
      </c>
      <c r="G279" s="25"/>
      <c r="H279" s="26"/>
    </row>
    <row r="280" spans="1:8" ht="12.75" customHeight="1">
      <c r="A280" s="23">
        <v>42905</v>
      </c>
      <c r="B280" s="23"/>
      <c r="C280" s="28">
        <f>ROUND(1.308534,4)</f>
        <v>1.3085</v>
      </c>
      <c r="D280" s="28">
        <f>F280</f>
        <v>1.3489</v>
      </c>
      <c r="E280" s="28">
        <f>F280</f>
        <v>1.3489</v>
      </c>
      <c r="F280" s="28">
        <f>ROUND(1.3489,4)</f>
        <v>1.3489</v>
      </c>
      <c r="G280" s="25"/>
      <c r="H280" s="26"/>
    </row>
    <row r="281" spans="1:8" ht="12.75" customHeight="1">
      <c r="A281" s="23">
        <v>42996</v>
      </c>
      <c r="B281" s="23"/>
      <c r="C281" s="28">
        <f>ROUND(1.308534,4)</f>
        <v>1.3085</v>
      </c>
      <c r="D281" s="28">
        <f>F281</f>
        <v>1.36</v>
      </c>
      <c r="E281" s="28">
        <f>F281</f>
        <v>1.36</v>
      </c>
      <c r="F281" s="28">
        <f>ROUND(1.36,4)</f>
        <v>1.36</v>
      </c>
      <c r="G281" s="25"/>
      <c r="H281" s="26"/>
    </row>
    <row r="282" spans="1:8" ht="12.75" customHeight="1">
      <c r="A282" s="23" t="s">
        <v>71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ROUND(10.5085508550855,4)</f>
        <v>10.5086</v>
      </c>
      <c r="D283" s="28">
        <f>F283</f>
        <v>10.6321</v>
      </c>
      <c r="E283" s="28">
        <f>F283</f>
        <v>10.6321</v>
      </c>
      <c r="F283" s="28">
        <f>ROUND(10.6321,4)</f>
        <v>10.6321</v>
      </c>
      <c r="G283" s="25"/>
      <c r="H283" s="26"/>
    </row>
    <row r="284" spans="1:8" ht="12.75" customHeight="1">
      <c r="A284" s="23">
        <v>42807</v>
      </c>
      <c r="B284" s="23"/>
      <c r="C284" s="28">
        <f>ROUND(10.5085508550855,4)</f>
        <v>10.5086</v>
      </c>
      <c r="D284" s="28">
        <f>F284</f>
        <v>10.8155</v>
      </c>
      <c r="E284" s="28">
        <f>F284</f>
        <v>10.8155</v>
      </c>
      <c r="F284" s="28">
        <f>ROUND(10.8155,4)</f>
        <v>10.8155</v>
      </c>
      <c r="G284" s="25"/>
      <c r="H284" s="26"/>
    </row>
    <row r="285" spans="1:8" ht="12.75" customHeight="1">
      <c r="A285" s="23">
        <v>42905</v>
      </c>
      <c r="B285" s="23"/>
      <c r="C285" s="28">
        <f>ROUND(10.5085508550855,4)</f>
        <v>10.5086</v>
      </c>
      <c r="D285" s="28">
        <f>F285</f>
        <v>11.0328</v>
      </c>
      <c r="E285" s="28">
        <f>F285</f>
        <v>11.0328</v>
      </c>
      <c r="F285" s="28">
        <f>ROUND(11.0328,4)</f>
        <v>11.0328</v>
      </c>
      <c r="G285" s="25"/>
      <c r="H285" s="26"/>
    </row>
    <row r="286" spans="1:8" ht="12.75" customHeight="1">
      <c r="A286" s="23">
        <v>42996</v>
      </c>
      <c r="B286" s="23"/>
      <c r="C286" s="28">
        <f>ROUND(10.5085508550855,4)</f>
        <v>10.5086</v>
      </c>
      <c r="D286" s="28">
        <f>F286</f>
        <v>11.2343</v>
      </c>
      <c r="E286" s="28">
        <f>F286</f>
        <v>11.2343</v>
      </c>
      <c r="F286" s="28">
        <f>ROUND(11.2343,4)</f>
        <v>11.2343</v>
      </c>
      <c r="G286" s="25"/>
      <c r="H286" s="26"/>
    </row>
    <row r="287" spans="1:8" ht="12.75" customHeight="1">
      <c r="A287" s="23" t="s">
        <v>72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42723</v>
      </c>
      <c r="B288" s="23"/>
      <c r="C288" s="28">
        <f>ROUND(2.09206213271122,4)</f>
        <v>2.0921</v>
      </c>
      <c r="D288" s="28">
        <f>F288</f>
        <v>2.0828</v>
      </c>
      <c r="E288" s="28">
        <f>F288</f>
        <v>2.0828</v>
      </c>
      <c r="F288" s="28">
        <f>ROUND(2.0828,4)</f>
        <v>2.0828</v>
      </c>
      <c r="G288" s="25"/>
      <c r="H288" s="26"/>
    </row>
    <row r="289" spans="1:8" ht="12.75" customHeight="1">
      <c r="A289" s="23">
        <v>42807</v>
      </c>
      <c r="B289" s="23"/>
      <c r="C289" s="28">
        <f>ROUND(2.09206213271122,4)</f>
        <v>2.0921</v>
      </c>
      <c r="D289" s="28">
        <f>F289</f>
        <v>2.1056</v>
      </c>
      <c r="E289" s="28">
        <f>F289</f>
        <v>2.1056</v>
      </c>
      <c r="F289" s="28">
        <f>ROUND(2.1056,4)</f>
        <v>2.1056</v>
      </c>
      <c r="G289" s="25"/>
      <c r="H289" s="26"/>
    </row>
    <row r="290" spans="1:8" ht="12.75" customHeight="1">
      <c r="A290" s="23">
        <v>42905</v>
      </c>
      <c r="B290" s="23"/>
      <c r="C290" s="28">
        <f>ROUND(2.09206213271122,4)</f>
        <v>2.0921</v>
      </c>
      <c r="D290" s="28">
        <f>F290</f>
        <v>2.1338</v>
      </c>
      <c r="E290" s="28">
        <f>F290</f>
        <v>2.1338</v>
      </c>
      <c r="F290" s="28">
        <f>ROUND(2.1338,4)</f>
        <v>2.1338</v>
      </c>
      <c r="G290" s="25"/>
      <c r="H290" s="26"/>
    </row>
    <row r="291" spans="1:8" ht="12.75" customHeight="1">
      <c r="A291" s="23">
        <v>42996</v>
      </c>
      <c r="B291" s="23"/>
      <c r="C291" s="28">
        <f>ROUND(2.09206213271122,4)</f>
        <v>2.0921</v>
      </c>
      <c r="D291" s="28">
        <f>F291</f>
        <v>2.1605</v>
      </c>
      <c r="E291" s="28">
        <f>F291</f>
        <v>2.1605</v>
      </c>
      <c r="F291" s="28">
        <f>ROUND(2.1605,4)</f>
        <v>2.1605</v>
      </c>
      <c r="G291" s="25"/>
      <c r="H291" s="26"/>
    </row>
    <row r="292" spans="1:8" ht="12.75" customHeight="1">
      <c r="A292" s="23" t="s">
        <v>73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42723</v>
      </c>
      <c r="B293" s="23"/>
      <c r="C293" s="28">
        <f>ROUND(2.04764688687518,4)</f>
        <v>2.0476</v>
      </c>
      <c r="D293" s="28">
        <f>F293</f>
        <v>2.0795</v>
      </c>
      <c r="E293" s="28">
        <f>F293</f>
        <v>2.0795</v>
      </c>
      <c r="F293" s="28">
        <f>ROUND(2.0795,4)</f>
        <v>2.0795</v>
      </c>
      <c r="G293" s="25"/>
      <c r="H293" s="26"/>
    </row>
    <row r="294" spans="1:8" ht="12.75" customHeight="1">
      <c r="A294" s="23">
        <v>42807</v>
      </c>
      <c r="B294" s="23"/>
      <c r="C294" s="28">
        <f>ROUND(2.04764688687518,4)</f>
        <v>2.0476</v>
      </c>
      <c r="D294" s="28">
        <f>F294</f>
        <v>2.1223</v>
      </c>
      <c r="E294" s="28">
        <f>F294</f>
        <v>2.1223</v>
      </c>
      <c r="F294" s="28">
        <f>ROUND(2.1223,4)</f>
        <v>2.1223</v>
      </c>
      <c r="G294" s="25"/>
      <c r="H294" s="26"/>
    </row>
    <row r="295" spans="1:8" ht="12.75" customHeight="1">
      <c r="A295" s="23">
        <v>42905</v>
      </c>
      <c r="B295" s="23"/>
      <c r="C295" s="28">
        <f>ROUND(2.04764688687518,4)</f>
        <v>2.0476</v>
      </c>
      <c r="D295" s="28">
        <f>F295</f>
        <v>2.1731</v>
      </c>
      <c r="E295" s="28">
        <f>F295</f>
        <v>2.1731</v>
      </c>
      <c r="F295" s="28">
        <f>ROUND(2.1731,4)</f>
        <v>2.1731</v>
      </c>
      <c r="G295" s="25"/>
      <c r="H295" s="26"/>
    </row>
    <row r="296" spans="1:8" ht="12.75" customHeight="1">
      <c r="A296" s="23">
        <v>42996</v>
      </c>
      <c r="B296" s="23"/>
      <c r="C296" s="28">
        <f>ROUND(2.04764688687518,4)</f>
        <v>2.0476</v>
      </c>
      <c r="D296" s="28">
        <f>F296</f>
        <v>2.2211</v>
      </c>
      <c r="E296" s="28">
        <f>F296</f>
        <v>2.2211</v>
      </c>
      <c r="F296" s="28">
        <f>ROUND(2.2211,4)</f>
        <v>2.2211</v>
      </c>
      <c r="G296" s="25"/>
      <c r="H296" s="26"/>
    </row>
    <row r="297" spans="1:8" ht="12.75" customHeight="1">
      <c r="A297" s="23" t="s">
        <v>74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42723</v>
      </c>
      <c r="B298" s="23"/>
      <c r="C298" s="28">
        <f>ROUND(15.2351745,4)</f>
        <v>15.2352</v>
      </c>
      <c r="D298" s="28">
        <f>F298</f>
        <v>15.4418</v>
      </c>
      <c r="E298" s="28">
        <f>F298</f>
        <v>15.4418</v>
      </c>
      <c r="F298" s="28">
        <f>ROUND(15.4418,4)</f>
        <v>15.4418</v>
      </c>
      <c r="G298" s="25"/>
      <c r="H298" s="26"/>
    </row>
    <row r="299" spans="1:8" ht="12.75" customHeight="1">
      <c r="A299" s="23">
        <v>42807</v>
      </c>
      <c r="B299" s="23"/>
      <c r="C299" s="28">
        <f>ROUND(15.2351745,4)</f>
        <v>15.2352</v>
      </c>
      <c r="D299" s="28">
        <f>F299</f>
        <v>15.7591</v>
      </c>
      <c r="E299" s="28">
        <f>F299</f>
        <v>15.7591</v>
      </c>
      <c r="F299" s="28">
        <f>ROUND(15.7591,4)</f>
        <v>15.7591</v>
      </c>
      <c r="G299" s="25"/>
      <c r="H299" s="26"/>
    </row>
    <row r="300" spans="1:8" ht="12.75" customHeight="1">
      <c r="A300" s="23">
        <v>42905</v>
      </c>
      <c r="B300" s="23"/>
      <c r="C300" s="28">
        <f>ROUND(15.2351745,4)</f>
        <v>15.2352</v>
      </c>
      <c r="D300" s="28">
        <f>F300</f>
        <v>16.134</v>
      </c>
      <c r="E300" s="28">
        <f>F300</f>
        <v>16.134</v>
      </c>
      <c r="F300" s="28">
        <f>ROUND(16.134,4)</f>
        <v>16.134</v>
      </c>
      <c r="G300" s="25"/>
      <c r="H300" s="26"/>
    </row>
    <row r="301" spans="1:8" ht="12.75" customHeight="1">
      <c r="A301" s="23">
        <v>42996</v>
      </c>
      <c r="B301" s="23"/>
      <c r="C301" s="28">
        <f>ROUND(15.2351745,4)</f>
        <v>15.2352</v>
      </c>
      <c r="D301" s="28">
        <f>F301</f>
        <v>16.4866</v>
      </c>
      <c r="E301" s="28">
        <f>F301</f>
        <v>16.4866</v>
      </c>
      <c r="F301" s="28">
        <f>ROUND(16.4866,4)</f>
        <v>16.4866</v>
      </c>
      <c r="G301" s="25"/>
      <c r="H301" s="26"/>
    </row>
    <row r="302" spans="1:8" ht="12.75" customHeight="1">
      <c r="A302" s="23">
        <v>43087</v>
      </c>
      <c r="B302" s="23"/>
      <c r="C302" s="28">
        <f>ROUND(15.2351745,4)</f>
        <v>15.2352</v>
      </c>
      <c r="D302" s="28">
        <f>F302</f>
        <v>16.8748</v>
      </c>
      <c r="E302" s="28">
        <f>F302</f>
        <v>16.8748</v>
      </c>
      <c r="F302" s="28">
        <f>ROUND(16.8748,4)</f>
        <v>16.8748</v>
      </c>
      <c r="G302" s="25"/>
      <c r="H302" s="26"/>
    </row>
    <row r="303" spans="1:8" ht="12.75" customHeight="1">
      <c r="A303" s="23">
        <v>43178</v>
      </c>
      <c r="B303" s="23"/>
      <c r="C303" s="28">
        <f>ROUND(15.2351745,4)</f>
        <v>15.2352</v>
      </c>
      <c r="D303" s="28">
        <f>F303</f>
        <v>17.3324</v>
      </c>
      <c r="E303" s="28">
        <f>F303</f>
        <v>17.3324</v>
      </c>
      <c r="F303" s="28">
        <f>ROUND(17.3324,4)</f>
        <v>17.3324</v>
      </c>
      <c r="G303" s="25"/>
      <c r="H303" s="26"/>
    </row>
    <row r="304" spans="1:8" ht="12.75" customHeight="1">
      <c r="A304" s="23">
        <v>43269</v>
      </c>
      <c r="B304" s="23"/>
      <c r="C304" s="28">
        <f>ROUND(15.2351745,4)</f>
        <v>15.2352</v>
      </c>
      <c r="D304" s="28">
        <f>F304</f>
        <v>17.8282</v>
      </c>
      <c r="E304" s="28">
        <f>F304</f>
        <v>17.8282</v>
      </c>
      <c r="F304" s="28">
        <f>ROUND(17.8282,4)</f>
        <v>17.8282</v>
      </c>
      <c r="G304" s="25"/>
      <c r="H304" s="26"/>
    </row>
    <row r="305" spans="1:8" ht="12.75" customHeight="1">
      <c r="A305" s="23" t="s">
        <v>75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42723</v>
      </c>
      <c r="B306" s="23"/>
      <c r="C306" s="28">
        <f>ROUND(14.0747438215793,4)</f>
        <v>14.0747</v>
      </c>
      <c r="D306" s="28">
        <f>F306</f>
        <v>14.2725</v>
      </c>
      <c r="E306" s="28">
        <f>F306</f>
        <v>14.2725</v>
      </c>
      <c r="F306" s="28">
        <f>ROUND(14.2725,4)</f>
        <v>14.2725</v>
      </c>
      <c r="G306" s="25"/>
      <c r="H306" s="26"/>
    </row>
    <row r="307" spans="1:8" ht="12.75" customHeight="1">
      <c r="A307" s="23">
        <v>42807</v>
      </c>
      <c r="B307" s="23"/>
      <c r="C307" s="28">
        <f>ROUND(14.0747438215793,4)</f>
        <v>14.0747</v>
      </c>
      <c r="D307" s="28">
        <f>F307</f>
        <v>14.5841</v>
      </c>
      <c r="E307" s="28">
        <f>F307</f>
        <v>14.5841</v>
      </c>
      <c r="F307" s="28">
        <f>ROUND(14.5841,4)</f>
        <v>14.5841</v>
      </c>
      <c r="G307" s="25"/>
      <c r="H307" s="26"/>
    </row>
    <row r="308" spans="1:8" ht="12.75" customHeight="1">
      <c r="A308" s="23">
        <v>42905</v>
      </c>
      <c r="B308" s="23"/>
      <c r="C308" s="28">
        <f>ROUND(14.0747438215793,4)</f>
        <v>14.0747</v>
      </c>
      <c r="D308" s="28">
        <f>F308</f>
        <v>14.952</v>
      </c>
      <c r="E308" s="28">
        <f>F308</f>
        <v>14.952</v>
      </c>
      <c r="F308" s="28">
        <f>ROUND(14.952,4)</f>
        <v>14.952</v>
      </c>
      <c r="G308" s="25"/>
      <c r="H308" s="26"/>
    </row>
    <row r="309" spans="1:8" ht="12.75" customHeight="1">
      <c r="A309" s="23">
        <v>42996</v>
      </c>
      <c r="B309" s="23"/>
      <c r="C309" s="28">
        <f>ROUND(14.0747438215793,4)</f>
        <v>14.0747</v>
      </c>
      <c r="D309" s="28">
        <f>F309</f>
        <v>15.2988</v>
      </c>
      <c r="E309" s="28">
        <f>F309</f>
        <v>15.2988</v>
      </c>
      <c r="F309" s="28">
        <f>ROUND(15.2988,4)</f>
        <v>15.2988</v>
      </c>
      <c r="G309" s="25"/>
      <c r="H309" s="26"/>
    </row>
    <row r="310" spans="1:8" ht="12.75" customHeight="1">
      <c r="A310" s="23">
        <v>43087</v>
      </c>
      <c r="B310" s="23"/>
      <c r="C310" s="28">
        <f>ROUND(14.0747438215793,4)</f>
        <v>14.0747</v>
      </c>
      <c r="D310" s="28">
        <f>F310</f>
        <v>15.6732</v>
      </c>
      <c r="E310" s="28">
        <f>F310</f>
        <v>15.6732</v>
      </c>
      <c r="F310" s="28">
        <f>ROUND(15.6732,4)</f>
        <v>15.6732</v>
      </c>
      <c r="G310" s="25"/>
      <c r="H310" s="26"/>
    </row>
    <row r="311" spans="1:8" ht="12.75" customHeight="1">
      <c r="A311" s="23" t="s">
        <v>76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42723</v>
      </c>
      <c r="B312" s="23"/>
      <c r="C312" s="28">
        <f>ROUND(17.102532375,4)</f>
        <v>17.1025</v>
      </c>
      <c r="D312" s="28">
        <f>F312</f>
        <v>17.3119</v>
      </c>
      <c r="E312" s="28">
        <f>F312</f>
        <v>17.3119</v>
      </c>
      <c r="F312" s="28">
        <f>ROUND(17.3119,4)</f>
        <v>17.3119</v>
      </c>
      <c r="G312" s="25"/>
      <c r="H312" s="26"/>
    </row>
    <row r="313" spans="1:8" ht="12.75" customHeight="1">
      <c r="A313" s="23">
        <v>42807</v>
      </c>
      <c r="B313" s="23"/>
      <c r="C313" s="28">
        <f>ROUND(17.102532375,4)</f>
        <v>17.1025</v>
      </c>
      <c r="D313" s="28">
        <f>F313</f>
        <v>17.6299</v>
      </c>
      <c r="E313" s="28">
        <f>F313</f>
        <v>17.6299</v>
      </c>
      <c r="F313" s="28">
        <f>ROUND(17.6299,4)</f>
        <v>17.6299</v>
      </c>
      <c r="G313" s="25"/>
      <c r="H313" s="26"/>
    </row>
    <row r="314" spans="1:8" ht="12.75" customHeight="1">
      <c r="A314" s="23">
        <v>42905</v>
      </c>
      <c r="B314" s="23"/>
      <c r="C314" s="28">
        <f>ROUND(17.102532375,4)</f>
        <v>17.1025</v>
      </c>
      <c r="D314" s="28">
        <f>F314</f>
        <v>18.0036</v>
      </c>
      <c r="E314" s="28">
        <f>F314</f>
        <v>18.0036</v>
      </c>
      <c r="F314" s="28">
        <f>ROUND(18.0036,4)</f>
        <v>18.0036</v>
      </c>
      <c r="G314" s="25"/>
      <c r="H314" s="26"/>
    </row>
    <row r="315" spans="1:8" ht="12.75" customHeight="1">
      <c r="A315" s="23">
        <v>42996</v>
      </c>
      <c r="B315" s="23"/>
      <c r="C315" s="28">
        <f>ROUND(17.102532375,4)</f>
        <v>17.1025</v>
      </c>
      <c r="D315" s="28">
        <f>F315</f>
        <v>18.3506</v>
      </c>
      <c r="E315" s="28">
        <f>F315</f>
        <v>18.3506</v>
      </c>
      <c r="F315" s="28">
        <f>ROUND(18.3506,4)</f>
        <v>18.3506</v>
      </c>
      <c r="G315" s="25"/>
      <c r="H315" s="26"/>
    </row>
    <row r="316" spans="1:8" ht="12.75" customHeight="1">
      <c r="A316" s="23">
        <v>43087</v>
      </c>
      <c r="B316" s="23"/>
      <c r="C316" s="28">
        <f>ROUND(17.102532375,4)</f>
        <v>17.1025</v>
      </c>
      <c r="D316" s="28">
        <f>F316</f>
        <v>18.7607</v>
      </c>
      <c r="E316" s="28">
        <f>F316</f>
        <v>18.7607</v>
      </c>
      <c r="F316" s="28">
        <f>ROUND(18.7607,4)</f>
        <v>18.7607</v>
      </c>
      <c r="G316" s="25"/>
      <c r="H316" s="26"/>
    </row>
    <row r="317" spans="1:8" ht="12.75" customHeight="1">
      <c r="A317" s="23">
        <v>43178</v>
      </c>
      <c r="B317" s="23"/>
      <c r="C317" s="28">
        <f>ROUND(17.102532375,4)</f>
        <v>17.1025</v>
      </c>
      <c r="D317" s="28">
        <f>F317</f>
        <v>19.2137</v>
      </c>
      <c r="E317" s="28">
        <f>F317</f>
        <v>19.2137</v>
      </c>
      <c r="F317" s="28">
        <f>ROUND(19.2137,4)</f>
        <v>19.2137</v>
      </c>
      <c r="G317" s="25"/>
      <c r="H317" s="26"/>
    </row>
    <row r="318" spans="1:8" ht="12.75" customHeight="1">
      <c r="A318" s="23">
        <v>43269</v>
      </c>
      <c r="B318" s="23"/>
      <c r="C318" s="28">
        <f>ROUND(17.102532375,4)</f>
        <v>17.1025</v>
      </c>
      <c r="D318" s="28">
        <f>F318</f>
        <v>19.2517</v>
      </c>
      <c r="E318" s="28">
        <f>F318</f>
        <v>19.2517</v>
      </c>
      <c r="F318" s="28">
        <f>ROUND(19.2517,4)</f>
        <v>19.2517</v>
      </c>
      <c r="G318" s="25"/>
      <c r="H318" s="26"/>
    </row>
    <row r="319" spans="1:8" ht="12.75" customHeight="1">
      <c r="A319" s="23" t="s">
        <v>77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42723</v>
      </c>
      <c r="B320" s="23"/>
      <c r="C320" s="28">
        <f>ROUND(1.80607568501318,4)</f>
        <v>1.8061</v>
      </c>
      <c r="D320" s="28">
        <f>F320</f>
        <v>1.8275</v>
      </c>
      <c r="E320" s="28">
        <f>F320</f>
        <v>1.8275</v>
      </c>
      <c r="F320" s="28">
        <f>ROUND(1.8275,4)</f>
        <v>1.8275</v>
      </c>
      <c r="G320" s="25"/>
      <c r="H320" s="26"/>
    </row>
    <row r="321" spans="1:8" ht="12.75" customHeight="1">
      <c r="A321" s="23">
        <v>42807</v>
      </c>
      <c r="B321" s="23"/>
      <c r="C321" s="28">
        <f>ROUND(1.80607568501318,4)</f>
        <v>1.8061</v>
      </c>
      <c r="D321" s="28">
        <f>F321</f>
        <v>1.8591</v>
      </c>
      <c r="E321" s="28">
        <f>F321</f>
        <v>1.8591</v>
      </c>
      <c r="F321" s="28">
        <f>ROUND(1.8591,4)</f>
        <v>1.8591</v>
      </c>
      <c r="G321" s="25"/>
      <c r="H321" s="26"/>
    </row>
    <row r="322" spans="1:8" ht="12.75" customHeight="1">
      <c r="A322" s="23">
        <v>42905</v>
      </c>
      <c r="B322" s="23"/>
      <c r="C322" s="28">
        <f>ROUND(1.80607568501318,4)</f>
        <v>1.8061</v>
      </c>
      <c r="D322" s="28">
        <f>F322</f>
        <v>1.8959</v>
      </c>
      <c r="E322" s="28">
        <f>F322</f>
        <v>1.8959</v>
      </c>
      <c r="F322" s="28">
        <f>ROUND(1.8959,4)</f>
        <v>1.8959</v>
      </c>
      <c r="G322" s="25"/>
      <c r="H322" s="26"/>
    </row>
    <row r="323" spans="1:8" ht="12.75" customHeight="1">
      <c r="A323" s="23">
        <v>42996</v>
      </c>
      <c r="B323" s="23"/>
      <c r="C323" s="28">
        <f>ROUND(1.80607568501318,4)</f>
        <v>1.8061</v>
      </c>
      <c r="D323" s="28">
        <f>F323</f>
        <v>1.929</v>
      </c>
      <c r="E323" s="28">
        <f>F323</f>
        <v>1.929</v>
      </c>
      <c r="F323" s="28">
        <f>ROUND(1.929,4)</f>
        <v>1.929</v>
      </c>
      <c r="G323" s="25"/>
      <c r="H323" s="26"/>
    </row>
    <row r="324" spans="1:8" ht="12.75" customHeight="1">
      <c r="A324" s="23" t="s">
        <v>78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42723</v>
      </c>
      <c r="B325" s="23"/>
      <c r="C325" s="30">
        <f>ROUND(0.134933725003913,6)</f>
        <v>0.134934</v>
      </c>
      <c r="D325" s="30">
        <f>F325</f>
        <v>0.136704</v>
      </c>
      <c r="E325" s="30">
        <f>F325</f>
        <v>0.136704</v>
      </c>
      <c r="F325" s="30">
        <f>ROUND(0.136704,6)</f>
        <v>0.136704</v>
      </c>
      <c r="G325" s="25"/>
      <c r="H325" s="26"/>
    </row>
    <row r="326" spans="1:8" ht="12.75" customHeight="1">
      <c r="A326" s="23">
        <v>42807</v>
      </c>
      <c r="B326" s="23"/>
      <c r="C326" s="30">
        <f>ROUND(0.134933725003913,6)</f>
        <v>0.134934</v>
      </c>
      <c r="D326" s="30">
        <f>F326</f>
        <v>0.139471</v>
      </c>
      <c r="E326" s="30">
        <f>F326</f>
        <v>0.139471</v>
      </c>
      <c r="F326" s="30">
        <f>ROUND(0.139471,6)</f>
        <v>0.139471</v>
      </c>
      <c r="G326" s="25"/>
      <c r="H326" s="26"/>
    </row>
    <row r="327" spans="1:8" ht="12.75" customHeight="1">
      <c r="A327" s="23">
        <v>42905</v>
      </c>
      <c r="B327" s="23"/>
      <c r="C327" s="30">
        <f>ROUND(0.134933725003913,6)</f>
        <v>0.134934</v>
      </c>
      <c r="D327" s="30">
        <f>F327</f>
        <v>0.142783</v>
      </c>
      <c r="E327" s="30">
        <f>F327</f>
        <v>0.142783</v>
      </c>
      <c r="F327" s="30">
        <f>ROUND(0.142783,6)</f>
        <v>0.142783</v>
      </c>
      <c r="G327" s="25"/>
      <c r="H327" s="26"/>
    </row>
    <row r="328" spans="1:8" ht="12.75" customHeight="1">
      <c r="A328" s="23">
        <v>42996</v>
      </c>
      <c r="B328" s="23"/>
      <c r="C328" s="30">
        <f>ROUND(0.134933725003913,6)</f>
        <v>0.134934</v>
      </c>
      <c r="D328" s="30">
        <f>F328</f>
        <v>0.145904</v>
      </c>
      <c r="E328" s="30">
        <f>F328</f>
        <v>0.145904</v>
      </c>
      <c r="F328" s="30">
        <f>ROUND(0.145904,6)</f>
        <v>0.145904</v>
      </c>
      <c r="G328" s="25"/>
      <c r="H328" s="26"/>
    </row>
    <row r="329" spans="1:8" ht="12.75" customHeight="1">
      <c r="A329" s="23">
        <v>43087</v>
      </c>
      <c r="B329" s="23"/>
      <c r="C329" s="30">
        <f>ROUND(0.134933725003913,6)</f>
        <v>0.134934</v>
      </c>
      <c r="D329" s="30">
        <f>F329</f>
        <v>0.149578</v>
      </c>
      <c r="E329" s="30">
        <f>F329</f>
        <v>0.149578</v>
      </c>
      <c r="F329" s="30">
        <f>ROUND(0.149578,6)</f>
        <v>0.149578</v>
      </c>
      <c r="G329" s="25"/>
      <c r="H329" s="26"/>
    </row>
    <row r="330" spans="1:8" ht="12.75" customHeight="1">
      <c r="A330" s="23" t="s">
        <v>79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42723</v>
      </c>
      <c r="B331" s="23"/>
      <c r="C331" s="28">
        <f>ROUND(0.138165680473373,4)</f>
        <v>0.1382</v>
      </c>
      <c r="D331" s="28">
        <f>F331</f>
        <v>0.1383</v>
      </c>
      <c r="E331" s="28">
        <f>F331</f>
        <v>0.1383</v>
      </c>
      <c r="F331" s="28">
        <f>ROUND(0.1383,4)</f>
        <v>0.1383</v>
      </c>
      <c r="G331" s="25"/>
      <c r="H331" s="26"/>
    </row>
    <row r="332" spans="1:8" ht="12.75" customHeight="1">
      <c r="A332" s="23">
        <v>42807</v>
      </c>
      <c r="B332" s="23"/>
      <c r="C332" s="28">
        <f>ROUND(0.138165680473373,4)</f>
        <v>0.1382</v>
      </c>
      <c r="D332" s="28">
        <f>F332</f>
        <v>0.1385</v>
      </c>
      <c r="E332" s="28">
        <f>F332</f>
        <v>0.1385</v>
      </c>
      <c r="F332" s="28">
        <f>ROUND(0.1385,4)</f>
        <v>0.1385</v>
      </c>
      <c r="G332" s="25"/>
      <c r="H332" s="26"/>
    </row>
    <row r="333" spans="1:8" ht="12.75" customHeight="1">
      <c r="A333" s="23">
        <v>42905</v>
      </c>
      <c r="B333" s="23"/>
      <c r="C333" s="28">
        <f>ROUND(0.138165680473373,4)</f>
        <v>0.1382</v>
      </c>
      <c r="D333" s="28">
        <f>F333</f>
        <v>0.1383</v>
      </c>
      <c r="E333" s="28">
        <f>F333</f>
        <v>0.1383</v>
      </c>
      <c r="F333" s="28">
        <f>ROUND(0.1383,4)</f>
        <v>0.1383</v>
      </c>
      <c r="G333" s="25"/>
      <c r="H333" s="26"/>
    </row>
    <row r="334" spans="1:8" ht="12.75" customHeight="1">
      <c r="A334" s="23">
        <v>42996</v>
      </c>
      <c r="B334" s="23"/>
      <c r="C334" s="28">
        <f>ROUND(0.138165680473373,4)</f>
        <v>0.1382</v>
      </c>
      <c r="D334" s="28">
        <f>F334</f>
        <v>0.1376</v>
      </c>
      <c r="E334" s="28">
        <f>F334</f>
        <v>0.1376</v>
      </c>
      <c r="F334" s="28">
        <f>ROUND(0.1376,4)</f>
        <v>0.1376</v>
      </c>
      <c r="G334" s="25"/>
      <c r="H334" s="26"/>
    </row>
    <row r="335" spans="1:8" ht="12.75" customHeight="1">
      <c r="A335" s="23" t="s">
        <v>80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42723</v>
      </c>
      <c r="B336" s="23"/>
      <c r="C336" s="28">
        <f>ROUND(0.0892261001517451,4)</f>
        <v>0.0892</v>
      </c>
      <c r="D336" s="28">
        <f>F336</f>
        <v>0.0417</v>
      </c>
      <c r="E336" s="28">
        <f>F336</f>
        <v>0.0417</v>
      </c>
      <c r="F336" s="28">
        <f>ROUND(0.0417,4)</f>
        <v>0.0417</v>
      </c>
      <c r="G336" s="25"/>
      <c r="H336" s="26"/>
    </row>
    <row r="337" spans="1:8" ht="12.75" customHeight="1">
      <c r="A337" s="23">
        <v>42807</v>
      </c>
      <c r="B337" s="23"/>
      <c r="C337" s="28">
        <f>ROUND(0.0892261001517451,4)</f>
        <v>0.0892</v>
      </c>
      <c r="D337" s="28">
        <f>F337</f>
        <v>0.0404</v>
      </c>
      <c r="E337" s="28">
        <f>F337</f>
        <v>0.0404</v>
      </c>
      <c r="F337" s="28">
        <f>ROUND(0.0404,4)</f>
        <v>0.0404</v>
      </c>
      <c r="G337" s="25"/>
      <c r="H337" s="26"/>
    </row>
    <row r="338" spans="1:8" ht="12.75" customHeight="1">
      <c r="A338" s="23">
        <v>42905</v>
      </c>
      <c r="B338" s="23"/>
      <c r="C338" s="28">
        <f>ROUND(0.0892261001517451,4)</f>
        <v>0.0892</v>
      </c>
      <c r="D338" s="28">
        <f>F338</f>
        <v>0.0391</v>
      </c>
      <c r="E338" s="28">
        <f>F338</f>
        <v>0.0391</v>
      </c>
      <c r="F338" s="28">
        <f>ROUND(0.0391,4)</f>
        <v>0.0391</v>
      </c>
      <c r="G338" s="25"/>
      <c r="H338" s="26"/>
    </row>
    <row r="339" spans="1:8" ht="12.75" customHeight="1">
      <c r="A339" s="23">
        <v>42996</v>
      </c>
      <c r="B339" s="23"/>
      <c r="C339" s="28">
        <f>ROUND(0.0892261001517451,4)</f>
        <v>0.0892</v>
      </c>
      <c r="D339" s="28">
        <f>F339</f>
        <v>0.0383</v>
      </c>
      <c r="E339" s="28">
        <f>F339</f>
        <v>0.0383</v>
      </c>
      <c r="F339" s="28">
        <f>ROUND(0.0383,4)</f>
        <v>0.0383</v>
      </c>
      <c r="G339" s="25"/>
      <c r="H339" s="26"/>
    </row>
    <row r="340" spans="1:8" ht="12.75" customHeight="1">
      <c r="A340" s="23" t="s">
        <v>81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42723</v>
      </c>
      <c r="B341" s="23"/>
      <c r="C341" s="28">
        <f>ROUND(10.03116,4)</f>
        <v>10.0312</v>
      </c>
      <c r="D341" s="28">
        <f>F341</f>
        <v>10.124</v>
      </c>
      <c r="E341" s="28">
        <f>F341</f>
        <v>10.124</v>
      </c>
      <c r="F341" s="28">
        <f>ROUND(10.124,4)</f>
        <v>10.124</v>
      </c>
      <c r="G341" s="25"/>
      <c r="H341" s="26"/>
    </row>
    <row r="342" spans="1:8" ht="12.75" customHeight="1">
      <c r="A342" s="23">
        <v>42807</v>
      </c>
      <c r="B342" s="23"/>
      <c r="C342" s="28">
        <f>ROUND(10.03116,4)</f>
        <v>10.0312</v>
      </c>
      <c r="D342" s="28">
        <f>F342</f>
        <v>10.2636</v>
      </c>
      <c r="E342" s="28">
        <f>F342</f>
        <v>10.2636</v>
      </c>
      <c r="F342" s="28">
        <f>ROUND(10.2636,4)</f>
        <v>10.2636</v>
      </c>
      <c r="G342" s="25"/>
      <c r="H342" s="26"/>
    </row>
    <row r="343" spans="1:8" ht="12.75" customHeight="1">
      <c r="A343" s="23">
        <v>42905</v>
      </c>
      <c r="B343" s="23"/>
      <c r="C343" s="28">
        <f>ROUND(10.03116,4)</f>
        <v>10.0312</v>
      </c>
      <c r="D343" s="28">
        <f>F343</f>
        <v>10.428</v>
      </c>
      <c r="E343" s="28">
        <f>F343</f>
        <v>10.428</v>
      </c>
      <c r="F343" s="28">
        <f>ROUND(10.428,4)</f>
        <v>10.428</v>
      </c>
      <c r="G343" s="25"/>
      <c r="H343" s="26"/>
    </row>
    <row r="344" spans="1:8" ht="12.75" customHeight="1">
      <c r="A344" s="23">
        <v>42996</v>
      </c>
      <c r="B344" s="23"/>
      <c r="C344" s="28">
        <f>ROUND(10.03116,4)</f>
        <v>10.0312</v>
      </c>
      <c r="D344" s="28">
        <f>F344</f>
        <v>10.5771</v>
      </c>
      <c r="E344" s="28">
        <f>F344</f>
        <v>10.5771</v>
      </c>
      <c r="F344" s="28">
        <f>ROUND(10.5771,4)</f>
        <v>10.5771</v>
      </c>
      <c r="G344" s="25"/>
      <c r="H344" s="26"/>
    </row>
    <row r="345" spans="1:8" ht="12.75" customHeight="1">
      <c r="A345" s="23" t="s">
        <v>82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42723</v>
      </c>
      <c r="B346" s="23"/>
      <c r="C346" s="28">
        <f>ROUND(10.0397721165216,4)</f>
        <v>10.0398</v>
      </c>
      <c r="D346" s="28">
        <f>F346</f>
        <v>10.1559</v>
      </c>
      <c r="E346" s="28">
        <f>F346</f>
        <v>10.1559</v>
      </c>
      <c r="F346" s="28">
        <f>ROUND(10.1559,4)</f>
        <v>10.1559</v>
      </c>
      <c r="G346" s="25"/>
      <c r="H346" s="26"/>
    </row>
    <row r="347" spans="1:8" ht="12.75" customHeight="1">
      <c r="A347" s="23">
        <v>42807</v>
      </c>
      <c r="B347" s="23"/>
      <c r="C347" s="28">
        <f>ROUND(10.0397721165216,4)</f>
        <v>10.0398</v>
      </c>
      <c r="D347" s="28">
        <f>F347</f>
        <v>10.3253</v>
      </c>
      <c r="E347" s="28">
        <f>F347</f>
        <v>10.3253</v>
      </c>
      <c r="F347" s="28">
        <f>ROUND(10.3253,4)</f>
        <v>10.3253</v>
      </c>
      <c r="G347" s="25"/>
      <c r="H347" s="26"/>
    </row>
    <row r="348" spans="1:8" ht="12.75" customHeight="1">
      <c r="A348" s="23">
        <v>42905</v>
      </c>
      <c r="B348" s="23"/>
      <c r="C348" s="28">
        <f>ROUND(10.0397721165216,4)</f>
        <v>10.0398</v>
      </c>
      <c r="D348" s="28">
        <f>F348</f>
        <v>10.5251</v>
      </c>
      <c r="E348" s="28">
        <f>F348</f>
        <v>10.5251</v>
      </c>
      <c r="F348" s="28">
        <f>ROUND(10.5251,4)</f>
        <v>10.5251</v>
      </c>
      <c r="G348" s="25"/>
      <c r="H348" s="26"/>
    </row>
    <row r="349" spans="1:8" ht="12.75" customHeight="1">
      <c r="A349" s="23">
        <v>42996</v>
      </c>
      <c r="B349" s="23"/>
      <c r="C349" s="28">
        <f>ROUND(10.0397721165216,4)</f>
        <v>10.0398</v>
      </c>
      <c r="D349" s="28">
        <f>F349</f>
        <v>10.7088</v>
      </c>
      <c r="E349" s="28">
        <f>F349</f>
        <v>10.7088</v>
      </c>
      <c r="F349" s="28">
        <f>ROUND(10.7088,4)</f>
        <v>10.7088</v>
      </c>
      <c r="G349" s="25"/>
      <c r="H349" s="26"/>
    </row>
    <row r="350" spans="1:8" ht="12.75" customHeight="1">
      <c r="A350" s="23" t="s">
        <v>83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42723</v>
      </c>
      <c r="B351" s="23"/>
      <c r="C351" s="28">
        <f>ROUND(4.54398028022833,4)</f>
        <v>4.544</v>
      </c>
      <c r="D351" s="28">
        <f>F351</f>
        <v>4.5432</v>
      </c>
      <c r="E351" s="28">
        <f>F351</f>
        <v>4.5432</v>
      </c>
      <c r="F351" s="28">
        <f>ROUND(4.5432,4)</f>
        <v>4.5432</v>
      </c>
      <c r="G351" s="25"/>
      <c r="H351" s="26"/>
    </row>
    <row r="352" spans="1:8" ht="12.75" customHeight="1">
      <c r="A352" s="23">
        <v>42807</v>
      </c>
      <c r="B352" s="23"/>
      <c r="C352" s="28">
        <f>ROUND(4.54398028022833,4)</f>
        <v>4.544</v>
      </c>
      <c r="D352" s="28">
        <f>F352</f>
        <v>4.5429</v>
      </c>
      <c r="E352" s="28">
        <f>F352</f>
        <v>4.5429</v>
      </c>
      <c r="F352" s="28">
        <f>ROUND(4.5429,4)</f>
        <v>4.5429</v>
      </c>
      <c r="G352" s="25"/>
      <c r="H352" s="26"/>
    </row>
    <row r="353" spans="1:8" ht="12.75" customHeight="1">
      <c r="A353" s="23">
        <v>42905</v>
      </c>
      <c r="B353" s="23"/>
      <c r="C353" s="28">
        <f>ROUND(4.54398028022833,4)</f>
        <v>4.544</v>
      </c>
      <c r="D353" s="28">
        <f>F353</f>
        <v>4.5373</v>
      </c>
      <c r="E353" s="28">
        <f>F353</f>
        <v>4.5373</v>
      </c>
      <c r="F353" s="28">
        <f>ROUND(4.5373,4)</f>
        <v>4.5373</v>
      </c>
      <c r="G353" s="25"/>
      <c r="H353" s="26"/>
    </row>
    <row r="354" spans="1:8" ht="12.75" customHeight="1">
      <c r="A354" s="23" t="s">
        <v>84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ROUND(14.01,4)</f>
        <v>14.01</v>
      </c>
      <c r="D355" s="28">
        <f>F355</f>
        <v>14.1687</v>
      </c>
      <c r="E355" s="28">
        <f>F355</f>
        <v>14.1687</v>
      </c>
      <c r="F355" s="28">
        <f>ROUND(14.1687,4)</f>
        <v>14.1687</v>
      </c>
      <c r="G355" s="25"/>
      <c r="H355" s="26"/>
    </row>
    <row r="356" spans="1:8" ht="12.75" customHeight="1">
      <c r="A356" s="23">
        <v>42807</v>
      </c>
      <c r="B356" s="23"/>
      <c r="C356" s="28">
        <f>ROUND(14.01,4)</f>
        <v>14.01</v>
      </c>
      <c r="D356" s="28">
        <f>F356</f>
        <v>14.4026</v>
      </c>
      <c r="E356" s="28">
        <f>F356</f>
        <v>14.4026</v>
      </c>
      <c r="F356" s="28">
        <f>ROUND(14.4026,4)</f>
        <v>14.4026</v>
      </c>
      <c r="G356" s="25"/>
      <c r="H356" s="26"/>
    </row>
    <row r="357" spans="1:8" ht="12.75" customHeight="1">
      <c r="A357" s="23">
        <v>42905</v>
      </c>
      <c r="B357" s="23"/>
      <c r="C357" s="28">
        <f>ROUND(14.01,4)</f>
        <v>14.01</v>
      </c>
      <c r="D357" s="28">
        <f>F357</f>
        <v>14.679</v>
      </c>
      <c r="E357" s="28">
        <f>F357</f>
        <v>14.679</v>
      </c>
      <c r="F357" s="28">
        <f>ROUND(14.679,4)</f>
        <v>14.679</v>
      </c>
      <c r="G357" s="25"/>
      <c r="H357" s="26"/>
    </row>
    <row r="358" spans="1:8" ht="12.75" customHeight="1">
      <c r="A358" s="23">
        <v>42996</v>
      </c>
      <c r="B358" s="23"/>
      <c r="C358" s="28">
        <f>ROUND(14.01,4)</f>
        <v>14.01</v>
      </c>
      <c r="D358" s="28">
        <f>F358</f>
        <v>14.9344</v>
      </c>
      <c r="E358" s="28">
        <f>F358</f>
        <v>14.9344</v>
      </c>
      <c r="F358" s="28">
        <f>ROUND(14.9344,4)</f>
        <v>14.9344</v>
      </c>
      <c r="G358" s="25"/>
      <c r="H358" s="26"/>
    </row>
    <row r="359" spans="1:8" ht="12.75" customHeight="1">
      <c r="A359" s="23">
        <v>43087</v>
      </c>
      <c r="B359" s="23"/>
      <c r="C359" s="28">
        <f>ROUND(14.01,4)</f>
        <v>14.01</v>
      </c>
      <c r="D359" s="28">
        <f>F359</f>
        <v>15.237</v>
      </c>
      <c r="E359" s="28">
        <f>F359</f>
        <v>15.237</v>
      </c>
      <c r="F359" s="28">
        <f>ROUND(15.237,4)</f>
        <v>15.237</v>
      </c>
      <c r="G359" s="25"/>
      <c r="H359" s="26"/>
    </row>
    <row r="360" spans="1:8" ht="12.75" customHeight="1">
      <c r="A360" s="23" t="s">
        <v>85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42723</v>
      </c>
      <c r="B361" s="23"/>
      <c r="C361" s="28">
        <f>ROUND(14.01,4)</f>
        <v>14.01</v>
      </c>
      <c r="D361" s="28">
        <f>F361</f>
        <v>14.1687</v>
      </c>
      <c r="E361" s="28">
        <f>F361</f>
        <v>14.1687</v>
      </c>
      <c r="F361" s="28">
        <f>ROUND(14.1687,4)</f>
        <v>14.1687</v>
      </c>
      <c r="G361" s="25"/>
      <c r="H361" s="26"/>
    </row>
    <row r="362" spans="1:8" ht="12.75" customHeight="1">
      <c r="A362" s="23">
        <v>42807</v>
      </c>
      <c r="B362" s="23"/>
      <c r="C362" s="28">
        <f>ROUND(14.01,4)</f>
        <v>14.01</v>
      </c>
      <c r="D362" s="28">
        <f>F362</f>
        <v>14.4026</v>
      </c>
      <c r="E362" s="28">
        <f>F362</f>
        <v>14.4026</v>
      </c>
      <c r="F362" s="28">
        <f>ROUND(14.4026,4)</f>
        <v>14.4026</v>
      </c>
      <c r="G362" s="25"/>
      <c r="H362" s="26"/>
    </row>
    <row r="363" spans="1:8" ht="12.75" customHeight="1">
      <c r="A363" s="23">
        <v>42905</v>
      </c>
      <c r="B363" s="23"/>
      <c r="C363" s="28">
        <f>ROUND(14.01,4)</f>
        <v>14.01</v>
      </c>
      <c r="D363" s="28">
        <f>F363</f>
        <v>14.679</v>
      </c>
      <c r="E363" s="28">
        <f>F363</f>
        <v>14.679</v>
      </c>
      <c r="F363" s="28">
        <f>ROUND(14.679,4)</f>
        <v>14.679</v>
      </c>
      <c r="G363" s="25"/>
      <c r="H363" s="26"/>
    </row>
    <row r="364" spans="1:8" ht="12.75" customHeight="1">
      <c r="A364" s="23">
        <v>42996</v>
      </c>
      <c r="B364" s="23"/>
      <c r="C364" s="28">
        <f>ROUND(14.01,4)</f>
        <v>14.01</v>
      </c>
      <c r="D364" s="28">
        <f>F364</f>
        <v>14.9344</v>
      </c>
      <c r="E364" s="28">
        <f>F364</f>
        <v>14.9344</v>
      </c>
      <c r="F364" s="28">
        <f>ROUND(14.9344,4)</f>
        <v>14.9344</v>
      </c>
      <c r="G364" s="25"/>
      <c r="H364" s="26"/>
    </row>
    <row r="365" spans="1:8" ht="12.75" customHeight="1">
      <c r="A365" s="23">
        <v>43087</v>
      </c>
      <c r="B365" s="23"/>
      <c r="C365" s="28">
        <f>ROUND(14.01,4)</f>
        <v>14.01</v>
      </c>
      <c r="D365" s="28">
        <f>F365</f>
        <v>15.237</v>
      </c>
      <c r="E365" s="28">
        <f>F365</f>
        <v>15.237</v>
      </c>
      <c r="F365" s="28">
        <f>ROUND(15.237,4)</f>
        <v>15.237</v>
      </c>
      <c r="G365" s="25"/>
      <c r="H365" s="26"/>
    </row>
    <row r="366" spans="1:8" ht="12.75" customHeight="1">
      <c r="A366" s="23">
        <v>43175</v>
      </c>
      <c r="B366" s="23"/>
      <c r="C366" s="28">
        <f>ROUND(14.01,4)</f>
        <v>14.01</v>
      </c>
      <c r="D366" s="28">
        <f>F366</f>
        <v>17.5004</v>
      </c>
      <c r="E366" s="28">
        <f>F366</f>
        <v>17.5004</v>
      </c>
      <c r="F366" s="28">
        <f>ROUND(17.5004,4)</f>
        <v>17.5004</v>
      </c>
      <c r="G366" s="25"/>
      <c r="H366" s="26"/>
    </row>
    <row r="367" spans="1:8" ht="12.75" customHeight="1">
      <c r="A367" s="23">
        <v>43178</v>
      </c>
      <c r="B367" s="23"/>
      <c r="C367" s="28">
        <f>ROUND(14.01,4)</f>
        <v>14.01</v>
      </c>
      <c r="D367" s="28">
        <f>F367</f>
        <v>15.5731</v>
      </c>
      <c r="E367" s="28">
        <f>F367</f>
        <v>15.5731</v>
      </c>
      <c r="F367" s="28">
        <f>ROUND(15.5731,4)</f>
        <v>15.5731</v>
      </c>
      <c r="G367" s="25"/>
      <c r="H367" s="26"/>
    </row>
    <row r="368" spans="1:8" ht="12.75" customHeight="1">
      <c r="A368" s="23">
        <v>43269</v>
      </c>
      <c r="B368" s="23"/>
      <c r="C368" s="28">
        <f>ROUND(14.01,4)</f>
        <v>14.01</v>
      </c>
      <c r="D368" s="28">
        <f>F368</f>
        <v>15.9091</v>
      </c>
      <c r="E368" s="28">
        <f>F368</f>
        <v>15.9091</v>
      </c>
      <c r="F368" s="28">
        <f>ROUND(15.9091,4)</f>
        <v>15.9091</v>
      </c>
      <c r="G368" s="25"/>
      <c r="H368" s="26"/>
    </row>
    <row r="369" spans="1:8" ht="12.75" customHeight="1">
      <c r="A369" s="23">
        <v>43360</v>
      </c>
      <c r="B369" s="23"/>
      <c r="C369" s="28">
        <f>ROUND(14.01,4)</f>
        <v>14.01</v>
      </c>
      <c r="D369" s="28">
        <f>F369</f>
        <v>16.2452</v>
      </c>
      <c r="E369" s="28">
        <f>F369</f>
        <v>16.2452</v>
      </c>
      <c r="F369" s="28">
        <f>ROUND(16.2452,4)</f>
        <v>16.2452</v>
      </c>
      <c r="G369" s="25"/>
      <c r="H369" s="26"/>
    </row>
    <row r="370" spans="1:8" ht="12.75" customHeight="1">
      <c r="A370" s="23">
        <v>43448</v>
      </c>
      <c r="B370" s="23"/>
      <c r="C370" s="28">
        <f>ROUND(14.01,4)</f>
        <v>14.01</v>
      </c>
      <c r="D370" s="28">
        <f>F370</f>
        <v>16.5114</v>
      </c>
      <c r="E370" s="28">
        <f>F370</f>
        <v>16.5114</v>
      </c>
      <c r="F370" s="28">
        <f>ROUND(16.5114,4)</f>
        <v>16.5114</v>
      </c>
      <c r="G370" s="25"/>
      <c r="H370" s="26"/>
    </row>
    <row r="371" spans="1:8" ht="12.75" customHeight="1">
      <c r="A371" s="23">
        <v>43542</v>
      </c>
      <c r="B371" s="23"/>
      <c r="C371" s="28">
        <f>ROUND(14.01,4)</f>
        <v>14.01</v>
      </c>
      <c r="D371" s="28">
        <f>F371</f>
        <v>16.7481</v>
      </c>
      <c r="E371" s="28">
        <f>F371</f>
        <v>16.7481</v>
      </c>
      <c r="F371" s="28">
        <f>ROUND(16.7481,4)</f>
        <v>16.7481</v>
      </c>
      <c r="G371" s="25"/>
      <c r="H371" s="26"/>
    </row>
    <row r="372" spans="1:8" ht="12.75" customHeight="1">
      <c r="A372" s="23">
        <v>43630</v>
      </c>
      <c r="B372" s="23"/>
      <c r="C372" s="28">
        <f>ROUND(14.01,4)</f>
        <v>14.01</v>
      </c>
      <c r="D372" s="28">
        <f>F372</f>
        <v>16.9696</v>
      </c>
      <c r="E372" s="28">
        <f>F372</f>
        <v>16.9696</v>
      </c>
      <c r="F372" s="28">
        <f>ROUND(16.9696,4)</f>
        <v>16.9696</v>
      </c>
      <c r="G372" s="25"/>
      <c r="H372" s="26"/>
    </row>
    <row r="373" spans="1:8" ht="12.75" customHeight="1">
      <c r="A373" s="23">
        <v>43724</v>
      </c>
      <c r="B373" s="23"/>
      <c r="C373" s="28">
        <f>ROUND(14.01,4)</f>
        <v>14.01</v>
      </c>
      <c r="D373" s="28">
        <f>F373</f>
        <v>17.2063</v>
      </c>
      <c r="E373" s="28">
        <f>F373</f>
        <v>17.2063</v>
      </c>
      <c r="F373" s="28">
        <f>ROUND(17.2063,4)</f>
        <v>17.2063</v>
      </c>
      <c r="G373" s="25"/>
      <c r="H373" s="26"/>
    </row>
    <row r="374" spans="1:8" ht="12.75" customHeight="1">
      <c r="A374" s="23">
        <v>43812</v>
      </c>
      <c r="B374" s="23"/>
      <c r="C374" s="28">
        <f>ROUND(14.01,4)</f>
        <v>14.01</v>
      </c>
      <c r="D374" s="28">
        <f>F374</f>
        <v>17.4279</v>
      </c>
      <c r="E374" s="28">
        <f>F374</f>
        <v>17.4279</v>
      </c>
      <c r="F374" s="28">
        <f>ROUND(17.4279,4)</f>
        <v>17.4279</v>
      </c>
      <c r="G374" s="25"/>
      <c r="H374" s="26"/>
    </row>
    <row r="375" spans="1:8" ht="12.75" customHeight="1">
      <c r="A375" s="23" t="s">
        <v>86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42723</v>
      </c>
      <c r="B376" s="23"/>
      <c r="C376" s="28">
        <f>ROUND(1.42291285801341,4)</f>
        <v>1.4229</v>
      </c>
      <c r="D376" s="28">
        <f>F376</f>
        <v>1.4001</v>
      </c>
      <c r="E376" s="28">
        <f>F376</f>
        <v>1.4001</v>
      </c>
      <c r="F376" s="28">
        <f>ROUND(1.4001,4)</f>
        <v>1.4001</v>
      </c>
      <c r="G376" s="25"/>
      <c r="H376" s="26"/>
    </row>
    <row r="377" spans="1:8" ht="12.75" customHeight="1">
      <c r="A377" s="23">
        <v>42807</v>
      </c>
      <c r="B377" s="23"/>
      <c r="C377" s="28">
        <f>ROUND(1.42291285801341,4)</f>
        <v>1.4229</v>
      </c>
      <c r="D377" s="28">
        <f>F377</f>
        <v>1.3635</v>
      </c>
      <c r="E377" s="28">
        <f>F377</f>
        <v>1.3635</v>
      </c>
      <c r="F377" s="28">
        <f>ROUND(1.3635,4)</f>
        <v>1.3635</v>
      </c>
      <c r="G377" s="25"/>
      <c r="H377" s="26"/>
    </row>
    <row r="378" spans="1:8" ht="12.75" customHeight="1">
      <c r="A378" s="23">
        <v>42905</v>
      </c>
      <c r="B378" s="23"/>
      <c r="C378" s="28">
        <f>ROUND(1.42291285801341,4)</f>
        <v>1.4229</v>
      </c>
      <c r="D378" s="28">
        <f>F378</f>
        <v>1.3247</v>
      </c>
      <c r="E378" s="28">
        <f>F378</f>
        <v>1.3247</v>
      </c>
      <c r="F378" s="28">
        <f>ROUND(1.3247,4)</f>
        <v>1.3247</v>
      </c>
      <c r="G378" s="25"/>
      <c r="H378" s="26"/>
    </row>
    <row r="379" spans="1:8" ht="12.75" customHeight="1">
      <c r="A379" s="23">
        <v>42996</v>
      </c>
      <c r="B379" s="23"/>
      <c r="C379" s="28">
        <f>ROUND(1.42291285801341,4)</f>
        <v>1.4229</v>
      </c>
      <c r="D379" s="28">
        <f>F379</f>
        <v>1.2733</v>
      </c>
      <c r="E379" s="28">
        <f>F379</f>
        <v>1.2733</v>
      </c>
      <c r="F379" s="28">
        <f>ROUND(1.2733,4)</f>
        <v>1.2733</v>
      </c>
      <c r="G379" s="25"/>
      <c r="H379" s="26"/>
    </row>
    <row r="380" spans="1:8" ht="12.75" customHeight="1">
      <c r="A380" s="23" t="s">
        <v>87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42677</v>
      </c>
      <c r="B381" s="23"/>
      <c r="C381" s="29">
        <f>ROUND(580.478,3)</f>
        <v>580.478</v>
      </c>
      <c r="D381" s="29">
        <f>F381</f>
        <v>582.011</v>
      </c>
      <c r="E381" s="29">
        <f>F381</f>
        <v>582.011</v>
      </c>
      <c r="F381" s="29">
        <f>ROUND(582.011,3)</f>
        <v>582.011</v>
      </c>
      <c r="G381" s="25"/>
      <c r="H381" s="26"/>
    </row>
    <row r="382" spans="1:8" ht="12.75" customHeight="1">
      <c r="A382" s="23">
        <v>42768</v>
      </c>
      <c r="B382" s="23"/>
      <c r="C382" s="29">
        <f>ROUND(580.478,3)</f>
        <v>580.478</v>
      </c>
      <c r="D382" s="29">
        <f>F382</f>
        <v>593.102</v>
      </c>
      <c r="E382" s="29">
        <f>F382</f>
        <v>593.102</v>
      </c>
      <c r="F382" s="29">
        <f>ROUND(593.102,3)</f>
        <v>593.102</v>
      </c>
      <c r="G382" s="25"/>
      <c r="H382" s="26"/>
    </row>
    <row r="383" spans="1:8" ht="12.75" customHeight="1">
      <c r="A383" s="23">
        <v>42859</v>
      </c>
      <c r="B383" s="23"/>
      <c r="C383" s="29">
        <f>ROUND(580.478,3)</f>
        <v>580.478</v>
      </c>
      <c r="D383" s="29">
        <f>F383</f>
        <v>604.815</v>
      </c>
      <c r="E383" s="29">
        <f>F383</f>
        <v>604.815</v>
      </c>
      <c r="F383" s="29">
        <f>ROUND(604.815,3)</f>
        <v>604.815</v>
      </c>
      <c r="G383" s="25"/>
      <c r="H383" s="26"/>
    </row>
    <row r="384" spans="1:8" ht="12.75" customHeight="1">
      <c r="A384" s="23">
        <v>42950</v>
      </c>
      <c r="B384" s="23"/>
      <c r="C384" s="29">
        <f>ROUND(580.478,3)</f>
        <v>580.478</v>
      </c>
      <c r="D384" s="29">
        <f>F384</f>
        <v>617.247</v>
      </c>
      <c r="E384" s="29">
        <f>F384</f>
        <v>617.247</v>
      </c>
      <c r="F384" s="29">
        <f>ROUND(617.247,3)</f>
        <v>617.247</v>
      </c>
      <c r="G384" s="25"/>
      <c r="H384" s="26"/>
    </row>
    <row r="385" spans="1:8" ht="12.75" customHeight="1">
      <c r="A385" s="23" t="s">
        <v>88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42677</v>
      </c>
      <c r="B386" s="23"/>
      <c r="C386" s="29">
        <f>ROUND(502.275,3)</f>
        <v>502.275</v>
      </c>
      <c r="D386" s="29">
        <f>F386</f>
        <v>503.601</v>
      </c>
      <c r="E386" s="29">
        <f>F386</f>
        <v>503.601</v>
      </c>
      <c r="F386" s="29">
        <f>ROUND(503.601,3)</f>
        <v>503.601</v>
      </c>
      <c r="G386" s="25"/>
      <c r="H386" s="26"/>
    </row>
    <row r="387" spans="1:8" ht="12.75" customHeight="1">
      <c r="A387" s="23">
        <v>42768</v>
      </c>
      <c r="B387" s="23"/>
      <c r="C387" s="29">
        <f>ROUND(502.275,3)</f>
        <v>502.275</v>
      </c>
      <c r="D387" s="29">
        <f>F387</f>
        <v>513.198</v>
      </c>
      <c r="E387" s="29">
        <f>F387</f>
        <v>513.198</v>
      </c>
      <c r="F387" s="29">
        <f>ROUND(513.198,3)</f>
        <v>513.198</v>
      </c>
      <c r="G387" s="25"/>
      <c r="H387" s="26"/>
    </row>
    <row r="388" spans="1:8" ht="12.75" customHeight="1">
      <c r="A388" s="23">
        <v>42859</v>
      </c>
      <c r="B388" s="23"/>
      <c r="C388" s="29">
        <f>ROUND(502.275,3)</f>
        <v>502.275</v>
      </c>
      <c r="D388" s="29">
        <f>F388</f>
        <v>523.333</v>
      </c>
      <c r="E388" s="29">
        <f>F388</f>
        <v>523.333</v>
      </c>
      <c r="F388" s="29">
        <f>ROUND(523.333,3)</f>
        <v>523.333</v>
      </c>
      <c r="G388" s="25"/>
      <c r="H388" s="26"/>
    </row>
    <row r="389" spans="1:8" ht="12.75" customHeight="1">
      <c r="A389" s="23">
        <v>42950</v>
      </c>
      <c r="B389" s="23"/>
      <c r="C389" s="29">
        <f>ROUND(502.275,3)</f>
        <v>502.275</v>
      </c>
      <c r="D389" s="29">
        <f>F389</f>
        <v>534.091</v>
      </c>
      <c r="E389" s="29">
        <f>F389</f>
        <v>534.091</v>
      </c>
      <c r="F389" s="29">
        <f>ROUND(534.091,3)</f>
        <v>534.091</v>
      </c>
      <c r="G389" s="25"/>
      <c r="H389" s="26"/>
    </row>
    <row r="390" spans="1:8" ht="12.75" customHeight="1">
      <c r="A390" s="23" t="s">
        <v>89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ROUND(581.328,3)</f>
        <v>581.328</v>
      </c>
      <c r="D391" s="29">
        <f>F391</f>
        <v>582.863</v>
      </c>
      <c r="E391" s="29">
        <f>F391</f>
        <v>582.863</v>
      </c>
      <c r="F391" s="29">
        <f>ROUND(582.863,3)</f>
        <v>582.863</v>
      </c>
      <c r="G391" s="25"/>
      <c r="H391" s="26"/>
    </row>
    <row r="392" spans="1:8" ht="12.75" customHeight="1">
      <c r="A392" s="23">
        <v>42768</v>
      </c>
      <c r="B392" s="23"/>
      <c r="C392" s="29">
        <f>ROUND(581.328,3)</f>
        <v>581.328</v>
      </c>
      <c r="D392" s="29">
        <f>F392</f>
        <v>593.97</v>
      </c>
      <c r="E392" s="29">
        <f>F392</f>
        <v>593.97</v>
      </c>
      <c r="F392" s="29">
        <f>ROUND(593.97,3)</f>
        <v>593.97</v>
      </c>
      <c r="G392" s="25"/>
      <c r="H392" s="26"/>
    </row>
    <row r="393" spans="1:8" ht="12.75" customHeight="1">
      <c r="A393" s="23">
        <v>42859</v>
      </c>
      <c r="B393" s="23"/>
      <c r="C393" s="29">
        <f>ROUND(581.328,3)</f>
        <v>581.328</v>
      </c>
      <c r="D393" s="29">
        <f>F393</f>
        <v>605.7</v>
      </c>
      <c r="E393" s="29">
        <f>F393</f>
        <v>605.7</v>
      </c>
      <c r="F393" s="29">
        <f>ROUND(605.7,3)</f>
        <v>605.7</v>
      </c>
      <c r="G393" s="25"/>
      <c r="H393" s="26"/>
    </row>
    <row r="394" spans="1:8" ht="12.75" customHeight="1">
      <c r="A394" s="23">
        <v>42950</v>
      </c>
      <c r="B394" s="23"/>
      <c r="C394" s="29">
        <f>ROUND(581.328,3)</f>
        <v>581.328</v>
      </c>
      <c r="D394" s="29">
        <f>F394</f>
        <v>618.151</v>
      </c>
      <c r="E394" s="29">
        <f>F394</f>
        <v>618.151</v>
      </c>
      <c r="F394" s="29">
        <f>ROUND(618.151,3)</f>
        <v>618.151</v>
      </c>
      <c r="G394" s="25"/>
      <c r="H394" s="26"/>
    </row>
    <row r="395" spans="1:8" ht="12.75" customHeight="1">
      <c r="A395" s="23" t="s">
        <v>90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ROUND(529.707,3)</f>
        <v>529.707</v>
      </c>
      <c r="D396" s="29">
        <f>F396</f>
        <v>531.105</v>
      </c>
      <c r="E396" s="29">
        <f>F396</f>
        <v>531.105</v>
      </c>
      <c r="F396" s="29">
        <f>ROUND(531.105,3)</f>
        <v>531.105</v>
      </c>
      <c r="G396" s="25"/>
      <c r="H396" s="26"/>
    </row>
    <row r="397" spans="1:8" ht="12.75" customHeight="1">
      <c r="A397" s="23">
        <v>42768</v>
      </c>
      <c r="B397" s="23"/>
      <c r="C397" s="29">
        <f>ROUND(529.707,3)</f>
        <v>529.707</v>
      </c>
      <c r="D397" s="29">
        <f>F397</f>
        <v>541.227</v>
      </c>
      <c r="E397" s="29">
        <f>F397</f>
        <v>541.227</v>
      </c>
      <c r="F397" s="29">
        <f>ROUND(541.227,3)</f>
        <v>541.227</v>
      </c>
      <c r="G397" s="25"/>
      <c r="H397" s="26"/>
    </row>
    <row r="398" spans="1:8" ht="12.75" customHeight="1">
      <c r="A398" s="23">
        <v>42859</v>
      </c>
      <c r="B398" s="23"/>
      <c r="C398" s="29">
        <f>ROUND(529.707,3)</f>
        <v>529.707</v>
      </c>
      <c r="D398" s="29">
        <f>F398</f>
        <v>551.915</v>
      </c>
      <c r="E398" s="29">
        <f>F398</f>
        <v>551.915</v>
      </c>
      <c r="F398" s="29">
        <f>ROUND(551.915,3)</f>
        <v>551.915</v>
      </c>
      <c r="G398" s="25"/>
      <c r="H398" s="26"/>
    </row>
    <row r="399" spans="1:8" ht="12.75" customHeight="1">
      <c r="A399" s="23">
        <v>42950</v>
      </c>
      <c r="B399" s="23"/>
      <c r="C399" s="29">
        <f>ROUND(529.707,3)</f>
        <v>529.707</v>
      </c>
      <c r="D399" s="29">
        <f>F399</f>
        <v>563.26</v>
      </c>
      <c r="E399" s="29">
        <f>F399</f>
        <v>563.26</v>
      </c>
      <c r="F399" s="29">
        <f>ROUND(563.26,3)</f>
        <v>563.26</v>
      </c>
      <c r="G399" s="25"/>
      <c r="H399" s="26"/>
    </row>
    <row r="400" spans="1:8" ht="12.75" customHeight="1">
      <c r="A400" s="23" t="s">
        <v>91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ROUND(249.579702712863,3)</f>
        <v>249.58</v>
      </c>
      <c r="D401" s="29">
        <f>F401</f>
        <v>250.241</v>
      </c>
      <c r="E401" s="29">
        <f>F401</f>
        <v>250.241</v>
      </c>
      <c r="F401" s="29">
        <f>ROUND(250.241,3)</f>
        <v>250.241</v>
      </c>
      <c r="G401" s="25"/>
      <c r="H401" s="26"/>
    </row>
    <row r="402" spans="1:8" ht="12.75" customHeight="1">
      <c r="A402" s="23">
        <v>42768</v>
      </c>
      <c r="B402" s="23"/>
      <c r="C402" s="29">
        <f>ROUND(249.579702712863,3)</f>
        <v>249.58</v>
      </c>
      <c r="D402" s="29">
        <f>F402</f>
        <v>255.025</v>
      </c>
      <c r="E402" s="29">
        <f>F402</f>
        <v>255.025</v>
      </c>
      <c r="F402" s="29">
        <f>ROUND(255.025,3)</f>
        <v>255.025</v>
      </c>
      <c r="G402" s="25"/>
      <c r="H402" s="26"/>
    </row>
    <row r="403" spans="1:8" ht="12.75" customHeight="1">
      <c r="A403" s="23">
        <v>42859</v>
      </c>
      <c r="B403" s="23"/>
      <c r="C403" s="29">
        <f>ROUND(249.579702712863,3)</f>
        <v>249.58</v>
      </c>
      <c r="D403" s="29">
        <f>F403</f>
        <v>260.077</v>
      </c>
      <c r="E403" s="29">
        <f>F403</f>
        <v>260.077</v>
      </c>
      <c r="F403" s="29">
        <f>ROUND(260.077,3)</f>
        <v>260.077</v>
      </c>
      <c r="G403" s="25"/>
      <c r="H403" s="26"/>
    </row>
    <row r="404" spans="1:8" ht="12.75" customHeight="1">
      <c r="A404" s="23">
        <v>42950</v>
      </c>
      <c r="B404" s="23"/>
      <c r="C404" s="29">
        <f>ROUND(249.579702712863,3)</f>
        <v>249.58</v>
      </c>
      <c r="D404" s="29">
        <f>F404</f>
        <v>265.438</v>
      </c>
      <c r="E404" s="29">
        <f>F404</f>
        <v>265.438</v>
      </c>
      <c r="F404" s="29">
        <f>ROUND(265.438,3)</f>
        <v>265.438</v>
      </c>
      <c r="G404" s="25"/>
      <c r="H404" s="26"/>
    </row>
    <row r="405" spans="1:8" ht="12.75" customHeight="1">
      <c r="A405" s="23" t="s">
        <v>92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ROUND(676.459934070806,3)</f>
        <v>676.46</v>
      </c>
      <c r="D406" s="29">
        <f>F406</f>
        <v>678.28</v>
      </c>
      <c r="E406" s="29">
        <f>F406</f>
        <v>678.28</v>
      </c>
      <c r="F406" s="29">
        <f>ROUND(678.28,3)</f>
        <v>678.28</v>
      </c>
      <c r="G406" s="25"/>
      <c r="H406" s="26"/>
    </row>
    <row r="407" spans="1:8" ht="12.75" customHeight="1">
      <c r="A407" s="23">
        <v>42768</v>
      </c>
      <c r="B407" s="23"/>
      <c r="C407" s="29">
        <f>ROUND(676.459934070806,3)</f>
        <v>676.46</v>
      </c>
      <c r="D407" s="29">
        <f>F407</f>
        <v>691.403</v>
      </c>
      <c r="E407" s="29">
        <f>F407</f>
        <v>691.403</v>
      </c>
      <c r="F407" s="29">
        <f>ROUND(691.403,3)</f>
        <v>691.403</v>
      </c>
      <c r="G407" s="25"/>
      <c r="H407" s="26"/>
    </row>
    <row r="408" spans="1:8" ht="12.75" customHeight="1">
      <c r="A408" s="23">
        <v>42859</v>
      </c>
      <c r="B408" s="23"/>
      <c r="C408" s="29">
        <f>ROUND(676.459934070806,3)</f>
        <v>676.46</v>
      </c>
      <c r="D408" s="29">
        <f>F408</f>
        <v>705.016</v>
      </c>
      <c r="E408" s="29">
        <f>F408</f>
        <v>705.016</v>
      </c>
      <c r="F408" s="29">
        <f>ROUND(705.016,3)</f>
        <v>705.016</v>
      </c>
      <c r="G408" s="25"/>
      <c r="H408" s="26"/>
    </row>
    <row r="409" spans="1:8" ht="12.75" customHeight="1">
      <c r="A409" s="23">
        <v>42950</v>
      </c>
      <c r="B409" s="23"/>
      <c r="C409" s="29">
        <f>ROUND(676.459934070806,3)</f>
        <v>676.46</v>
      </c>
      <c r="D409" s="29">
        <f>F409</f>
        <v>718.864</v>
      </c>
      <c r="E409" s="29">
        <f>F409</f>
        <v>718.864</v>
      </c>
      <c r="F409" s="29">
        <f>ROUND(718.864,3)</f>
        <v>718.864</v>
      </c>
      <c r="G409" s="25"/>
      <c r="H409" s="26"/>
    </row>
    <row r="410" spans="1:8" ht="12.75" customHeight="1">
      <c r="A410" s="23" t="s">
        <v>93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42723</v>
      </c>
      <c r="B411" s="23"/>
      <c r="C411" s="25">
        <f>ROUND(23942.83,2)</f>
        <v>23942.83</v>
      </c>
      <c r="D411" s="25">
        <f>F411</f>
        <v>24229.34</v>
      </c>
      <c r="E411" s="25">
        <f>F411</f>
        <v>24229.34</v>
      </c>
      <c r="F411" s="25">
        <f>ROUND(24229.34,2)</f>
        <v>24229.34</v>
      </c>
      <c r="G411" s="25"/>
      <c r="H411" s="26"/>
    </row>
    <row r="412" spans="1:8" ht="12.75" customHeight="1">
      <c r="A412" s="23">
        <v>42807</v>
      </c>
      <c r="B412" s="23"/>
      <c r="C412" s="25">
        <f>ROUND(23942.83,2)</f>
        <v>23942.83</v>
      </c>
      <c r="D412" s="25">
        <f>F412</f>
        <v>24645.59</v>
      </c>
      <c r="E412" s="25">
        <f>F412</f>
        <v>24645.59</v>
      </c>
      <c r="F412" s="25">
        <f>ROUND(24645.59,2)</f>
        <v>24645.59</v>
      </c>
      <c r="G412" s="25"/>
      <c r="H412" s="26"/>
    </row>
    <row r="413" spans="1:8" ht="12.75" customHeight="1">
      <c r="A413" s="23">
        <v>42905</v>
      </c>
      <c r="B413" s="23"/>
      <c r="C413" s="25">
        <f>ROUND(23942.83,2)</f>
        <v>23942.83</v>
      </c>
      <c r="D413" s="25">
        <f>F413</f>
        <v>25142.16</v>
      </c>
      <c r="E413" s="25">
        <f>F413</f>
        <v>25142.16</v>
      </c>
      <c r="F413" s="25">
        <f>ROUND(25142.16,2)</f>
        <v>25142.16</v>
      </c>
      <c r="G413" s="25"/>
      <c r="H413" s="26"/>
    </row>
    <row r="414" spans="1:8" ht="12.75" customHeight="1">
      <c r="A414" s="23" t="s">
        <v>94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42690</v>
      </c>
      <c r="B415" s="23"/>
      <c r="C415" s="29">
        <f>ROUND(7.35833,3)</f>
        <v>7.358</v>
      </c>
      <c r="D415" s="29">
        <f>ROUND(7.4,3)</f>
        <v>7.4</v>
      </c>
      <c r="E415" s="29">
        <f>ROUND(7.3,3)</f>
        <v>7.3</v>
      </c>
      <c r="F415" s="29">
        <f>ROUND(7.35,3)</f>
        <v>7.35</v>
      </c>
      <c r="G415" s="25"/>
      <c r="H415" s="26"/>
    </row>
    <row r="416" spans="1:8" ht="12.75" customHeight="1">
      <c r="A416" s="23">
        <v>42725</v>
      </c>
      <c r="B416" s="23"/>
      <c r="C416" s="29">
        <f>ROUND(7.35833,3)</f>
        <v>7.358</v>
      </c>
      <c r="D416" s="29">
        <f>ROUND(7.47,3)</f>
        <v>7.47</v>
      </c>
      <c r="E416" s="29">
        <f>ROUND(7.37,3)</f>
        <v>7.37</v>
      </c>
      <c r="F416" s="29">
        <f>ROUND(7.42,3)</f>
        <v>7.42</v>
      </c>
      <c r="G416" s="25"/>
      <c r="H416" s="26"/>
    </row>
    <row r="417" spans="1:8" ht="12.75" customHeight="1">
      <c r="A417" s="23">
        <v>42753</v>
      </c>
      <c r="B417" s="23"/>
      <c r="C417" s="29">
        <f>ROUND(7.35833,3)</f>
        <v>7.358</v>
      </c>
      <c r="D417" s="29">
        <f>ROUND(7.48,3)</f>
        <v>7.48</v>
      </c>
      <c r="E417" s="29">
        <f>ROUND(7.38,3)</f>
        <v>7.38</v>
      </c>
      <c r="F417" s="29">
        <f>ROUND(7.43,3)</f>
        <v>7.43</v>
      </c>
      <c r="G417" s="25"/>
      <c r="H417" s="26"/>
    </row>
    <row r="418" spans="1:8" ht="12.75" customHeight="1">
      <c r="A418" s="23">
        <v>42781</v>
      </c>
      <c r="B418" s="23"/>
      <c r="C418" s="29">
        <f>ROUND(7.35833,3)</f>
        <v>7.358</v>
      </c>
      <c r="D418" s="29">
        <f>ROUND(7.52,3)</f>
        <v>7.52</v>
      </c>
      <c r="E418" s="29">
        <f>ROUND(7.42,3)</f>
        <v>7.42</v>
      </c>
      <c r="F418" s="29">
        <f>ROUND(7.47,3)</f>
        <v>7.47</v>
      </c>
      <c r="G418" s="25"/>
      <c r="H418" s="26"/>
    </row>
    <row r="419" spans="1:8" ht="12.75" customHeight="1">
      <c r="A419" s="23">
        <v>42809</v>
      </c>
      <c r="B419" s="23"/>
      <c r="C419" s="29">
        <f>ROUND(7.35833,3)</f>
        <v>7.358</v>
      </c>
      <c r="D419" s="29">
        <f>ROUND(7.53,3)</f>
        <v>7.53</v>
      </c>
      <c r="E419" s="29">
        <f>ROUND(7.43,3)</f>
        <v>7.43</v>
      </c>
      <c r="F419" s="29">
        <f>ROUND(7.48,3)</f>
        <v>7.48</v>
      </c>
      <c r="G419" s="25"/>
      <c r="H419" s="26"/>
    </row>
    <row r="420" spans="1:8" ht="12.75" customHeight="1">
      <c r="A420" s="23">
        <v>42907</v>
      </c>
      <c r="B420" s="23"/>
      <c r="C420" s="29">
        <f>ROUND(7.35833,3)</f>
        <v>7.358</v>
      </c>
      <c r="D420" s="29">
        <f>ROUND(7.6,3)</f>
        <v>7.6</v>
      </c>
      <c r="E420" s="29">
        <f>ROUND(7.5,3)</f>
        <v>7.5</v>
      </c>
      <c r="F420" s="29">
        <f>ROUND(7.55,3)</f>
        <v>7.55</v>
      </c>
      <c r="G420" s="25"/>
      <c r="H420" s="26"/>
    </row>
    <row r="421" spans="1:8" ht="12.75" customHeight="1">
      <c r="A421" s="23">
        <v>42998</v>
      </c>
      <c r="B421" s="23"/>
      <c r="C421" s="29">
        <f>ROUND(7.35833,3)</f>
        <v>7.358</v>
      </c>
      <c r="D421" s="29">
        <f>ROUND(7.62,3)</f>
        <v>7.62</v>
      </c>
      <c r="E421" s="29">
        <f>ROUND(7.52,3)</f>
        <v>7.52</v>
      </c>
      <c r="F421" s="29">
        <f>ROUND(7.57,3)</f>
        <v>7.57</v>
      </c>
      <c r="G421" s="25"/>
      <c r="H421" s="26"/>
    </row>
    <row r="422" spans="1:8" ht="12.75" customHeight="1">
      <c r="A422" s="23">
        <v>43089</v>
      </c>
      <c r="B422" s="23"/>
      <c r="C422" s="29">
        <f>ROUND(7.35833,3)</f>
        <v>7.358</v>
      </c>
      <c r="D422" s="29">
        <f>ROUND(7.63,3)</f>
        <v>7.63</v>
      </c>
      <c r="E422" s="29">
        <f>ROUND(7.53,3)</f>
        <v>7.53</v>
      </c>
      <c r="F422" s="29">
        <f>ROUND(7.58,3)</f>
        <v>7.58</v>
      </c>
      <c r="G422" s="25"/>
      <c r="H422" s="26"/>
    </row>
    <row r="423" spans="1:8" ht="12.75" customHeight="1">
      <c r="A423" s="23">
        <v>43179</v>
      </c>
      <c r="B423" s="23"/>
      <c r="C423" s="29">
        <f>ROUND(7.35833,3)</f>
        <v>7.358</v>
      </c>
      <c r="D423" s="29">
        <f>ROUND(7.63,3)</f>
        <v>7.63</v>
      </c>
      <c r="E423" s="29">
        <f>ROUND(7.53,3)</f>
        <v>7.53</v>
      </c>
      <c r="F423" s="29">
        <f>ROUND(7.58,3)</f>
        <v>7.58</v>
      </c>
      <c r="G423" s="25"/>
      <c r="H423" s="26"/>
    </row>
    <row r="424" spans="1:8" ht="12.75" customHeight="1">
      <c r="A424" s="23">
        <v>43269</v>
      </c>
      <c r="B424" s="23"/>
      <c r="C424" s="29">
        <f>ROUND(7.35833,3)</f>
        <v>7.358</v>
      </c>
      <c r="D424" s="29">
        <f>ROUND(7.63,3)</f>
        <v>7.63</v>
      </c>
      <c r="E424" s="29">
        <f>ROUND(7.53,3)</f>
        <v>7.53</v>
      </c>
      <c r="F424" s="29">
        <f>ROUND(7.58,3)</f>
        <v>7.58</v>
      </c>
      <c r="G424" s="25"/>
      <c r="H424" s="26"/>
    </row>
    <row r="425" spans="1:8" ht="12.75" customHeight="1">
      <c r="A425" s="23">
        <v>43362</v>
      </c>
      <c r="B425" s="23"/>
      <c r="C425" s="29">
        <f>ROUND(7.35833,3)</f>
        <v>7.358</v>
      </c>
      <c r="D425" s="29">
        <f>ROUND(7.63,3)</f>
        <v>7.63</v>
      </c>
      <c r="E425" s="29">
        <f>ROUND(7.53,3)</f>
        <v>7.53</v>
      </c>
      <c r="F425" s="29">
        <f>ROUND(7.58,3)</f>
        <v>7.58</v>
      </c>
      <c r="G425" s="25"/>
      <c r="H425" s="26"/>
    </row>
    <row r="426" spans="1:8" ht="12.75" customHeight="1">
      <c r="A426" s="23" t="s">
        <v>95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42677</v>
      </c>
      <c r="B427" s="23"/>
      <c r="C427" s="29">
        <f>ROUND(527.596,3)</f>
        <v>527.596</v>
      </c>
      <c r="D427" s="29">
        <f>F427</f>
        <v>528.989</v>
      </c>
      <c r="E427" s="29">
        <f>F427</f>
        <v>528.989</v>
      </c>
      <c r="F427" s="29">
        <f>ROUND(528.989,3)</f>
        <v>528.989</v>
      </c>
      <c r="G427" s="25"/>
      <c r="H427" s="26"/>
    </row>
    <row r="428" spans="1:8" ht="12.75" customHeight="1">
      <c r="A428" s="23">
        <v>42768</v>
      </c>
      <c r="B428" s="23"/>
      <c r="C428" s="29">
        <f>ROUND(527.596,3)</f>
        <v>527.596</v>
      </c>
      <c r="D428" s="29">
        <f>F428</f>
        <v>539.07</v>
      </c>
      <c r="E428" s="29">
        <f>F428</f>
        <v>539.07</v>
      </c>
      <c r="F428" s="29">
        <f>ROUND(539.07,3)</f>
        <v>539.07</v>
      </c>
      <c r="G428" s="25"/>
      <c r="H428" s="26"/>
    </row>
    <row r="429" spans="1:8" ht="12.75" customHeight="1">
      <c r="A429" s="23">
        <v>42859</v>
      </c>
      <c r="B429" s="23"/>
      <c r="C429" s="29">
        <f>ROUND(527.596,3)</f>
        <v>527.596</v>
      </c>
      <c r="D429" s="29">
        <f>F429</f>
        <v>549.715</v>
      </c>
      <c r="E429" s="29">
        <f>F429</f>
        <v>549.715</v>
      </c>
      <c r="F429" s="29">
        <f>ROUND(549.715,3)</f>
        <v>549.715</v>
      </c>
      <c r="G429" s="25"/>
      <c r="H429" s="26"/>
    </row>
    <row r="430" spans="1:8" ht="12.75" customHeight="1">
      <c r="A430" s="23">
        <v>42950</v>
      </c>
      <c r="B430" s="23"/>
      <c r="C430" s="29">
        <f>ROUND(527.596,3)</f>
        <v>527.596</v>
      </c>
      <c r="D430" s="29">
        <f>F430</f>
        <v>561.016</v>
      </c>
      <c r="E430" s="29">
        <f>F430</f>
        <v>561.016</v>
      </c>
      <c r="F430" s="29">
        <f>ROUND(561.016,3)</f>
        <v>561.016</v>
      </c>
      <c r="G430" s="25"/>
      <c r="H430" s="26"/>
    </row>
    <row r="431" spans="1:8" ht="12.75" customHeight="1">
      <c r="A431" s="23" t="s">
        <v>96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42723</v>
      </c>
      <c r="B432" s="23"/>
      <c r="C432" s="24">
        <f>ROUND(100.008592755807,5)</f>
        <v>100.00859</v>
      </c>
      <c r="D432" s="24">
        <f>F432</f>
        <v>100.06865</v>
      </c>
      <c r="E432" s="24">
        <f>F432</f>
        <v>100.06865</v>
      </c>
      <c r="F432" s="24">
        <f>ROUND(100.068651013467,5)</f>
        <v>100.06865</v>
      </c>
      <c r="G432" s="25"/>
      <c r="H432" s="26"/>
    </row>
    <row r="433" spans="1:8" ht="12.75" customHeight="1">
      <c r="A433" s="23" t="s">
        <v>97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42810</v>
      </c>
      <c r="B434" s="23"/>
      <c r="C434" s="24">
        <f>ROUND(100.008592755807,5)</f>
        <v>100.00859</v>
      </c>
      <c r="D434" s="24">
        <f>F434</f>
        <v>100.01681</v>
      </c>
      <c r="E434" s="24">
        <f>F434</f>
        <v>100.01681</v>
      </c>
      <c r="F434" s="24">
        <f>ROUND(100.016807091487,5)</f>
        <v>100.01681</v>
      </c>
      <c r="G434" s="25"/>
      <c r="H434" s="26"/>
    </row>
    <row r="435" spans="1:8" ht="12.75" customHeight="1">
      <c r="A435" s="23" t="s">
        <v>98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42901</v>
      </c>
      <c r="B436" s="23"/>
      <c r="C436" s="24">
        <f>ROUND(100.008592755807,5)</f>
        <v>100.00859</v>
      </c>
      <c r="D436" s="24">
        <f>F436</f>
        <v>99.65308</v>
      </c>
      <c r="E436" s="24">
        <f>F436</f>
        <v>99.65308</v>
      </c>
      <c r="F436" s="24">
        <f>ROUND(99.6530807878113,5)</f>
        <v>99.65308</v>
      </c>
      <c r="G436" s="25"/>
      <c r="H436" s="26"/>
    </row>
    <row r="437" spans="1:8" ht="12.75" customHeight="1">
      <c r="A437" s="23" t="s">
        <v>99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42999</v>
      </c>
      <c r="B438" s="23"/>
      <c r="C438" s="24">
        <f>ROUND(100.008592755807,5)</f>
        <v>100.00859</v>
      </c>
      <c r="D438" s="24">
        <f>F438</f>
        <v>99.71467</v>
      </c>
      <c r="E438" s="24">
        <f>F438</f>
        <v>99.71467</v>
      </c>
      <c r="F438" s="24">
        <f>ROUND(99.7146679952443,5)</f>
        <v>99.71467</v>
      </c>
      <c r="G438" s="25"/>
      <c r="H438" s="26"/>
    </row>
    <row r="439" spans="1:8" ht="12.75" customHeight="1">
      <c r="A439" s="23" t="s">
        <v>100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43090</v>
      </c>
      <c r="B440" s="23"/>
      <c r="C440" s="24">
        <f>ROUND(100.008592755807,5)</f>
        <v>100.00859</v>
      </c>
      <c r="D440" s="24">
        <f>F440</f>
        <v>100.00859</v>
      </c>
      <c r="E440" s="24">
        <f>F440</f>
        <v>100.00859</v>
      </c>
      <c r="F440" s="24">
        <f>ROUND(100.008592755807,5)</f>
        <v>100.00859</v>
      </c>
      <c r="G440" s="25"/>
      <c r="H440" s="26"/>
    </row>
    <row r="441" spans="1:8" ht="12.75" customHeight="1">
      <c r="A441" s="23" t="s">
        <v>101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43087</v>
      </c>
      <c r="B442" s="23"/>
      <c r="C442" s="24">
        <f>ROUND(99.6430575158563,5)</f>
        <v>99.64306</v>
      </c>
      <c r="D442" s="24">
        <f>F442</f>
        <v>100.0366</v>
      </c>
      <c r="E442" s="24">
        <f>F442</f>
        <v>100.0366</v>
      </c>
      <c r="F442" s="24">
        <f>ROUND(100.036596554036,5)</f>
        <v>100.0366</v>
      </c>
      <c r="G442" s="25"/>
      <c r="H442" s="26"/>
    </row>
    <row r="443" spans="1:8" ht="12.75" customHeight="1">
      <c r="A443" s="23" t="s">
        <v>102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43175</v>
      </c>
      <c r="B444" s="23"/>
      <c r="C444" s="24">
        <f>ROUND(99.6430575158563,5)</f>
        <v>99.64306</v>
      </c>
      <c r="D444" s="24">
        <f>F444</f>
        <v>99.34685</v>
      </c>
      <c r="E444" s="24">
        <f>F444</f>
        <v>99.34685</v>
      </c>
      <c r="F444" s="24">
        <f>ROUND(99.3468463873867,5)</f>
        <v>99.34685</v>
      </c>
      <c r="G444" s="25"/>
      <c r="H444" s="26"/>
    </row>
    <row r="445" spans="1:8" ht="12.75" customHeight="1">
      <c r="A445" s="23" t="s">
        <v>103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43266</v>
      </c>
      <c r="B446" s="23"/>
      <c r="C446" s="24">
        <f>ROUND(99.6430575158563,5)</f>
        <v>99.64306</v>
      </c>
      <c r="D446" s="24">
        <f>F446</f>
        <v>99.03561</v>
      </c>
      <c r="E446" s="24">
        <f>F446</f>
        <v>99.03561</v>
      </c>
      <c r="F446" s="24">
        <f>ROUND(99.0356147531954,5)</f>
        <v>99.03561</v>
      </c>
      <c r="G446" s="25"/>
      <c r="H446" s="26"/>
    </row>
    <row r="447" spans="1:8" ht="12.75" customHeight="1">
      <c r="A447" s="23" t="s">
        <v>104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43364</v>
      </c>
      <c r="B448" s="23"/>
      <c r="C448" s="24">
        <f>ROUND(99.6430575158563,5)</f>
        <v>99.64306</v>
      </c>
      <c r="D448" s="24">
        <f>F448</f>
        <v>99.11771</v>
      </c>
      <c r="E448" s="24">
        <f>F448</f>
        <v>99.11771</v>
      </c>
      <c r="F448" s="24">
        <f>ROUND(99.1177065476945,5)</f>
        <v>99.11771</v>
      </c>
      <c r="G448" s="25"/>
      <c r="H448" s="26"/>
    </row>
    <row r="449" spans="1:8" ht="12.75" customHeight="1">
      <c r="A449" s="23" t="s">
        <v>105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43455</v>
      </c>
      <c r="B450" s="23"/>
      <c r="C450" s="25">
        <f>ROUND(99.6430575158563,2)</f>
        <v>99.64</v>
      </c>
      <c r="D450" s="25">
        <f>F450</f>
        <v>99.64</v>
      </c>
      <c r="E450" s="25">
        <f>F450</f>
        <v>99.64</v>
      </c>
      <c r="F450" s="25">
        <f>ROUND(99.6430575158563,2)</f>
        <v>99.64</v>
      </c>
      <c r="G450" s="25"/>
      <c r="H450" s="26"/>
    </row>
    <row r="451" spans="1:8" ht="12.75" customHeight="1">
      <c r="A451" s="23" t="s">
        <v>106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44182</v>
      </c>
      <c r="B452" s="23"/>
      <c r="C452" s="24">
        <f>ROUND(99.5359567844881,5)</f>
        <v>99.53596</v>
      </c>
      <c r="D452" s="24">
        <f>F452</f>
        <v>98.27169</v>
      </c>
      <c r="E452" s="24">
        <f>F452</f>
        <v>98.27169</v>
      </c>
      <c r="F452" s="24">
        <f>ROUND(98.2716900789915,5)</f>
        <v>98.27169</v>
      </c>
      <c r="G452" s="25"/>
      <c r="H452" s="26"/>
    </row>
    <row r="453" spans="1:8" ht="12.75" customHeight="1">
      <c r="A453" s="23" t="s">
        <v>107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44271</v>
      </c>
      <c r="B454" s="23"/>
      <c r="C454" s="24">
        <f>ROUND(99.5359567844881,5)</f>
        <v>99.53596</v>
      </c>
      <c r="D454" s="24">
        <f>F454</f>
        <v>97.63892</v>
      </c>
      <c r="E454" s="24">
        <f>F454</f>
        <v>97.63892</v>
      </c>
      <c r="F454" s="24">
        <f>ROUND(97.6389217139376,5)</f>
        <v>97.63892</v>
      </c>
      <c r="G454" s="25"/>
      <c r="H454" s="26"/>
    </row>
    <row r="455" spans="1:8" ht="12.75" customHeight="1">
      <c r="A455" s="23" t="s">
        <v>108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44362</v>
      </c>
      <c r="B456" s="23"/>
      <c r="C456" s="24">
        <f>ROUND(99.5359567844881,5)</f>
        <v>99.53596</v>
      </c>
      <c r="D456" s="24">
        <f>F456</f>
        <v>96.97203</v>
      </c>
      <c r="E456" s="24">
        <f>F456</f>
        <v>96.97203</v>
      </c>
      <c r="F456" s="24">
        <f>ROUND(96.9720289110916,5)</f>
        <v>96.97203</v>
      </c>
      <c r="G456" s="25"/>
      <c r="H456" s="26"/>
    </row>
    <row r="457" spans="1:8" ht="12.75" customHeight="1">
      <c r="A457" s="23" t="s">
        <v>109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44460</v>
      </c>
      <c r="B458" s="23"/>
      <c r="C458" s="24">
        <f>ROUND(99.5359567844881,5)</f>
        <v>99.53596</v>
      </c>
      <c r="D458" s="24">
        <f>F458</f>
        <v>97.27363</v>
      </c>
      <c r="E458" s="24">
        <f>F458</f>
        <v>97.27363</v>
      </c>
      <c r="F458" s="24">
        <f>ROUND(97.2736279905743,5)</f>
        <v>97.27363</v>
      </c>
      <c r="G458" s="25"/>
      <c r="H458" s="26"/>
    </row>
    <row r="459" spans="1:8" ht="12.75" customHeight="1">
      <c r="A459" s="23" t="s">
        <v>110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44551</v>
      </c>
      <c r="B460" s="23"/>
      <c r="C460" s="24">
        <f>ROUND(99.5359567844881,5)</f>
        <v>99.53596</v>
      </c>
      <c r="D460" s="24">
        <f>F460</f>
        <v>99.53596</v>
      </c>
      <c r="E460" s="24">
        <f>F460</f>
        <v>99.53596</v>
      </c>
      <c r="F460" s="24">
        <f>ROUND(99.5359567844881,5)</f>
        <v>99.53596</v>
      </c>
      <c r="G460" s="25"/>
      <c r="H460" s="26"/>
    </row>
    <row r="461" spans="1:8" ht="12.75" customHeight="1">
      <c r="A461" s="23" t="s">
        <v>111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46008</v>
      </c>
      <c r="B462" s="23"/>
      <c r="C462" s="24">
        <f>ROUND(100.1686482677,5)</f>
        <v>100.16865</v>
      </c>
      <c r="D462" s="24">
        <f>F462</f>
        <v>98.50786</v>
      </c>
      <c r="E462" s="24">
        <f>F462</f>
        <v>98.50786</v>
      </c>
      <c r="F462" s="24">
        <f>ROUND(98.5078609399808,5)</f>
        <v>98.50786</v>
      </c>
      <c r="G462" s="25"/>
      <c r="H462" s="26"/>
    </row>
    <row r="463" spans="1:8" ht="12.75" customHeight="1">
      <c r="A463" s="23" t="s">
        <v>112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46097</v>
      </c>
      <c r="B464" s="23"/>
      <c r="C464" s="24">
        <f>ROUND(100.1686482677,5)</f>
        <v>100.16865</v>
      </c>
      <c r="D464" s="24">
        <f>F464</f>
        <v>95.61558</v>
      </c>
      <c r="E464" s="24">
        <f>F464</f>
        <v>95.61558</v>
      </c>
      <c r="F464" s="24">
        <f>ROUND(95.6155799965583,5)</f>
        <v>95.61558</v>
      </c>
      <c r="G464" s="25"/>
      <c r="H464" s="26"/>
    </row>
    <row r="465" spans="1:8" ht="12.75" customHeight="1">
      <c r="A465" s="23" t="s">
        <v>113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46188</v>
      </c>
      <c r="B466" s="23"/>
      <c r="C466" s="24">
        <f>ROUND(100.1686482677,5)</f>
        <v>100.16865</v>
      </c>
      <c r="D466" s="24">
        <f>F466</f>
        <v>94.40928</v>
      </c>
      <c r="E466" s="24">
        <f>F466</f>
        <v>94.40928</v>
      </c>
      <c r="F466" s="24">
        <f>ROUND(94.4092818563326,5)</f>
        <v>94.40928</v>
      </c>
      <c r="G466" s="25"/>
      <c r="H466" s="26"/>
    </row>
    <row r="467" spans="1:8" ht="12.75" customHeight="1">
      <c r="A467" s="23" t="s">
        <v>114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46286</v>
      </c>
      <c r="B468" s="23"/>
      <c r="C468" s="24">
        <f>ROUND(100.1686482677,5)</f>
        <v>100.16865</v>
      </c>
      <c r="D468" s="24">
        <f>F468</f>
        <v>96.50917</v>
      </c>
      <c r="E468" s="24">
        <f>F468</f>
        <v>96.50917</v>
      </c>
      <c r="F468" s="24">
        <f>ROUND(96.5091702379218,5)</f>
        <v>96.50917</v>
      </c>
      <c r="G468" s="25"/>
      <c r="H468" s="26"/>
    </row>
    <row r="469" spans="1:8" ht="12.75" customHeight="1">
      <c r="A469" s="23" t="s">
        <v>115</v>
      </c>
      <c r="B469" s="23"/>
      <c r="C469" s="27"/>
      <c r="D469" s="27"/>
      <c r="E469" s="27"/>
      <c r="F469" s="27"/>
      <c r="G469" s="25"/>
      <c r="H469" s="26"/>
    </row>
    <row r="470" spans="1:8" ht="12.75" customHeight="1" thickBot="1">
      <c r="A470" s="31">
        <v>46377</v>
      </c>
      <c r="B470" s="31"/>
      <c r="C470" s="32">
        <f>ROUND(100.1686482677,5)</f>
        <v>100.16865</v>
      </c>
      <c r="D470" s="32">
        <f>F470</f>
        <v>100.16865</v>
      </c>
      <c r="E470" s="32">
        <f>F470</f>
        <v>100.16865</v>
      </c>
      <c r="F470" s="32">
        <f>ROUND(100.1686482677,5)</f>
        <v>100.16865</v>
      </c>
      <c r="G470" s="33"/>
      <c r="H470" s="34"/>
    </row>
  </sheetData>
  <sheetProtection/>
  <mergeCells count="469">
    <mergeCell ref="A466:B466"/>
    <mergeCell ref="A467:B467"/>
    <mergeCell ref="A468:B468"/>
    <mergeCell ref="A469:B469"/>
    <mergeCell ref="A470:B470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2016-10-21T16:01:13Z</dcterms:modified>
  <cp:category/>
  <cp:version/>
  <cp:contentType/>
  <cp:contentStatus/>
</cp:coreProperties>
</file>