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'Jerry'!$A$1:$H$462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<sst xmlns="http://schemas.openxmlformats.org/spreadsheetml/2006/main" count="114" uniqueCount="114">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</sst>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1"/>
  <sheetViews>
    <sheetView tabSelected="1" zoomScaleSheetLayoutView="75" zoomScalePageLayoutView="0" workbookViewId="0" topLeftCell="A1">
      <selection activeCell="K9" sqref="K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42667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ROUND(1.88,5)</f>
        <v>1.88</v>
      </c>
      <c r="D6" s="26">
        <f>F6</f>
        <v>1.88</v>
      </c>
      <c r="E6" s="26">
        <f>F6</f>
        <v>1.88</v>
      </c>
      <c r="F6" s="26">
        <f>ROUND(1.88,5)</f>
        <v>1.88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ROUND(1.89,5)</f>
        <v>1.89</v>
      </c>
      <c r="D8" s="26">
        <f>F8</f>
        <v>1.89</v>
      </c>
      <c r="E8" s="26">
        <f>F8</f>
        <v>1.89</v>
      </c>
      <c r="F8" s="26">
        <f>ROUND(1.89,5)</f>
        <v>1.89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ROUND(2,5)</f>
        <v>2</v>
      </c>
      <c r="D10" s="26">
        <f>F10</f>
        <v>2</v>
      </c>
      <c r="E10" s="26">
        <f>F10</f>
        <v>2</v>
      </c>
      <c r="F10" s="26">
        <f>ROUND(2,5)</f>
        <v>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ROUND(2.57,5)</f>
        <v>2.57</v>
      </c>
      <c r="D12" s="26">
        <f>F12</f>
        <v>2.57</v>
      </c>
      <c r="E12" s="26">
        <f>F12</f>
        <v>2.57</v>
      </c>
      <c r="F12" s="26">
        <f>ROUND(2.57,5)</f>
        <v>2.57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ROUND(10.29,5)</f>
        <v>10.29</v>
      </c>
      <c r="D14" s="26">
        <f>F14</f>
        <v>10.29</v>
      </c>
      <c r="E14" s="26">
        <f>F14</f>
        <v>10.29</v>
      </c>
      <c r="F14" s="26">
        <f>ROUND(10.29,5)</f>
        <v>10.29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ROUND(8.48,5)</f>
        <v>8.48</v>
      </c>
      <c r="D16" s="26">
        <f>F16</f>
        <v>8.48</v>
      </c>
      <c r="E16" s="26">
        <f>F16</f>
        <v>8.48</v>
      </c>
      <c r="F16" s="26">
        <f>ROUND(8.48,5)</f>
        <v>8.48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ROUND(8.79,3)</f>
        <v>8.79</v>
      </c>
      <c r="D18" s="27">
        <f>F18</f>
        <v>8.79</v>
      </c>
      <c r="E18" s="27">
        <f>F18</f>
        <v>8.79</v>
      </c>
      <c r="F18" s="27">
        <f>ROUND(8.79,3)</f>
        <v>8.79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ROUND(1.95,3)</f>
        <v>1.95</v>
      </c>
      <c r="D22" s="27">
        <f>F22</f>
        <v>1.95</v>
      </c>
      <c r="E22" s="27">
        <f>F22</f>
        <v>1.95</v>
      </c>
      <c r="F22" s="27">
        <f>ROUND(1.95,3)</f>
        <v>1.95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ROUND(7.645,3)</f>
        <v>7.645</v>
      </c>
      <c r="D24" s="27">
        <f>F24</f>
        <v>7.645</v>
      </c>
      <c r="E24" s="27">
        <f>F24</f>
        <v>7.645</v>
      </c>
      <c r="F24" s="27">
        <f>ROUND(7.645,3)</f>
        <v>7.645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ROUND(7.835,3)</f>
        <v>7.835</v>
      </c>
      <c r="D26" s="27">
        <f>F26</f>
        <v>7.835</v>
      </c>
      <c r="E26" s="27">
        <f>F26</f>
        <v>7.835</v>
      </c>
      <c r="F26" s="27">
        <f>ROUND(7.835,3)</f>
        <v>7.835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ROUND(8.05,3)</f>
        <v>8.05</v>
      </c>
      <c r="D28" s="27">
        <f>F28</f>
        <v>8.05</v>
      </c>
      <c r="E28" s="27">
        <f>F28</f>
        <v>8.05</v>
      </c>
      <c r="F28" s="27">
        <f>ROUND(8.05,3)</f>
        <v>8.05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ROUND(8.235,3)</f>
        <v>8.235</v>
      </c>
      <c r="D30" s="27">
        <f>F30</f>
        <v>8.235</v>
      </c>
      <c r="E30" s="27">
        <f>F30</f>
        <v>8.235</v>
      </c>
      <c r="F30" s="27">
        <f>ROUND(8.235,3)</f>
        <v>8.235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ROUND(9.31,3)</f>
        <v>9.31</v>
      </c>
      <c r="D32" s="27">
        <f>F32</f>
        <v>9.31</v>
      </c>
      <c r="E32" s="27">
        <f>F32</f>
        <v>9.31</v>
      </c>
      <c r="F32" s="27">
        <f>ROUND(9.31,3)</f>
        <v>9.31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ROUND(4.75,5)</f>
        <v>4.75</v>
      </c>
      <c r="D36" s="26">
        <f>F36</f>
        <v>4.75</v>
      </c>
      <c r="E36" s="26">
        <f>F36</f>
        <v>4.75</v>
      </c>
      <c r="F36" s="26">
        <f>ROUND(4.75,5)</f>
        <v>4.75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ROUND(1.82,3)</f>
        <v>1.82</v>
      </c>
      <c r="D38" s="27">
        <f>F38</f>
        <v>1.82</v>
      </c>
      <c r="E38" s="27">
        <f>F38</f>
        <v>1.82</v>
      </c>
      <c r="F38" s="27">
        <f>ROUND(1.82,3)</f>
        <v>1.82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ROUND(9.2,3)</f>
        <v>9.2</v>
      </c>
      <c r="D40" s="27">
        <f>F40</f>
        <v>9.2</v>
      </c>
      <c r="E40" s="27">
        <f>F40</f>
        <v>9.2</v>
      </c>
      <c r="F40" s="27">
        <f>ROUND(9.2,3)</f>
        <v>9.2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42677</v>
      </c>
      <c r="B42" s="22"/>
      <c r="C42" s="26">
        <f>ROUND(1.88,5)</f>
        <v>1.88</v>
      </c>
      <c r="D42" s="26">
        <f>F42</f>
        <v>129.08135</v>
      </c>
      <c r="E42" s="26">
        <f>F42</f>
        <v>129.08135</v>
      </c>
      <c r="F42" s="26">
        <f>ROUND(129.08135,5)</f>
        <v>129.08135</v>
      </c>
      <c r="G42" s="24"/>
      <c r="H42" s="36"/>
    </row>
    <row r="43" spans="1:8" ht="12.75" customHeight="1">
      <c r="A43" s="22">
        <v>42768</v>
      </c>
      <c r="B43" s="22"/>
      <c r="C43" s="26">
        <f>ROUND(1.88,5)</f>
        <v>1.88</v>
      </c>
      <c r="D43" s="26">
        <f>F43</f>
        <v>130.26901</v>
      </c>
      <c r="E43" s="26">
        <f>F43</f>
        <v>130.26901</v>
      </c>
      <c r="F43" s="26">
        <f>ROUND(130.26901,5)</f>
        <v>130.26901</v>
      </c>
      <c r="G43" s="24"/>
      <c r="H43" s="36"/>
    </row>
    <row r="44" spans="1:8" ht="12.75" customHeight="1">
      <c r="A44" s="22">
        <v>42859</v>
      </c>
      <c r="B44" s="22"/>
      <c r="C44" s="26">
        <f>ROUND(1.88,5)</f>
        <v>1.88</v>
      </c>
      <c r="D44" s="26">
        <f>F44</f>
        <v>132.84519</v>
      </c>
      <c r="E44" s="26">
        <f>F44</f>
        <v>132.84519</v>
      </c>
      <c r="F44" s="26">
        <f>ROUND(132.84519,5)</f>
        <v>132.84519</v>
      </c>
      <c r="G44" s="24"/>
      <c r="H44" s="36"/>
    </row>
    <row r="45" spans="1:8" ht="12.75" customHeight="1">
      <c r="A45" s="22">
        <v>42950</v>
      </c>
      <c r="B45" s="22"/>
      <c r="C45" s="26">
        <f>ROUND(1.88,5)</f>
        <v>1.88</v>
      </c>
      <c r="D45" s="26">
        <f>F45</f>
        <v>134.24908</v>
      </c>
      <c r="E45" s="26">
        <f>F45</f>
        <v>134.24908</v>
      </c>
      <c r="F45" s="26">
        <f>ROUND(134.24908,5)</f>
        <v>134.24908</v>
      </c>
      <c r="G45" s="24"/>
      <c r="H45" s="36"/>
    </row>
    <row r="46" spans="1:8" ht="12.75" customHeight="1">
      <c r="A46" s="22">
        <v>43041</v>
      </c>
      <c r="B46" s="22"/>
      <c r="C46" s="26">
        <f>ROUND(1.88,5)</f>
        <v>1.88</v>
      </c>
      <c r="D46" s="26">
        <f>F46</f>
        <v>137.05795</v>
      </c>
      <c r="E46" s="26">
        <f>F46</f>
        <v>137.05795</v>
      </c>
      <c r="F46" s="26">
        <f>ROUND(137.05795,5)</f>
        <v>137.05795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6">
        <f>ROUND(9.185,5)</f>
        <v>9.185</v>
      </c>
      <c r="D48" s="26">
        <f>F48</f>
        <v>9.19153</v>
      </c>
      <c r="E48" s="26">
        <f>F48</f>
        <v>9.19153</v>
      </c>
      <c r="F48" s="26">
        <f>ROUND(9.19153,5)</f>
        <v>9.19153</v>
      </c>
      <c r="G48" s="24"/>
      <c r="H48" s="36"/>
    </row>
    <row r="49" spans="1:8" ht="12.75" customHeight="1">
      <c r="A49" s="22">
        <v>42768</v>
      </c>
      <c r="B49" s="22"/>
      <c r="C49" s="26">
        <f>ROUND(9.185,5)</f>
        <v>9.185</v>
      </c>
      <c r="D49" s="26">
        <f>F49</f>
        <v>9.23724</v>
      </c>
      <c r="E49" s="26">
        <f>F49</f>
        <v>9.23724</v>
      </c>
      <c r="F49" s="26">
        <f>ROUND(9.23724,5)</f>
        <v>9.23724</v>
      </c>
      <c r="G49" s="24"/>
      <c r="H49" s="36"/>
    </row>
    <row r="50" spans="1:8" ht="12.75" customHeight="1">
      <c r="A50" s="22">
        <v>42859</v>
      </c>
      <c r="B50" s="22"/>
      <c r="C50" s="26">
        <f>ROUND(9.185,5)</f>
        <v>9.185</v>
      </c>
      <c r="D50" s="26">
        <f>F50</f>
        <v>9.27986</v>
      </c>
      <c r="E50" s="26">
        <f>F50</f>
        <v>9.27986</v>
      </c>
      <c r="F50" s="26">
        <f>ROUND(9.27986,5)</f>
        <v>9.27986</v>
      </c>
      <c r="G50" s="24"/>
      <c r="H50" s="36"/>
    </row>
    <row r="51" spans="1:8" ht="12.75" customHeight="1">
      <c r="A51" s="22">
        <v>42950</v>
      </c>
      <c r="B51" s="22"/>
      <c r="C51" s="26">
        <f>ROUND(9.185,5)</f>
        <v>9.185</v>
      </c>
      <c r="D51" s="26">
        <f>F51</f>
        <v>9.31355</v>
      </c>
      <c r="E51" s="26">
        <f>F51</f>
        <v>9.31355</v>
      </c>
      <c r="F51" s="26">
        <f>ROUND(9.31355,5)</f>
        <v>9.31355</v>
      </c>
      <c r="G51" s="24"/>
      <c r="H51" s="36"/>
    </row>
    <row r="52" spans="1:8" ht="12.75" customHeight="1">
      <c r="A52" s="22">
        <v>43041</v>
      </c>
      <c r="B52" s="22"/>
      <c r="C52" s="26">
        <f>ROUND(9.185,5)</f>
        <v>9.185</v>
      </c>
      <c r="D52" s="26">
        <f>F52</f>
        <v>9.33386</v>
      </c>
      <c r="E52" s="26">
        <f>F52</f>
        <v>9.33386</v>
      </c>
      <c r="F52" s="26">
        <f>ROUND(9.33386,5)</f>
        <v>9.33386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42677</v>
      </c>
      <c r="B54" s="22"/>
      <c r="C54" s="26">
        <f>ROUND(9.285,5)</f>
        <v>9.285</v>
      </c>
      <c r="D54" s="26">
        <f>F54</f>
        <v>9.29181</v>
      </c>
      <c r="E54" s="26">
        <f>F54</f>
        <v>9.29181</v>
      </c>
      <c r="F54" s="26">
        <f>ROUND(9.29181,5)</f>
        <v>9.29181</v>
      </c>
      <c r="G54" s="24"/>
      <c r="H54" s="36"/>
    </row>
    <row r="55" spans="1:8" ht="12.75" customHeight="1">
      <c r="A55" s="22">
        <v>42768</v>
      </c>
      <c r="B55" s="22"/>
      <c r="C55" s="26">
        <f>ROUND(9.285,5)</f>
        <v>9.285</v>
      </c>
      <c r="D55" s="26">
        <f>F55</f>
        <v>9.33987</v>
      </c>
      <c r="E55" s="26">
        <f>F55</f>
        <v>9.33987</v>
      </c>
      <c r="F55" s="26">
        <f>ROUND(9.33987,5)</f>
        <v>9.33987</v>
      </c>
      <c r="G55" s="24"/>
      <c r="H55" s="36"/>
    </row>
    <row r="56" spans="1:8" ht="12.75" customHeight="1">
      <c r="A56" s="22">
        <v>42859</v>
      </c>
      <c r="B56" s="22"/>
      <c r="C56" s="26">
        <f>ROUND(9.285,5)</f>
        <v>9.285</v>
      </c>
      <c r="D56" s="26">
        <f>F56</f>
        <v>9.38105</v>
      </c>
      <c r="E56" s="26">
        <f>F56</f>
        <v>9.38105</v>
      </c>
      <c r="F56" s="26">
        <f>ROUND(9.38105,5)</f>
        <v>9.38105</v>
      </c>
      <c r="G56" s="24"/>
      <c r="H56" s="36"/>
    </row>
    <row r="57" spans="1:8" ht="12.75" customHeight="1">
      <c r="A57" s="22">
        <v>42950</v>
      </c>
      <c r="B57" s="22"/>
      <c r="C57" s="26">
        <f>ROUND(9.285,5)</f>
        <v>9.285</v>
      </c>
      <c r="D57" s="26">
        <f>F57</f>
        <v>9.41234</v>
      </c>
      <c r="E57" s="26">
        <f>F57</f>
        <v>9.41234</v>
      </c>
      <c r="F57" s="26">
        <f>ROUND(9.41234,5)</f>
        <v>9.41234</v>
      </c>
      <c r="G57" s="24"/>
      <c r="H57" s="36"/>
    </row>
    <row r="58" spans="1:8" ht="12.75" customHeight="1">
      <c r="A58" s="22">
        <v>43041</v>
      </c>
      <c r="B58" s="22"/>
      <c r="C58" s="26">
        <f>ROUND(9.285,5)</f>
        <v>9.285</v>
      </c>
      <c r="D58" s="26">
        <f>F58</f>
        <v>9.43684</v>
      </c>
      <c r="E58" s="26">
        <f>F58</f>
        <v>9.43684</v>
      </c>
      <c r="F58" s="26">
        <f>ROUND(9.43684,5)</f>
        <v>9.43684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42677</v>
      </c>
      <c r="B60" s="22"/>
      <c r="C60" s="26">
        <f>ROUND(107.30383,5)</f>
        <v>107.30383</v>
      </c>
      <c r="D60" s="26">
        <f>F60</f>
        <v>107.56589</v>
      </c>
      <c r="E60" s="26">
        <f>F60</f>
        <v>107.56589</v>
      </c>
      <c r="F60" s="26">
        <f>ROUND(107.56589,5)</f>
        <v>107.56589</v>
      </c>
      <c r="G60" s="24"/>
      <c r="H60" s="36"/>
    </row>
    <row r="61" spans="1:8" ht="12.75" customHeight="1">
      <c r="A61" s="22">
        <v>42768</v>
      </c>
      <c r="B61" s="22"/>
      <c r="C61" s="26">
        <f>ROUND(107.30383,5)</f>
        <v>107.30383</v>
      </c>
      <c r="D61" s="26">
        <f>F61</f>
        <v>109.62179</v>
      </c>
      <c r="E61" s="26">
        <f>F61</f>
        <v>109.62179</v>
      </c>
      <c r="F61" s="26">
        <f>ROUND(109.62179,5)</f>
        <v>109.62179</v>
      </c>
      <c r="G61" s="24"/>
      <c r="H61" s="36"/>
    </row>
    <row r="62" spans="1:8" ht="12.75" customHeight="1">
      <c r="A62" s="22">
        <v>42859</v>
      </c>
      <c r="B62" s="22"/>
      <c r="C62" s="26">
        <f>ROUND(107.30383,5)</f>
        <v>107.30383</v>
      </c>
      <c r="D62" s="26">
        <f>F62</f>
        <v>110.75044</v>
      </c>
      <c r="E62" s="26">
        <f>F62</f>
        <v>110.75044</v>
      </c>
      <c r="F62" s="26">
        <f>ROUND(110.75044,5)</f>
        <v>110.75044</v>
      </c>
      <c r="G62" s="24"/>
      <c r="H62" s="36"/>
    </row>
    <row r="63" spans="1:8" ht="12.75" customHeight="1">
      <c r="A63" s="22">
        <v>42950</v>
      </c>
      <c r="B63" s="22"/>
      <c r="C63" s="26">
        <f>ROUND(107.30383,5)</f>
        <v>107.30383</v>
      </c>
      <c r="D63" s="26">
        <f>F63</f>
        <v>113.03148</v>
      </c>
      <c r="E63" s="26">
        <f>F63</f>
        <v>113.03148</v>
      </c>
      <c r="F63" s="26">
        <f>ROUND(113.03148,5)</f>
        <v>113.03148</v>
      </c>
      <c r="G63" s="24"/>
      <c r="H63" s="36"/>
    </row>
    <row r="64" spans="1:8" ht="12.75" customHeight="1">
      <c r="A64" s="22">
        <v>43041</v>
      </c>
      <c r="B64" s="22"/>
      <c r="C64" s="26">
        <f>ROUND(107.30383,5)</f>
        <v>107.30383</v>
      </c>
      <c r="D64" s="26">
        <f>F64</f>
        <v>114.31496</v>
      </c>
      <c r="E64" s="26">
        <f>F64</f>
        <v>114.31496</v>
      </c>
      <c r="F64" s="26">
        <f>ROUND(114.31496,5)</f>
        <v>114.31496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6">
        <f>ROUND(9.42,5)</f>
        <v>9.42</v>
      </c>
      <c r="D66" s="26">
        <f>F66</f>
        <v>9.42639</v>
      </c>
      <c r="E66" s="26">
        <f>F66</f>
        <v>9.42639</v>
      </c>
      <c r="F66" s="26">
        <f>ROUND(9.42639,5)</f>
        <v>9.42639</v>
      </c>
      <c r="G66" s="24"/>
      <c r="H66" s="36"/>
    </row>
    <row r="67" spans="1:8" ht="12.75" customHeight="1">
      <c r="A67" s="22">
        <v>42768</v>
      </c>
      <c r="B67" s="22"/>
      <c r="C67" s="26">
        <f>ROUND(9.42,5)</f>
        <v>9.42</v>
      </c>
      <c r="D67" s="26">
        <f>F67</f>
        <v>9.47162</v>
      </c>
      <c r="E67" s="26">
        <f>F67</f>
        <v>9.47162</v>
      </c>
      <c r="F67" s="26">
        <f>ROUND(9.47162,5)</f>
        <v>9.47162</v>
      </c>
      <c r="G67" s="24"/>
      <c r="H67" s="36"/>
    </row>
    <row r="68" spans="1:8" ht="12.75" customHeight="1">
      <c r="A68" s="22">
        <v>42859</v>
      </c>
      <c r="B68" s="22"/>
      <c r="C68" s="26">
        <f>ROUND(9.42,5)</f>
        <v>9.42</v>
      </c>
      <c r="D68" s="26">
        <f>F68</f>
        <v>9.514</v>
      </c>
      <c r="E68" s="26">
        <f>F68</f>
        <v>9.514</v>
      </c>
      <c r="F68" s="26">
        <f>ROUND(9.514,5)</f>
        <v>9.514</v>
      </c>
      <c r="G68" s="24"/>
      <c r="H68" s="36"/>
    </row>
    <row r="69" spans="1:8" ht="12.75" customHeight="1">
      <c r="A69" s="22">
        <v>42950</v>
      </c>
      <c r="B69" s="22"/>
      <c r="C69" s="26">
        <f>ROUND(9.42,5)</f>
        <v>9.42</v>
      </c>
      <c r="D69" s="26">
        <f>F69</f>
        <v>9.54886</v>
      </c>
      <c r="E69" s="26">
        <f>F69</f>
        <v>9.54886</v>
      </c>
      <c r="F69" s="26">
        <f>ROUND(9.54886,5)</f>
        <v>9.54886</v>
      </c>
      <c r="G69" s="24"/>
      <c r="H69" s="36"/>
    </row>
    <row r="70" spans="1:8" ht="12.75" customHeight="1">
      <c r="A70" s="22">
        <v>43041</v>
      </c>
      <c r="B70" s="22"/>
      <c r="C70" s="26">
        <f>ROUND(9.42,5)</f>
        <v>9.42</v>
      </c>
      <c r="D70" s="26">
        <f>F70</f>
        <v>9.57218</v>
      </c>
      <c r="E70" s="26">
        <f>F70</f>
        <v>9.57218</v>
      </c>
      <c r="F70" s="26">
        <f>ROUND(9.57218,5)</f>
        <v>9.57218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6">
        <f>ROUND(1.89,5)</f>
        <v>1.89</v>
      </c>
      <c r="D72" s="26">
        <f>F72</f>
        <v>135.98705</v>
      </c>
      <c r="E72" s="26">
        <f>F72</f>
        <v>135.98705</v>
      </c>
      <c r="F72" s="26">
        <f>ROUND(135.98705,5)</f>
        <v>135.98705</v>
      </c>
      <c r="G72" s="24"/>
      <c r="H72" s="36"/>
    </row>
    <row r="73" spans="1:8" ht="12.75" customHeight="1">
      <c r="A73" s="22">
        <v>42768</v>
      </c>
      <c r="B73" s="22"/>
      <c r="C73" s="26">
        <f>ROUND(1.89,5)</f>
        <v>1.89</v>
      </c>
      <c r="D73" s="26">
        <f>F73</f>
        <v>137.14671</v>
      </c>
      <c r="E73" s="26">
        <f>F73</f>
        <v>137.14671</v>
      </c>
      <c r="F73" s="26">
        <f>ROUND(137.14671,5)</f>
        <v>137.14671</v>
      </c>
      <c r="G73" s="24"/>
      <c r="H73" s="36"/>
    </row>
    <row r="74" spans="1:8" ht="12.75" customHeight="1">
      <c r="A74" s="22">
        <v>42859</v>
      </c>
      <c r="B74" s="22"/>
      <c r="C74" s="26">
        <f>ROUND(1.89,5)</f>
        <v>1.89</v>
      </c>
      <c r="D74" s="26">
        <f>F74</f>
        <v>139.85903</v>
      </c>
      <c r="E74" s="26">
        <f>F74</f>
        <v>139.85903</v>
      </c>
      <c r="F74" s="26">
        <f>ROUND(139.85903,5)</f>
        <v>139.85903</v>
      </c>
      <c r="G74" s="24"/>
      <c r="H74" s="36"/>
    </row>
    <row r="75" spans="1:8" ht="12.75" customHeight="1">
      <c r="A75" s="22">
        <v>42950</v>
      </c>
      <c r="B75" s="22"/>
      <c r="C75" s="26">
        <f>ROUND(1.89,5)</f>
        <v>1.89</v>
      </c>
      <c r="D75" s="26">
        <f>F75</f>
        <v>141.24093</v>
      </c>
      <c r="E75" s="26">
        <f>F75</f>
        <v>141.24093</v>
      </c>
      <c r="F75" s="26">
        <f>ROUND(141.24093,5)</f>
        <v>141.24093</v>
      </c>
      <c r="G75" s="24"/>
      <c r="H75" s="36"/>
    </row>
    <row r="76" spans="1:8" ht="12.75" customHeight="1">
      <c r="A76" s="22">
        <v>43041</v>
      </c>
      <c r="B76" s="22"/>
      <c r="C76" s="26">
        <f>ROUND(1.89,5)</f>
        <v>1.89</v>
      </c>
      <c r="D76" s="26">
        <f>F76</f>
        <v>144.19603</v>
      </c>
      <c r="E76" s="26">
        <f>F76</f>
        <v>144.19603</v>
      </c>
      <c r="F76" s="26">
        <f>ROUND(144.19603,5)</f>
        <v>144.19603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42677</v>
      </c>
      <c r="B78" s="22"/>
      <c r="C78" s="26">
        <f>ROUND(9.46,5)</f>
        <v>9.46</v>
      </c>
      <c r="D78" s="26">
        <f>F78</f>
        <v>9.46634</v>
      </c>
      <c r="E78" s="26">
        <f>F78</f>
        <v>9.46634</v>
      </c>
      <c r="F78" s="26">
        <f>ROUND(9.46634,5)</f>
        <v>9.46634</v>
      </c>
      <c r="G78" s="24"/>
      <c r="H78" s="36"/>
    </row>
    <row r="79" spans="1:8" ht="12.75" customHeight="1">
      <c r="A79" s="22">
        <v>42768</v>
      </c>
      <c r="B79" s="22"/>
      <c r="C79" s="26">
        <f>ROUND(9.46,5)</f>
        <v>9.46</v>
      </c>
      <c r="D79" s="26">
        <f>F79</f>
        <v>9.5113</v>
      </c>
      <c r="E79" s="26">
        <f>F79</f>
        <v>9.5113</v>
      </c>
      <c r="F79" s="26">
        <f>ROUND(9.5113,5)</f>
        <v>9.5113</v>
      </c>
      <c r="G79" s="24"/>
      <c r="H79" s="36"/>
    </row>
    <row r="80" spans="1:8" ht="12.75" customHeight="1">
      <c r="A80" s="22">
        <v>42859</v>
      </c>
      <c r="B80" s="22"/>
      <c r="C80" s="26">
        <f>ROUND(9.46,5)</f>
        <v>9.46</v>
      </c>
      <c r="D80" s="26">
        <f>F80</f>
        <v>9.55343</v>
      </c>
      <c r="E80" s="26">
        <f>F80</f>
        <v>9.55343</v>
      </c>
      <c r="F80" s="26">
        <f>ROUND(9.55343,5)</f>
        <v>9.55343</v>
      </c>
      <c r="G80" s="24"/>
      <c r="H80" s="36"/>
    </row>
    <row r="81" spans="1:8" ht="12.75" customHeight="1">
      <c r="A81" s="22">
        <v>42950</v>
      </c>
      <c r="B81" s="22"/>
      <c r="C81" s="26">
        <f>ROUND(9.46,5)</f>
        <v>9.46</v>
      </c>
      <c r="D81" s="26">
        <f>F81</f>
        <v>9.58827</v>
      </c>
      <c r="E81" s="26">
        <f>F81</f>
        <v>9.58827</v>
      </c>
      <c r="F81" s="26">
        <f>ROUND(9.58827,5)</f>
        <v>9.58827</v>
      </c>
      <c r="G81" s="24"/>
      <c r="H81" s="36"/>
    </row>
    <row r="82" spans="1:8" ht="12.75" customHeight="1">
      <c r="A82" s="22">
        <v>43041</v>
      </c>
      <c r="B82" s="22"/>
      <c r="C82" s="26">
        <f>ROUND(9.46,5)</f>
        <v>9.46</v>
      </c>
      <c r="D82" s="26">
        <f>F82</f>
        <v>9.61187</v>
      </c>
      <c r="E82" s="26">
        <f>F82</f>
        <v>9.61187</v>
      </c>
      <c r="F82" s="26">
        <f>ROUND(9.61187,5)</f>
        <v>9.61187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6">
        <f>ROUND(9.475,5)</f>
        <v>9.475</v>
      </c>
      <c r="D84" s="26">
        <f>F84</f>
        <v>9.48114</v>
      </c>
      <c r="E84" s="26">
        <f>F84</f>
        <v>9.48114</v>
      </c>
      <c r="F84" s="26">
        <f>ROUND(9.48114,5)</f>
        <v>9.48114</v>
      </c>
      <c r="G84" s="24"/>
      <c r="H84" s="36"/>
    </row>
    <row r="85" spans="1:8" ht="12.75" customHeight="1">
      <c r="A85" s="22">
        <v>42768</v>
      </c>
      <c r="B85" s="22"/>
      <c r="C85" s="26">
        <f>ROUND(9.475,5)</f>
        <v>9.475</v>
      </c>
      <c r="D85" s="26">
        <f>F85</f>
        <v>9.52459</v>
      </c>
      <c r="E85" s="26">
        <f>F85</f>
        <v>9.52459</v>
      </c>
      <c r="F85" s="26">
        <f>ROUND(9.52459,5)</f>
        <v>9.52459</v>
      </c>
      <c r="G85" s="24"/>
      <c r="H85" s="36"/>
    </row>
    <row r="86" spans="1:8" ht="12.75" customHeight="1">
      <c r="A86" s="22">
        <v>42859</v>
      </c>
      <c r="B86" s="22"/>
      <c r="C86" s="26">
        <f>ROUND(9.475,5)</f>
        <v>9.475</v>
      </c>
      <c r="D86" s="26">
        <f>F86</f>
        <v>9.56527</v>
      </c>
      <c r="E86" s="26">
        <f>F86</f>
        <v>9.56527</v>
      </c>
      <c r="F86" s="26">
        <f>ROUND(9.56527,5)</f>
        <v>9.56527</v>
      </c>
      <c r="G86" s="24"/>
      <c r="H86" s="36"/>
    </row>
    <row r="87" spans="1:8" ht="12.75" customHeight="1">
      <c r="A87" s="22">
        <v>42950</v>
      </c>
      <c r="B87" s="22"/>
      <c r="C87" s="26">
        <f>ROUND(9.475,5)</f>
        <v>9.475</v>
      </c>
      <c r="D87" s="26">
        <f>F87</f>
        <v>9.59891</v>
      </c>
      <c r="E87" s="26">
        <f>F87</f>
        <v>9.59891</v>
      </c>
      <c r="F87" s="26">
        <f>ROUND(9.59891,5)</f>
        <v>9.59891</v>
      </c>
      <c r="G87" s="24"/>
      <c r="H87" s="36"/>
    </row>
    <row r="88" spans="1:8" ht="12.75" customHeight="1">
      <c r="A88" s="22">
        <v>43041</v>
      </c>
      <c r="B88" s="22"/>
      <c r="C88" s="26">
        <f>ROUND(9.475,5)</f>
        <v>9.475</v>
      </c>
      <c r="D88" s="26">
        <f>F88</f>
        <v>9.62173</v>
      </c>
      <c r="E88" s="26">
        <f>F88</f>
        <v>9.62173</v>
      </c>
      <c r="F88" s="26">
        <f>ROUND(9.62173,5)</f>
        <v>9.62173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42677</v>
      </c>
      <c r="B90" s="22"/>
      <c r="C90" s="26">
        <f>ROUND(135.03918,5)</f>
        <v>135.03918</v>
      </c>
      <c r="D90" s="26">
        <f>F90</f>
        <v>135.36905</v>
      </c>
      <c r="E90" s="26">
        <f>F90</f>
        <v>135.36905</v>
      </c>
      <c r="F90" s="26">
        <f>ROUND(135.36905,5)</f>
        <v>135.36905</v>
      </c>
      <c r="G90" s="24"/>
      <c r="H90" s="36"/>
    </row>
    <row r="91" spans="1:8" ht="12.75" customHeight="1">
      <c r="A91" s="22">
        <v>42768</v>
      </c>
      <c r="B91" s="22"/>
      <c r="C91" s="26">
        <f>ROUND(135.03918,5)</f>
        <v>135.03918</v>
      </c>
      <c r="D91" s="26">
        <f>F91</f>
        <v>137.9562</v>
      </c>
      <c r="E91" s="26">
        <f>F91</f>
        <v>137.9562</v>
      </c>
      <c r="F91" s="26">
        <f>ROUND(137.9562,5)</f>
        <v>137.9562</v>
      </c>
      <c r="G91" s="24"/>
      <c r="H91" s="36"/>
    </row>
    <row r="92" spans="1:8" ht="12.75" customHeight="1">
      <c r="A92" s="22">
        <v>42859</v>
      </c>
      <c r="B92" s="22"/>
      <c r="C92" s="26">
        <f>ROUND(135.03918,5)</f>
        <v>135.03918</v>
      </c>
      <c r="D92" s="26">
        <f>F92</f>
        <v>139.15651</v>
      </c>
      <c r="E92" s="26">
        <f>F92</f>
        <v>139.15651</v>
      </c>
      <c r="F92" s="26">
        <f>ROUND(139.15651,5)</f>
        <v>139.15651</v>
      </c>
      <c r="G92" s="24"/>
      <c r="H92" s="36"/>
    </row>
    <row r="93" spans="1:8" ht="12.75" customHeight="1">
      <c r="A93" s="22">
        <v>42950</v>
      </c>
      <c r="B93" s="22"/>
      <c r="C93" s="26">
        <f>ROUND(135.03918,5)</f>
        <v>135.03918</v>
      </c>
      <c r="D93" s="26">
        <f>F93</f>
        <v>142.02281</v>
      </c>
      <c r="E93" s="26">
        <f>F93</f>
        <v>142.02281</v>
      </c>
      <c r="F93" s="26">
        <f>ROUND(142.02281,5)</f>
        <v>142.02281</v>
      </c>
      <c r="G93" s="24"/>
      <c r="H93" s="36"/>
    </row>
    <row r="94" spans="1:8" ht="12.75" customHeight="1">
      <c r="A94" s="22">
        <v>43041</v>
      </c>
      <c r="B94" s="22"/>
      <c r="C94" s="26">
        <f>ROUND(135.03918,5)</f>
        <v>135.03918</v>
      </c>
      <c r="D94" s="26">
        <f>F94</f>
        <v>143.40196</v>
      </c>
      <c r="E94" s="26">
        <f>F94</f>
        <v>143.40196</v>
      </c>
      <c r="F94" s="26">
        <f>ROUND(143.40196,5)</f>
        <v>143.40196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42677</v>
      </c>
      <c r="B96" s="22"/>
      <c r="C96" s="26">
        <f>ROUND(2,5)</f>
        <v>2</v>
      </c>
      <c r="D96" s="26">
        <f>F96</f>
        <v>143.91027</v>
      </c>
      <c r="E96" s="26">
        <f>F96</f>
        <v>143.91027</v>
      </c>
      <c r="F96" s="26">
        <f>ROUND(143.91027,5)</f>
        <v>143.91027</v>
      </c>
      <c r="G96" s="24"/>
      <c r="H96" s="36"/>
    </row>
    <row r="97" spans="1:8" ht="12.75" customHeight="1">
      <c r="A97" s="22">
        <v>42768</v>
      </c>
      <c r="B97" s="22"/>
      <c r="C97" s="26">
        <f>ROUND(2,5)</f>
        <v>2</v>
      </c>
      <c r="D97" s="26">
        <f>F97</f>
        <v>145.05933</v>
      </c>
      <c r="E97" s="26">
        <f>F97</f>
        <v>145.05933</v>
      </c>
      <c r="F97" s="26">
        <f>ROUND(145.05933,5)</f>
        <v>145.05933</v>
      </c>
      <c r="G97" s="24"/>
      <c r="H97" s="36"/>
    </row>
    <row r="98" spans="1:8" ht="12.75" customHeight="1">
      <c r="A98" s="22">
        <v>42859</v>
      </c>
      <c r="B98" s="22"/>
      <c r="C98" s="26">
        <f>ROUND(2,5)</f>
        <v>2</v>
      </c>
      <c r="D98" s="26">
        <f>F98</f>
        <v>147.92769</v>
      </c>
      <c r="E98" s="26">
        <f>F98</f>
        <v>147.92769</v>
      </c>
      <c r="F98" s="26">
        <f>ROUND(147.92769,5)</f>
        <v>147.92769</v>
      </c>
      <c r="G98" s="24"/>
      <c r="H98" s="36"/>
    </row>
    <row r="99" spans="1:8" ht="12.75" customHeight="1">
      <c r="A99" s="22">
        <v>42950</v>
      </c>
      <c r="B99" s="22"/>
      <c r="C99" s="26">
        <f>ROUND(2,5)</f>
        <v>2</v>
      </c>
      <c r="D99" s="26">
        <f>F99</f>
        <v>149.31323</v>
      </c>
      <c r="E99" s="26">
        <f>F99</f>
        <v>149.31323</v>
      </c>
      <c r="F99" s="26">
        <f>ROUND(149.31323,5)</f>
        <v>149.31323</v>
      </c>
      <c r="G99" s="24"/>
      <c r="H99" s="36"/>
    </row>
    <row r="100" spans="1:8" ht="12.75" customHeight="1">
      <c r="A100" s="22">
        <v>43041</v>
      </c>
      <c r="B100" s="22"/>
      <c r="C100" s="26">
        <f>ROUND(2,5)</f>
        <v>2</v>
      </c>
      <c r="D100" s="26">
        <f>F100</f>
        <v>152.43711</v>
      </c>
      <c r="E100" s="26">
        <f>F100</f>
        <v>152.43711</v>
      </c>
      <c r="F100" s="26">
        <f>ROUND(152.43711,5)</f>
        <v>152.43711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42677</v>
      </c>
      <c r="B102" s="22"/>
      <c r="C102" s="26">
        <f>ROUND(2.57,5)</f>
        <v>2.57</v>
      </c>
      <c r="D102" s="26">
        <f>F102</f>
        <v>129.13816</v>
      </c>
      <c r="E102" s="26">
        <f>F102</f>
        <v>129.13816</v>
      </c>
      <c r="F102" s="26">
        <f>ROUND(129.13816,5)</f>
        <v>129.13816</v>
      </c>
      <c r="G102" s="24"/>
      <c r="H102" s="36"/>
    </row>
    <row r="103" spans="1:8" ht="12.75" customHeight="1">
      <c r="A103" s="22">
        <v>42768</v>
      </c>
      <c r="B103" s="22"/>
      <c r="C103" s="26">
        <f>ROUND(2.57,5)</f>
        <v>2.57</v>
      </c>
      <c r="D103" s="26">
        <f>F103</f>
        <v>131.60623</v>
      </c>
      <c r="E103" s="26">
        <f>F103</f>
        <v>131.60623</v>
      </c>
      <c r="F103" s="26">
        <f>ROUND(131.60623,5)</f>
        <v>131.60623</v>
      </c>
      <c r="G103" s="24"/>
      <c r="H103" s="36"/>
    </row>
    <row r="104" spans="1:8" ht="12.75" customHeight="1">
      <c r="A104" s="22">
        <v>42859</v>
      </c>
      <c r="B104" s="22"/>
      <c r="C104" s="26">
        <f>ROUND(2.57,5)</f>
        <v>2.57</v>
      </c>
      <c r="D104" s="26">
        <f>F104</f>
        <v>132.52714</v>
      </c>
      <c r="E104" s="26">
        <f>F104</f>
        <v>132.52714</v>
      </c>
      <c r="F104" s="26">
        <f>ROUND(132.52714,5)</f>
        <v>132.52714</v>
      </c>
      <c r="G104" s="24"/>
      <c r="H104" s="36"/>
    </row>
    <row r="105" spans="1:8" ht="12.75" customHeight="1">
      <c r="A105" s="22">
        <v>42950</v>
      </c>
      <c r="B105" s="22"/>
      <c r="C105" s="26">
        <f>ROUND(2.57,5)</f>
        <v>2.57</v>
      </c>
      <c r="D105" s="26">
        <f>F105</f>
        <v>135.25706</v>
      </c>
      <c r="E105" s="26">
        <f>F105</f>
        <v>135.25706</v>
      </c>
      <c r="F105" s="26">
        <f>ROUND(135.25706,5)</f>
        <v>135.25706</v>
      </c>
      <c r="G105" s="24"/>
      <c r="H105" s="36"/>
    </row>
    <row r="106" spans="1:8" ht="12.75" customHeight="1">
      <c r="A106" s="22">
        <v>43041</v>
      </c>
      <c r="B106" s="22"/>
      <c r="C106" s="26">
        <f>ROUND(2.57,5)</f>
        <v>2.57</v>
      </c>
      <c r="D106" s="26">
        <f>F106</f>
        <v>138.08687</v>
      </c>
      <c r="E106" s="26">
        <f>F106</f>
        <v>138.08687</v>
      </c>
      <c r="F106" s="26">
        <f>ROUND(138.08687,5)</f>
        <v>138.08687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42677</v>
      </c>
      <c r="B108" s="22"/>
      <c r="C108" s="26">
        <f>ROUND(10.29,5)</f>
        <v>10.29</v>
      </c>
      <c r="D108" s="26">
        <f>F108</f>
        <v>10.30074</v>
      </c>
      <c r="E108" s="26">
        <f>F108</f>
        <v>10.30074</v>
      </c>
      <c r="F108" s="26">
        <f>ROUND(10.30074,5)</f>
        <v>10.30074</v>
      </c>
      <c r="G108" s="24"/>
      <c r="H108" s="36"/>
    </row>
    <row r="109" spans="1:8" ht="12.75" customHeight="1">
      <c r="A109" s="22">
        <v>42768</v>
      </c>
      <c r="B109" s="22"/>
      <c r="C109" s="26">
        <f>ROUND(10.29,5)</f>
        <v>10.29</v>
      </c>
      <c r="D109" s="26">
        <f>F109</f>
        <v>10.37974</v>
      </c>
      <c r="E109" s="26">
        <f>F109</f>
        <v>10.37974</v>
      </c>
      <c r="F109" s="26">
        <f>ROUND(10.37974,5)</f>
        <v>10.37974</v>
      </c>
      <c r="G109" s="24"/>
      <c r="H109" s="36"/>
    </row>
    <row r="110" spans="1:8" ht="12.75" customHeight="1">
      <c r="A110" s="22">
        <v>42859</v>
      </c>
      <c r="B110" s="22"/>
      <c r="C110" s="26">
        <f>ROUND(10.29,5)</f>
        <v>10.29</v>
      </c>
      <c r="D110" s="26">
        <f>F110</f>
        <v>10.45021</v>
      </c>
      <c r="E110" s="26">
        <f>F110</f>
        <v>10.45021</v>
      </c>
      <c r="F110" s="26">
        <f>ROUND(10.45021,5)</f>
        <v>10.45021</v>
      </c>
      <c r="G110" s="24"/>
      <c r="H110" s="36"/>
    </row>
    <row r="111" spans="1:8" ht="12.75" customHeight="1">
      <c r="A111" s="22">
        <v>42950</v>
      </c>
      <c r="B111" s="22"/>
      <c r="C111" s="26">
        <f>ROUND(10.29,5)</f>
        <v>10.29</v>
      </c>
      <c r="D111" s="26">
        <f>F111</f>
        <v>10.51126</v>
      </c>
      <c r="E111" s="26">
        <f>F111</f>
        <v>10.51126</v>
      </c>
      <c r="F111" s="26">
        <f>ROUND(10.51126,5)</f>
        <v>10.51126</v>
      </c>
      <c r="G111" s="24"/>
      <c r="H111" s="36"/>
    </row>
    <row r="112" spans="1:8" ht="12.75" customHeight="1">
      <c r="A112" s="22">
        <v>43041</v>
      </c>
      <c r="B112" s="22"/>
      <c r="C112" s="26">
        <f>ROUND(10.29,5)</f>
        <v>10.29</v>
      </c>
      <c r="D112" s="26">
        <f>F112</f>
        <v>10.56875</v>
      </c>
      <c r="E112" s="26">
        <f>F112</f>
        <v>10.56875</v>
      </c>
      <c r="F112" s="26">
        <f>ROUND(10.56875,5)</f>
        <v>10.56875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42677</v>
      </c>
      <c r="B114" s="22"/>
      <c r="C114" s="26">
        <f>ROUND(10.41,5)</f>
        <v>10.41</v>
      </c>
      <c r="D114" s="26">
        <f>F114</f>
        <v>10.42004</v>
      </c>
      <c r="E114" s="26">
        <f>F114</f>
        <v>10.42004</v>
      </c>
      <c r="F114" s="26">
        <f>ROUND(10.42004,5)</f>
        <v>10.42004</v>
      </c>
      <c r="G114" s="24"/>
      <c r="H114" s="36"/>
    </row>
    <row r="115" spans="1:8" ht="12.75" customHeight="1">
      <c r="A115" s="22">
        <v>42768</v>
      </c>
      <c r="B115" s="22"/>
      <c r="C115" s="26">
        <f>ROUND(10.41,5)</f>
        <v>10.41</v>
      </c>
      <c r="D115" s="26">
        <f>F115</f>
        <v>10.49386</v>
      </c>
      <c r="E115" s="26">
        <f>F115</f>
        <v>10.49386</v>
      </c>
      <c r="F115" s="26">
        <f>ROUND(10.49386,5)</f>
        <v>10.49386</v>
      </c>
      <c r="G115" s="24"/>
      <c r="H115" s="36"/>
    </row>
    <row r="116" spans="1:8" ht="12.75" customHeight="1">
      <c r="A116" s="22">
        <v>42859</v>
      </c>
      <c r="B116" s="22"/>
      <c r="C116" s="26">
        <f>ROUND(10.41,5)</f>
        <v>10.41</v>
      </c>
      <c r="D116" s="26">
        <f>F116</f>
        <v>10.56374</v>
      </c>
      <c r="E116" s="26">
        <f>F116</f>
        <v>10.56374</v>
      </c>
      <c r="F116" s="26">
        <f>ROUND(10.56374,5)</f>
        <v>10.56374</v>
      </c>
      <c r="G116" s="24"/>
      <c r="H116" s="36"/>
    </row>
    <row r="117" spans="1:8" ht="12.75" customHeight="1">
      <c r="A117" s="22">
        <v>42950</v>
      </c>
      <c r="B117" s="22"/>
      <c r="C117" s="26">
        <f>ROUND(10.41,5)</f>
        <v>10.41</v>
      </c>
      <c r="D117" s="26">
        <f>F117</f>
        <v>10.62386</v>
      </c>
      <c r="E117" s="26">
        <f>F117</f>
        <v>10.62386</v>
      </c>
      <c r="F117" s="26">
        <f>ROUND(10.62386,5)</f>
        <v>10.62386</v>
      </c>
      <c r="G117" s="24"/>
      <c r="H117" s="36"/>
    </row>
    <row r="118" spans="1:8" ht="12.75" customHeight="1">
      <c r="A118" s="22">
        <v>43041</v>
      </c>
      <c r="B118" s="22"/>
      <c r="C118" s="26">
        <f>ROUND(10.41,5)</f>
        <v>10.41</v>
      </c>
      <c r="D118" s="26">
        <f>F118</f>
        <v>10.6794</v>
      </c>
      <c r="E118" s="26">
        <f>F118</f>
        <v>10.6794</v>
      </c>
      <c r="F118" s="26">
        <f>ROUND(10.6794,5)</f>
        <v>10.6794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6">
        <f>ROUND(153.960412,5)</f>
        <v>153.96041</v>
      </c>
      <c r="D120" s="26">
        <f>F120</f>
        <v>154.33649</v>
      </c>
      <c r="E120" s="26">
        <f>F120</f>
        <v>154.33649</v>
      </c>
      <c r="F120" s="26">
        <f>ROUND(154.33649,5)</f>
        <v>154.33649</v>
      </c>
      <c r="G120" s="24"/>
      <c r="H120" s="36"/>
    </row>
    <row r="121" spans="1:8" ht="12.75" customHeight="1">
      <c r="A121" s="22">
        <v>42768</v>
      </c>
      <c r="B121" s="22"/>
      <c r="C121" s="26">
        <f>ROUND(153.960412,5)</f>
        <v>153.96041</v>
      </c>
      <c r="D121" s="26">
        <f>F121</f>
        <v>154.33649</v>
      </c>
      <c r="E121" s="26">
        <f>F121</f>
        <v>154.33649</v>
      </c>
      <c r="F121" s="26">
        <f>ROUND(154.33649,5)</f>
        <v>154.33649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6">
        <f>ROUND(8.48,5)</f>
        <v>8.48</v>
      </c>
      <c r="D123" s="26">
        <f>F123</f>
        <v>8.48669</v>
      </c>
      <c r="E123" s="26">
        <f>F123</f>
        <v>8.48669</v>
      </c>
      <c r="F123" s="26">
        <f>ROUND(8.48669,5)</f>
        <v>8.48669</v>
      </c>
      <c r="G123" s="24"/>
      <c r="H123" s="36"/>
    </row>
    <row r="124" spans="1:8" ht="12.75" customHeight="1">
      <c r="A124" s="22">
        <v>42768</v>
      </c>
      <c r="B124" s="22"/>
      <c r="C124" s="26">
        <f>ROUND(8.48,5)</f>
        <v>8.48</v>
      </c>
      <c r="D124" s="26">
        <f>F124</f>
        <v>8.53103</v>
      </c>
      <c r="E124" s="26">
        <f>F124</f>
        <v>8.53103</v>
      </c>
      <c r="F124" s="26">
        <f>ROUND(8.53103,5)</f>
        <v>8.53103</v>
      </c>
      <c r="G124" s="24"/>
      <c r="H124" s="36"/>
    </row>
    <row r="125" spans="1:8" ht="12.75" customHeight="1">
      <c r="A125" s="22">
        <v>42859</v>
      </c>
      <c r="B125" s="22"/>
      <c r="C125" s="26">
        <f>ROUND(8.48,5)</f>
        <v>8.48</v>
      </c>
      <c r="D125" s="26">
        <f>F125</f>
        <v>8.55822</v>
      </c>
      <c r="E125" s="26">
        <f>F125</f>
        <v>8.55822</v>
      </c>
      <c r="F125" s="26">
        <f>ROUND(8.55822,5)</f>
        <v>8.55822</v>
      </c>
      <c r="G125" s="24"/>
      <c r="H125" s="36"/>
    </row>
    <row r="126" spans="1:8" ht="12.75" customHeight="1">
      <c r="A126" s="22">
        <v>42950</v>
      </c>
      <c r="B126" s="22"/>
      <c r="C126" s="26">
        <f>ROUND(8.48,5)</f>
        <v>8.48</v>
      </c>
      <c r="D126" s="26">
        <f>F126</f>
        <v>8.56722</v>
      </c>
      <c r="E126" s="26">
        <f>F126</f>
        <v>8.56722</v>
      </c>
      <c r="F126" s="26">
        <f>ROUND(8.56722,5)</f>
        <v>8.56722</v>
      </c>
      <c r="G126" s="24"/>
      <c r="H126" s="36"/>
    </row>
    <row r="127" spans="1:8" ht="12.75" customHeight="1">
      <c r="A127" s="22">
        <v>43041</v>
      </c>
      <c r="B127" s="22"/>
      <c r="C127" s="26">
        <f>ROUND(8.48,5)</f>
        <v>8.48</v>
      </c>
      <c r="D127" s="26">
        <f>F127</f>
        <v>8.56651</v>
      </c>
      <c r="E127" s="26">
        <f>F127</f>
        <v>8.56651</v>
      </c>
      <c r="F127" s="26">
        <f>ROUND(8.56651,5)</f>
        <v>8.56651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6">
        <f>ROUND(9.36,5)</f>
        <v>9.36</v>
      </c>
      <c r="D129" s="26">
        <f>F129</f>
        <v>9.36697</v>
      </c>
      <c r="E129" s="26">
        <f>F129</f>
        <v>9.36697</v>
      </c>
      <c r="F129" s="26">
        <f>ROUND(9.36697,5)</f>
        <v>9.36697</v>
      </c>
      <c r="G129" s="24"/>
      <c r="H129" s="36"/>
    </row>
    <row r="130" spans="1:8" ht="12.75" customHeight="1">
      <c r="A130" s="22">
        <v>42768</v>
      </c>
      <c r="B130" s="22"/>
      <c r="C130" s="26">
        <f>ROUND(9.36,5)</f>
        <v>9.36</v>
      </c>
      <c r="D130" s="26">
        <f>F130</f>
        <v>9.41644</v>
      </c>
      <c r="E130" s="26">
        <f>F130</f>
        <v>9.41644</v>
      </c>
      <c r="F130" s="26">
        <f>ROUND(9.41644,5)</f>
        <v>9.41644</v>
      </c>
      <c r="G130" s="24"/>
      <c r="H130" s="36"/>
    </row>
    <row r="131" spans="1:8" ht="12.75" customHeight="1">
      <c r="A131" s="22">
        <v>42859</v>
      </c>
      <c r="B131" s="22"/>
      <c r="C131" s="26">
        <f>ROUND(9.36,5)</f>
        <v>9.36</v>
      </c>
      <c r="D131" s="26">
        <f>F131</f>
        <v>9.45586</v>
      </c>
      <c r="E131" s="26">
        <f>F131</f>
        <v>9.45586</v>
      </c>
      <c r="F131" s="26">
        <f>ROUND(9.45586,5)</f>
        <v>9.45586</v>
      </c>
      <c r="G131" s="24"/>
      <c r="H131" s="36"/>
    </row>
    <row r="132" spans="1:8" ht="12.75" customHeight="1">
      <c r="A132" s="22">
        <v>42950</v>
      </c>
      <c r="B132" s="22"/>
      <c r="C132" s="26">
        <f>ROUND(9.36,5)</f>
        <v>9.36</v>
      </c>
      <c r="D132" s="26">
        <f>F132</f>
        <v>9.48623</v>
      </c>
      <c r="E132" s="26">
        <f>F132</f>
        <v>9.48623</v>
      </c>
      <c r="F132" s="26">
        <f>ROUND(9.48623,5)</f>
        <v>9.48623</v>
      </c>
      <c r="G132" s="24"/>
      <c r="H132" s="36"/>
    </row>
    <row r="133" spans="1:8" ht="12.75" customHeight="1">
      <c r="A133" s="22">
        <v>43041</v>
      </c>
      <c r="B133" s="22"/>
      <c r="C133" s="26">
        <f>ROUND(9.36,5)</f>
        <v>9.36</v>
      </c>
      <c r="D133" s="26">
        <f>F133</f>
        <v>9.51239</v>
      </c>
      <c r="E133" s="26">
        <f>F133</f>
        <v>9.51239</v>
      </c>
      <c r="F133" s="26">
        <f>ROUND(9.51239,5)</f>
        <v>9.51239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6">
        <f>ROUND(8.79,5)</f>
        <v>8.79</v>
      </c>
      <c r="D135" s="26">
        <f>F135</f>
        <v>8.79631</v>
      </c>
      <c r="E135" s="26">
        <f>F135</f>
        <v>8.79631</v>
      </c>
      <c r="F135" s="26">
        <f>ROUND(8.79631,5)</f>
        <v>8.79631</v>
      </c>
      <c r="G135" s="24"/>
      <c r="H135" s="36"/>
    </row>
    <row r="136" spans="1:8" ht="12.75" customHeight="1">
      <c r="A136" s="22">
        <v>42768</v>
      </c>
      <c r="B136" s="22"/>
      <c r="C136" s="26">
        <f>ROUND(8.79,5)</f>
        <v>8.79</v>
      </c>
      <c r="D136" s="26">
        <f>F136</f>
        <v>8.83901</v>
      </c>
      <c r="E136" s="26">
        <f>F136</f>
        <v>8.83901</v>
      </c>
      <c r="F136" s="26">
        <f>ROUND(8.83901,5)</f>
        <v>8.83901</v>
      </c>
      <c r="G136" s="24"/>
      <c r="H136" s="36"/>
    </row>
    <row r="137" spans="1:8" ht="12.75" customHeight="1">
      <c r="A137" s="22">
        <v>42859</v>
      </c>
      <c r="B137" s="22"/>
      <c r="C137" s="26">
        <f>ROUND(8.79,5)</f>
        <v>8.79</v>
      </c>
      <c r="D137" s="26">
        <f>F137</f>
        <v>8.87415</v>
      </c>
      <c r="E137" s="26">
        <f>F137</f>
        <v>8.87415</v>
      </c>
      <c r="F137" s="26">
        <f>ROUND(8.87415,5)</f>
        <v>8.87415</v>
      </c>
      <c r="G137" s="24"/>
      <c r="H137" s="36"/>
    </row>
    <row r="138" spans="1:8" ht="12.75" customHeight="1">
      <c r="A138" s="22">
        <v>42950</v>
      </c>
      <c r="B138" s="22"/>
      <c r="C138" s="26">
        <f>ROUND(8.79,5)</f>
        <v>8.79</v>
      </c>
      <c r="D138" s="26">
        <f>F138</f>
        <v>8.89638</v>
      </c>
      <c r="E138" s="26">
        <f>F138</f>
        <v>8.89638</v>
      </c>
      <c r="F138" s="26">
        <f>ROUND(8.89638,5)</f>
        <v>8.89638</v>
      </c>
      <c r="G138" s="24"/>
      <c r="H138" s="36"/>
    </row>
    <row r="139" spans="1:8" ht="12.75" customHeight="1">
      <c r="A139" s="22">
        <v>43041</v>
      </c>
      <c r="B139" s="22"/>
      <c r="C139" s="26">
        <f>ROUND(8.79,5)</f>
        <v>8.79</v>
      </c>
      <c r="D139" s="26">
        <f>F139</f>
        <v>8.907</v>
      </c>
      <c r="E139" s="26">
        <f>F139</f>
        <v>8.907</v>
      </c>
      <c r="F139" s="26">
        <f>ROUND(8.907,5)</f>
        <v>8.907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6">
        <f>ROUND(1.85,5)</f>
        <v>1.85</v>
      </c>
      <c r="D141" s="26">
        <f>F141</f>
        <v>303.28601</v>
      </c>
      <c r="E141" s="26">
        <f>F141</f>
        <v>303.28601</v>
      </c>
      <c r="F141" s="26">
        <f>ROUND(303.28601,5)</f>
        <v>303.28601</v>
      </c>
      <c r="G141" s="24"/>
      <c r="H141" s="36"/>
    </row>
    <row r="142" spans="1:8" ht="12.75" customHeight="1">
      <c r="A142" s="22">
        <v>42768</v>
      </c>
      <c r="B142" s="22"/>
      <c r="C142" s="26">
        <f>ROUND(1.85,5)</f>
        <v>1.85</v>
      </c>
      <c r="D142" s="26">
        <f>F142</f>
        <v>302.40698</v>
      </c>
      <c r="E142" s="26">
        <f>F142</f>
        <v>302.40698</v>
      </c>
      <c r="F142" s="26">
        <f>ROUND(302.40698,5)</f>
        <v>302.40698</v>
      </c>
      <c r="G142" s="24"/>
      <c r="H142" s="36"/>
    </row>
    <row r="143" spans="1:8" ht="12.75" customHeight="1">
      <c r="A143" s="22">
        <v>42859</v>
      </c>
      <c r="B143" s="22"/>
      <c r="C143" s="26">
        <f>ROUND(1.85,5)</f>
        <v>1.85</v>
      </c>
      <c r="D143" s="26">
        <f>F143</f>
        <v>308.38721</v>
      </c>
      <c r="E143" s="26">
        <f>F143</f>
        <v>308.38721</v>
      </c>
      <c r="F143" s="26">
        <f>ROUND(308.38721,5)</f>
        <v>308.38721</v>
      </c>
      <c r="G143" s="24"/>
      <c r="H143" s="36"/>
    </row>
    <row r="144" spans="1:8" ht="12.75" customHeight="1">
      <c r="A144" s="22">
        <v>42950</v>
      </c>
      <c r="B144" s="22"/>
      <c r="C144" s="26">
        <f>ROUND(1.85,5)</f>
        <v>1.85</v>
      </c>
      <c r="D144" s="26">
        <f>F144</f>
        <v>307.8401</v>
      </c>
      <c r="E144" s="26">
        <f>F144</f>
        <v>307.8401</v>
      </c>
      <c r="F144" s="26">
        <f>ROUND(307.8401,5)</f>
        <v>307.8401</v>
      </c>
      <c r="G144" s="24"/>
      <c r="H144" s="36"/>
    </row>
    <row r="145" spans="1:8" ht="12.75" customHeight="1">
      <c r="A145" s="22">
        <v>43041</v>
      </c>
      <c r="B145" s="22"/>
      <c r="C145" s="26">
        <f>ROUND(1.85,5)</f>
        <v>1.85</v>
      </c>
      <c r="D145" s="26">
        <f>F145</f>
        <v>314.28145</v>
      </c>
      <c r="E145" s="26">
        <f>F145</f>
        <v>314.28145</v>
      </c>
      <c r="F145" s="26">
        <f>ROUND(314.28145,5)</f>
        <v>314.28145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6">
        <f>ROUND(1.95,5)</f>
        <v>1.95</v>
      </c>
      <c r="D147" s="26">
        <f>F147</f>
        <v>250.14824</v>
      </c>
      <c r="E147" s="26">
        <f>F147</f>
        <v>250.14824</v>
      </c>
      <c r="F147" s="26">
        <f>ROUND(250.14824,5)</f>
        <v>250.14824</v>
      </c>
      <c r="G147" s="24"/>
      <c r="H147" s="36"/>
    </row>
    <row r="148" spans="1:8" ht="12.75" customHeight="1">
      <c r="A148" s="22">
        <v>42768</v>
      </c>
      <c r="B148" s="22"/>
      <c r="C148" s="26">
        <f>ROUND(1.95,5)</f>
        <v>1.95</v>
      </c>
      <c r="D148" s="26">
        <f>F148</f>
        <v>251.38331</v>
      </c>
      <c r="E148" s="26">
        <f>F148</f>
        <v>251.38331</v>
      </c>
      <c r="F148" s="26">
        <f>ROUND(251.38331,5)</f>
        <v>251.38331</v>
      </c>
      <c r="G148" s="24"/>
      <c r="H148" s="36"/>
    </row>
    <row r="149" spans="1:8" ht="12.75" customHeight="1">
      <c r="A149" s="22">
        <v>42859</v>
      </c>
      <c r="B149" s="22"/>
      <c r="C149" s="26">
        <f>ROUND(1.95,5)</f>
        <v>1.95</v>
      </c>
      <c r="D149" s="26">
        <f>F149</f>
        <v>256.35434</v>
      </c>
      <c r="E149" s="26">
        <f>F149</f>
        <v>256.35434</v>
      </c>
      <c r="F149" s="26">
        <f>ROUND(256.35434,5)</f>
        <v>256.35434</v>
      </c>
      <c r="G149" s="24"/>
      <c r="H149" s="36"/>
    </row>
    <row r="150" spans="1:8" ht="12.75" customHeight="1">
      <c r="A150" s="22">
        <v>42950</v>
      </c>
      <c r="B150" s="22"/>
      <c r="C150" s="26">
        <f>ROUND(1.95,5)</f>
        <v>1.95</v>
      </c>
      <c r="D150" s="26">
        <f>F150</f>
        <v>257.97</v>
      </c>
      <c r="E150" s="26">
        <f>F150</f>
        <v>257.97</v>
      </c>
      <c r="F150" s="26">
        <f>ROUND(257.97,5)</f>
        <v>257.97</v>
      </c>
      <c r="G150" s="24"/>
      <c r="H150" s="36"/>
    </row>
    <row r="151" spans="1:8" ht="12.75" customHeight="1">
      <c r="A151" s="22">
        <v>43041</v>
      </c>
      <c r="B151" s="22"/>
      <c r="C151" s="26">
        <f>ROUND(1.95,5)</f>
        <v>1.95</v>
      </c>
      <c r="D151" s="26">
        <f>F151</f>
        <v>263.36732</v>
      </c>
      <c r="E151" s="26">
        <f>F151</f>
        <v>263.36732</v>
      </c>
      <c r="F151" s="26">
        <f>ROUND(263.36732,5)</f>
        <v>263.36732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6">
        <f>ROUND(7.645,5)</f>
        <v>7.645</v>
      </c>
      <c r="D153" s="26">
        <f>F153</f>
        <v>7.65192</v>
      </c>
      <c r="E153" s="26">
        <f>F153</f>
        <v>7.65192</v>
      </c>
      <c r="F153" s="26">
        <f>ROUND(7.65192,5)</f>
        <v>7.65192</v>
      </c>
      <c r="G153" s="24"/>
      <c r="H153" s="36"/>
    </row>
    <row r="154" spans="1:8" ht="12.75" customHeight="1">
      <c r="A154" s="22">
        <v>42768</v>
      </c>
      <c r="B154" s="22"/>
      <c r="C154" s="26">
        <f>ROUND(7.645,5)</f>
        <v>7.645</v>
      </c>
      <c r="D154" s="26">
        <f>F154</f>
        <v>7.6529</v>
      </c>
      <c r="E154" s="26">
        <f>F154</f>
        <v>7.6529</v>
      </c>
      <c r="F154" s="26">
        <f>ROUND(7.6529,5)</f>
        <v>7.6529</v>
      </c>
      <c r="G154" s="24"/>
      <c r="H154" s="36"/>
    </row>
    <row r="155" spans="1:8" ht="12.75" customHeight="1">
      <c r="A155" s="22">
        <v>42859</v>
      </c>
      <c r="B155" s="22"/>
      <c r="C155" s="26">
        <f>ROUND(7.645,5)</f>
        <v>7.645</v>
      </c>
      <c r="D155" s="26">
        <f>F155</f>
        <v>7.30322</v>
      </c>
      <c r="E155" s="26">
        <f>F155</f>
        <v>7.30322</v>
      </c>
      <c r="F155" s="26">
        <f>ROUND(7.30322,5)</f>
        <v>7.30322</v>
      </c>
      <c r="G155" s="24"/>
      <c r="H155" s="36"/>
    </row>
    <row r="156" spans="1:8" ht="12.75" customHeight="1">
      <c r="A156" s="22">
        <v>42950</v>
      </c>
      <c r="B156" s="22"/>
      <c r="C156" s="26">
        <f>ROUND(7.645,5)</f>
        <v>7.645</v>
      </c>
      <c r="D156" s="26">
        <f>F156</f>
        <v>4.95304</v>
      </c>
      <c r="E156" s="26">
        <f>F156</f>
        <v>4.95304</v>
      </c>
      <c r="F156" s="26">
        <f>ROUND(4.95304,5)</f>
        <v>4.95304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6">
        <f>ROUND(7.835,5)</f>
        <v>7.835</v>
      </c>
      <c r="D158" s="26">
        <f>F158</f>
        <v>7.83975</v>
      </c>
      <c r="E158" s="26">
        <f>F158</f>
        <v>7.83975</v>
      </c>
      <c r="F158" s="26">
        <f>ROUND(7.83975,5)</f>
        <v>7.83975</v>
      </c>
      <c r="G158" s="24"/>
      <c r="H158" s="36"/>
    </row>
    <row r="159" spans="1:8" ht="12.75" customHeight="1">
      <c r="A159" s="22">
        <v>42768</v>
      </c>
      <c r="B159" s="22"/>
      <c r="C159" s="26">
        <f>ROUND(7.835,5)</f>
        <v>7.835</v>
      </c>
      <c r="D159" s="26">
        <f>F159</f>
        <v>7.8581</v>
      </c>
      <c r="E159" s="26">
        <f>F159</f>
        <v>7.8581</v>
      </c>
      <c r="F159" s="26">
        <f>ROUND(7.8581,5)</f>
        <v>7.8581</v>
      </c>
      <c r="G159" s="24"/>
      <c r="H159" s="36"/>
    </row>
    <row r="160" spans="1:8" ht="12.75" customHeight="1">
      <c r="A160" s="22">
        <v>42859</v>
      </c>
      <c r="B160" s="22"/>
      <c r="C160" s="26">
        <f>ROUND(7.835,5)</f>
        <v>7.835</v>
      </c>
      <c r="D160" s="26">
        <f>F160</f>
        <v>7.84037</v>
      </c>
      <c r="E160" s="26">
        <f>F160</f>
        <v>7.84037</v>
      </c>
      <c r="F160" s="26">
        <f>ROUND(7.84037,5)</f>
        <v>7.84037</v>
      </c>
      <c r="G160" s="24"/>
      <c r="H160" s="36"/>
    </row>
    <row r="161" spans="1:8" ht="12.75" customHeight="1">
      <c r="A161" s="22">
        <v>42950</v>
      </c>
      <c r="B161" s="22"/>
      <c r="C161" s="26">
        <f>ROUND(7.835,5)</f>
        <v>7.835</v>
      </c>
      <c r="D161" s="26">
        <f>F161</f>
        <v>7.74616</v>
      </c>
      <c r="E161" s="26">
        <f>F161</f>
        <v>7.74616</v>
      </c>
      <c r="F161" s="26">
        <f>ROUND(7.74616,5)</f>
        <v>7.74616</v>
      </c>
      <c r="G161" s="24"/>
      <c r="H161" s="36"/>
    </row>
    <row r="162" spans="1:8" ht="12.75" customHeight="1">
      <c r="A162" s="22">
        <v>43041</v>
      </c>
      <c r="B162" s="22"/>
      <c r="C162" s="26">
        <f>ROUND(7.835,5)</f>
        <v>7.835</v>
      </c>
      <c r="D162" s="26">
        <f>F162</f>
        <v>7.53819</v>
      </c>
      <c r="E162" s="26">
        <f>F162</f>
        <v>7.53819</v>
      </c>
      <c r="F162" s="26">
        <f>ROUND(7.53819,5)</f>
        <v>7.53819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6">
        <f>ROUND(8.05,5)</f>
        <v>8.05</v>
      </c>
      <c r="D164" s="26">
        <f>F164</f>
        <v>8.05521</v>
      </c>
      <c r="E164" s="26">
        <f>F164</f>
        <v>8.05521</v>
      </c>
      <c r="F164" s="26">
        <f>ROUND(8.05521,5)</f>
        <v>8.05521</v>
      </c>
      <c r="G164" s="24"/>
      <c r="H164" s="36"/>
    </row>
    <row r="165" spans="1:8" ht="12.75" customHeight="1">
      <c r="A165" s="22">
        <v>42768</v>
      </c>
      <c r="B165" s="22"/>
      <c r="C165" s="26">
        <f>ROUND(8.05,5)</f>
        <v>8.05</v>
      </c>
      <c r="D165" s="26">
        <f>F165</f>
        <v>8.08462</v>
      </c>
      <c r="E165" s="26">
        <f>F165</f>
        <v>8.08462</v>
      </c>
      <c r="F165" s="26">
        <f>ROUND(8.08462,5)</f>
        <v>8.08462</v>
      </c>
      <c r="G165" s="24"/>
      <c r="H165" s="36"/>
    </row>
    <row r="166" spans="1:8" ht="12.75" customHeight="1">
      <c r="A166" s="22">
        <v>42859</v>
      </c>
      <c r="B166" s="22"/>
      <c r="C166" s="26">
        <f>ROUND(8.05,5)</f>
        <v>8.05</v>
      </c>
      <c r="D166" s="26">
        <f>F166</f>
        <v>8.10156</v>
      </c>
      <c r="E166" s="26">
        <f>F166</f>
        <v>8.10156</v>
      </c>
      <c r="F166" s="26">
        <f>ROUND(8.10156,5)</f>
        <v>8.10156</v>
      </c>
      <c r="G166" s="24"/>
      <c r="H166" s="36"/>
    </row>
    <row r="167" spans="1:8" ht="12.75" customHeight="1">
      <c r="A167" s="22">
        <v>42950</v>
      </c>
      <c r="B167" s="22"/>
      <c r="C167" s="26">
        <f>ROUND(8.05,5)</f>
        <v>8.05</v>
      </c>
      <c r="D167" s="26">
        <f>F167</f>
        <v>8.08</v>
      </c>
      <c r="E167" s="26">
        <f>F167</f>
        <v>8.08</v>
      </c>
      <c r="F167" s="26">
        <f>ROUND(8.08,5)</f>
        <v>8.08</v>
      </c>
      <c r="G167" s="24"/>
      <c r="H167" s="36"/>
    </row>
    <row r="168" spans="1:8" ht="12.75" customHeight="1">
      <c r="A168" s="22">
        <v>43041</v>
      </c>
      <c r="B168" s="22"/>
      <c r="C168" s="26">
        <f>ROUND(8.05,5)</f>
        <v>8.05</v>
      </c>
      <c r="D168" s="26">
        <f>F168</f>
        <v>8.0057</v>
      </c>
      <c r="E168" s="26">
        <f>F168</f>
        <v>8.0057</v>
      </c>
      <c r="F168" s="26">
        <f>ROUND(8.0057,5)</f>
        <v>8.0057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6">
        <f>ROUND(8.235,5)</f>
        <v>8.235</v>
      </c>
      <c r="D170" s="26">
        <f>F170</f>
        <v>8.24122</v>
      </c>
      <c r="E170" s="26">
        <f>F170</f>
        <v>8.24122</v>
      </c>
      <c r="F170" s="26">
        <f>ROUND(8.24122,5)</f>
        <v>8.24122</v>
      </c>
      <c r="G170" s="24"/>
      <c r="H170" s="36"/>
    </row>
    <row r="171" spans="1:8" ht="12.75" customHeight="1">
      <c r="A171" s="22">
        <v>42768</v>
      </c>
      <c r="B171" s="22"/>
      <c r="C171" s="26">
        <f>ROUND(8.235,5)</f>
        <v>8.235</v>
      </c>
      <c r="D171" s="26">
        <f>F171</f>
        <v>8.27959</v>
      </c>
      <c r="E171" s="26">
        <f>F171</f>
        <v>8.27959</v>
      </c>
      <c r="F171" s="26">
        <f>ROUND(8.27959,5)</f>
        <v>8.27959</v>
      </c>
      <c r="G171" s="24"/>
      <c r="H171" s="36"/>
    </row>
    <row r="172" spans="1:8" ht="12.75" customHeight="1">
      <c r="A172" s="22">
        <v>42859</v>
      </c>
      <c r="B172" s="22"/>
      <c r="C172" s="26">
        <f>ROUND(8.235,5)</f>
        <v>8.235</v>
      </c>
      <c r="D172" s="26">
        <f>F172</f>
        <v>8.30151</v>
      </c>
      <c r="E172" s="26">
        <f>F172</f>
        <v>8.30151</v>
      </c>
      <c r="F172" s="26">
        <f>ROUND(8.30151,5)</f>
        <v>8.30151</v>
      </c>
      <c r="G172" s="24"/>
      <c r="H172" s="36"/>
    </row>
    <row r="173" spans="1:8" ht="12.75" customHeight="1">
      <c r="A173" s="22">
        <v>42950</v>
      </c>
      <c r="B173" s="22"/>
      <c r="C173" s="26">
        <f>ROUND(8.235,5)</f>
        <v>8.235</v>
      </c>
      <c r="D173" s="26">
        <f>F173</f>
        <v>8.29772</v>
      </c>
      <c r="E173" s="26">
        <f>F173</f>
        <v>8.29772</v>
      </c>
      <c r="F173" s="26">
        <f>ROUND(8.29772,5)</f>
        <v>8.29772</v>
      </c>
      <c r="G173" s="24"/>
      <c r="H173" s="36"/>
    </row>
    <row r="174" spans="1:8" ht="12.75" customHeight="1">
      <c r="A174" s="22">
        <v>43041</v>
      </c>
      <c r="B174" s="22"/>
      <c r="C174" s="26">
        <f>ROUND(8.235,5)</f>
        <v>8.235</v>
      </c>
      <c r="D174" s="26">
        <f>F174</f>
        <v>8.2713</v>
      </c>
      <c r="E174" s="26">
        <f>F174</f>
        <v>8.2713</v>
      </c>
      <c r="F174" s="26">
        <f>ROUND(8.2713,5)</f>
        <v>8.2713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6">
        <f>ROUND(9.31,5)</f>
        <v>9.31</v>
      </c>
      <c r="D176" s="26">
        <f>F176</f>
        <v>9.31594</v>
      </c>
      <c r="E176" s="26">
        <f>F176</f>
        <v>9.31594</v>
      </c>
      <c r="F176" s="26">
        <f>ROUND(9.31594,5)</f>
        <v>9.31594</v>
      </c>
      <c r="G176" s="24"/>
      <c r="H176" s="36"/>
    </row>
    <row r="177" spans="1:8" ht="12.75" customHeight="1">
      <c r="A177" s="22">
        <v>42768</v>
      </c>
      <c r="B177" s="22"/>
      <c r="C177" s="26">
        <f>ROUND(9.31,5)</f>
        <v>9.31</v>
      </c>
      <c r="D177" s="26">
        <f>F177</f>
        <v>9.35775</v>
      </c>
      <c r="E177" s="26">
        <f>F177</f>
        <v>9.35775</v>
      </c>
      <c r="F177" s="26">
        <f>ROUND(9.35775,5)</f>
        <v>9.35775</v>
      </c>
      <c r="G177" s="24"/>
      <c r="H177" s="36"/>
    </row>
    <row r="178" spans="1:8" ht="12.75" customHeight="1">
      <c r="A178" s="22">
        <v>42859</v>
      </c>
      <c r="B178" s="22"/>
      <c r="C178" s="26">
        <f>ROUND(9.31,5)</f>
        <v>9.31</v>
      </c>
      <c r="D178" s="26">
        <f>F178</f>
        <v>9.39341</v>
      </c>
      <c r="E178" s="26">
        <f>F178</f>
        <v>9.39341</v>
      </c>
      <c r="F178" s="26">
        <f>ROUND(9.39341,5)</f>
        <v>9.39341</v>
      </c>
      <c r="G178" s="24"/>
      <c r="H178" s="36"/>
    </row>
    <row r="179" spans="1:8" ht="12.75" customHeight="1">
      <c r="A179" s="22">
        <v>42950</v>
      </c>
      <c r="B179" s="22"/>
      <c r="C179" s="26">
        <f>ROUND(9.31,5)</f>
        <v>9.31</v>
      </c>
      <c r="D179" s="26">
        <f>F179</f>
        <v>9.42038</v>
      </c>
      <c r="E179" s="26">
        <f>F179</f>
        <v>9.42038</v>
      </c>
      <c r="F179" s="26">
        <f>ROUND(9.42038,5)</f>
        <v>9.42038</v>
      </c>
      <c r="G179" s="24"/>
      <c r="H179" s="36"/>
    </row>
    <row r="180" spans="1:8" ht="12.75" customHeight="1">
      <c r="A180" s="22">
        <v>43041</v>
      </c>
      <c r="B180" s="22"/>
      <c r="C180" s="26">
        <f>ROUND(9.31,5)</f>
        <v>9.31</v>
      </c>
      <c r="D180" s="26">
        <f>F180</f>
        <v>9.4414</v>
      </c>
      <c r="E180" s="26">
        <f>F180</f>
        <v>9.4414</v>
      </c>
      <c r="F180" s="26">
        <f>ROUND(9.4414,5)</f>
        <v>9.4414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6">
        <f>ROUND(1.92,5)</f>
        <v>1.92</v>
      </c>
      <c r="D182" s="26">
        <f>F182</f>
        <v>187.38775</v>
      </c>
      <c r="E182" s="26">
        <f>F182</f>
        <v>187.38775</v>
      </c>
      <c r="F182" s="26">
        <f>ROUND(187.38775,5)</f>
        <v>187.38775</v>
      </c>
      <c r="G182" s="24"/>
      <c r="H182" s="36"/>
    </row>
    <row r="183" spans="1:8" ht="12.75" customHeight="1">
      <c r="A183" s="22">
        <v>42768</v>
      </c>
      <c r="B183" s="22"/>
      <c r="C183" s="26">
        <f>ROUND(1.92,5)</f>
        <v>1.92</v>
      </c>
      <c r="D183" s="26">
        <f>F183</f>
        <v>190.96918</v>
      </c>
      <c r="E183" s="26">
        <f>F183</f>
        <v>190.96918</v>
      </c>
      <c r="F183" s="26">
        <f>ROUND(190.96918,5)</f>
        <v>190.96918</v>
      </c>
      <c r="G183" s="24"/>
      <c r="H183" s="36"/>
    </row>
    <row r="184" spans="1:8" ht="12.75" customHeight="1">
      <c r="A184" s="22">
        <v>42859</v>
      </c>
      <c r="B184" s="22"/>
      <c r="C184" s="26">
        <f>ROUND(1.92,5)</f>
        <v>1.92</v>
      </c>
      <c r="D184" s="26">
        <f>F184</f>
        <v>192.42945</v>
      </c>
      <c r="E184" s="26">
        <f>F184</f>
        <v>192.42945</v>
      </c>
      <c r="F184" s="26">
        <f>ROUND(192.42945,5)</f>
        <v>192.42945</v>
      </c>
      <c r="G184" s="24"/>
      <c r="H184" s="36"/>
    </row>
    <row r="185" spans="1:8" ht="12.75" customHeight="1">
      <c r="A185" s="22">
        <v>42950</v>
      </c>
      <c r="B185" s="22"/>
      <c r="C185" s="26">
        <f>ROUND(1.92,5)</f>
        <v>1.92</v>
      </c>
      <c r="D185" s="26">
        <f>F185</f>
        <v>196.39325</v>
      </c>
      <c r="E185" s="26">
        <f>F185</f>
        <v>196.39325</v>
      </c>
      <c r="F185" s="26">
        <f>ROUND(196.39325,5)</f>
        <v>196.39325</v>
      </c>
      <c r="G185" s="24"/>
      <c r="H185" s="36"/>
    </row>
    <row r="186" spans="1:8" ht="12.75" customHeight="1">
      <c r="A186" s="22">
        <v>43041</v>
      </c>
      <c r="B186" s="22"/>
      <c r="C186" s="26">
        <f>ROUND(1.92,5)</f>
        <v>1.92</v>
      </c>
      <c r="D186" s="26">
        <f>F186</f>
        <v>198.08845</v>
      </c>
      <c r="E186" s="26">
        <f>F186</f>
        <v>198.08845</v>
      </c>
      <c r="F186" s="26">
        <f>ROUND(198.08845,5)</f>
        <v>198.08845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6">
        <f>ROUND(4.75,5)</f>
        <v>4.75</v>
      </c>
      <c r="D188" s="26">
        <f>F188</f>
        <v>141.38436</v>
      </c>
      <c r="E188" s="26">
        <f>F188</f>
        <v>141.38436</v>
      </c>
      <c r="F188" s="26">
        <f>ROUND(141.38436,5)</f>
        <v>141.38436</v>
      </c>
      <c r="G188" s="24"/>
      <c r="H188" s="36"/>
    </row>
    <row r="189" spans="1:8" ht="12.75" customHeight="1">
      <c r="A189" s="22">
        <v>42768</v>
      </c>
      <c r="B189" s="22"/>
      <c r="C189" s="26">
        <f>ROUND(4.75,5)</f>
        <v>4.75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6">
        <f>ROUND(4.75,5)</f>
        <v>4.75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6">
        <f>ROUND(4.75,5)</f>
        <v>4.75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6">
        <f>ROUND(4.75,5)</f>
        <v>4.75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6">
        <f>ROUND(1.82,5)</f>
        <v>1.82</v>
      </c>
      <c r="D194" s="26">
        <f>F194</f>
        <v>148.55619</v>
      </c>
      <c r="E194" s="26">
        <f>F194</f>
        <v>148.55619</v>
      </c>
      <c r="F194" s="26">
        <f>ROUND(148.55619,5)</f>
        <v>148.55619</v>
      </c>
      <c r="G194" s="24"/>
      <c r="H194" s="36"/>
    </row>
    <row r="195" spans="1:8" ht="12.75" customHeight="1">
      <c r="A195" s="22">
        <v>42768</v>
      </c>
      <c r="B195" s="22"/>
      <c r="C195" s="26">
        <f>ROUND(1.82,5)</f>
        <v>1.82</v>
      </c>
      <c r="D195" s="26">
        <f>F195</f>
        <v>149.44606</v>
      </c>
      <c r="E195" s="26">
        <f>F195</f>
        <v>149.44606</v>
      </c>
      <c r="F195" s="26">
        <f>ROUND(149.44606,5)</f>
        <v>149.44606</v>
      </c>
      <c r="G195" s="24"/>
      <c r="H195" s="36"/>
    </row>
    <row r="196" spans="1:8" ht="12.75" customHeight="1">
      <c r="A196" s="22">
        <v>42859</v>
      </c>
      <c r="B196" s="22"/>
      <c r="C196" s="26">
        <f>ROUND(1.82,5)</f>
        <v>1.82</v>
      </c>
      <c r="D196" s="26">
        <f>F196</f>
        <v>152.40151</v>
      </c>
      <c r="E196" s="26">
        <f>F196</f>
        <v>152.40151</v>
      </c>
      <c r="F196" s="26">
        <f>ROUND(152.40151,5)</f>
        <v>152.40151</v>
      </c>
      <c r="G196" s="24"/>
      <c r="H196" s="36"/>
    </row>
    <row r="197" spans="1:8" ht="12.75" customHeight="1">
      <c r="A197" s="22">
        <v>42950</v>
      </c>
      <c r="B197" s="22"/>
      <c r="C197" s="26">
        <f>ROUND(1.82,5)</f>
        <v>1.82</v>
      </c>
      <c r="D197" s="26">
        <f>F197</f>
        <v>153.51066</v>
      </c>
      <c r="E197" s="26">
        <f>F197</f>
        <v>153.51066</v>
      </c>
      <c r="F197" s="26">
        <f>ROUND(153.51066,5)</f>
        <v>153.51066</v>
      </c>
      <c r="G197" s="24"/>
      <c r="H197" s="36"/>
    </row>
    <row r="198" spans="1:8" ht="12.75" customHeight="1">
      <c r="A198" s="22">
        <v>43041</v>
      </c>
      <c r="B198" s="22"/>
      <c r="C198" s="26">
        <f>ROUND(1.82,5)</f>
        <v>1.82</v>
      </c>
      <c r="D198" s="26">
        <f>F198</f>
        <v>156.72264</v>
      </c>
      <c r="E198" s="26">
        <f>F198</f>
        <v>156.72264</v>
      </c>
      <c r="F198" s="26">
        <f>ROUND(156.72264,5)</f>
        <v>156.72264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6">
        <f>ROUND(9.2,5)</f>
        <v>9.2</v>
      </c>
      <c r="D200" s="26">
        <f>F200</f>
        <v>9.2067</v>
      </c>
      <c r="E200" s="26">
        <f>F200</f>
        <v>9.2067</v>
      </c>
      <c r="F200" s="26">
        <f>ROUND(9.2067,5)</f>
        <v>9.2067</v>
      </c>
      <c r="G200" s="24"/>
      <c r="H200" s="36"/>
    </row>
    <row r="201" spans="1:8" ht="12.75" customHeight="1">
      <c r="A201" s="22">
        <v>42768</v>
      </c>
      <c r="B201" s="22"/>
      <c r="C201" s="26">
        <f>ROUND(9.2,5)</f>
        <v>9.2</v>
      </c>
      <c r="D201" s="26">
        <f>F201</f>
        <v>9.25392</v>
      </c>
      <c r="E201" s="26">
        <f>F201</f>
        <v>9.25392</v>
      </c>
      <c r="F201" s="26">
        <f>ROUND(9.25392,5)</f>
        <v>9.25392</v>
      </c>
      <c r="G201" s="24"/>
      <c r="H201" s="36"/>
    </row>
    <row r="202" spans="1:8" ht="12.75" customHeight="1">
      <c r="A202" s="22">
        <v>42859</v>
      </c>
      <c r="B202" s="22"/>
      <c r="C202" s="26">
        <f>ROUND(9.2,5)</f>
        <v>9.2</v>
      </c>
      <c r="D202" s="26">
        <f>F202</f>
        <v>9.29073</v>
      </c>
      <c r="E202" s="26">
        <f>F202</f>
        <v>9.29073</v>
      </c>
      <c r="F202" s="26">
        <f>ROUND(9.29073,5)</f>
        <v>9.29073</v>
      </c>
      <c r="G202" s="24"/>
      <c r="H202" s="36"/>
    </row>
    <row r="203" spans="1:8" ht="12.75" customHeight="1">
      <c r="A203" s="22">
        <v>42950</v>
      </c>
      <c r="B203" s="22"/>
      <c r="C203" s="26">
        <f>ROUND(9.2,5)</f>
        <v>9.2</v>
      </c>
      <c r="D203" s="26">
        <f>F203</f>
        <v>9.31788</v>
      </c>
      <c r="E203" s="26">
        <f>F203</f>
        <v>9.31788</v>
      </c>
      <c r="F203" s="26">
        <f>ROUND(9.31788,5)</f>
        <v>9.31788</v>
      </c>
      <c r="G203" s="24"/>
      <c r="H203" s="36"/>
    </row>
    <row r="204" spans="1:8" ht="12.75" customHeight="1">
      <c r="A204" s="22">
        <v>43041</v>
      </c>
      <c r="B204" s="22"/>
      <c r="C204" s="26">
        <f>ROUND(9.2,5)</f>
        <v>9.2</v>
      </c>
      <c r="D204" s="26">
        <f>F204</f>
        <v>9.34056</v>
      </c>
      <c r="E204" s="26">
        <f>F204</f>
        <v>9.34056</v>
      </c>
      <c r="F204" s="26">
        <f>ROUND(9.34056,5)</f>
        <v>9.34056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6">
        <f>ROUND(9.385,5)</f>
        <v>9.385</v>
      </c>
      <c r="D206" s="26">
        <f>F206</f>
        <v>9.39111</v>
      </c>
      <c r="E206" s="26">
        <f>F206</f>
        <v>9.39111</v>
      </c>
      <c r="F206" s="26">
        <f>ROUND(9.39111,5)</f>
        <v>9.39111</v>
      </c>
      <c r="G206" s="24"/>
      <c r="H206" s="36"/>
    </row>
    <row r="207" spans="1:8" ht="12.75" customHeight="1">
      <c r="A207" s="22">
        <v>42768</v>
      </c>
      <c r="B207" s="22"/>
      <c r="C207" s="26">
        <f>ROUND(9.385,5)</f>
        <v>9.385</v>
      </c>
      <c r="D207" s="26">
        <f>F207</f>
        <v>9.43435</v>
      </c>
      <c r="E207" s="26">
        <f>F207</f>
        <v>9.43435</v>
      </c>
      <c r="F207" s="26">
        <f>ROUND(9.43435,5)</f>
        <v>9.43435</v>
      </c>
      <c r="G207" s="24"/>
      <c r="H207" s="36"/>
    </row>
    <row r="208" spans="1:8" ht="12.75" customHeight="1">
      <c r="A208" s="22">
        <v>42859</v>
      </c>
      <c r="B208" s="22"/>
      <c r="C208" s="26">
        <f>ROUND(9.385,5)</f>
        <v>9.385</v>
      </c>
      <c r="D208" s="26">
        <f>F208</f>
        <v>9.4687</v>
      </c>
      <c r="E208" s="26">
        <f>F208</f>
        <v>9.4687</v>
      </c>
      <c r="F208" s="26">
        <f>ROUND(9.4687,5)</f>
        <v>9.4687</v>
      </c>
      <c r="G208" s="24"/>
      <c r="H208" s="36"/>
    </row>
    <row r="209" spans="1:8" ht="12.75" customHeight="1">
      <c r="A209" s="22">
        <v>42950</v>
      </c>
      <c r="B209" s="22"/>
      <c r="C209" s="26">
        <f>ROUND(9.385,5)</f>
        <v>9.385</v>
      </c>
      <c r="D209" s="26">
        <f>F209</f>
        <v>9.49505</v>
      </c>
      <c r="E209" s="26">
        <f>F209</f>
        <v>9.49505</v>
      </c>
      <c r="F209" s="26">
        <f>ROUND(9.49505,5)</f>
        <v>9.49505</v>
      </c>
      <c r="G209" s="24"/>
      <c r="H209" s="36"/>
    </row>
    <row r="210" spans="1:8" ht="12.75" customHeight="1">
      <c r="A210" s="22">
        <v>43041</v>
      </c>
      <c r="B210" s="22"/>
      <c r="C210" s="26">
        <f>ROUND(9.385,5)</f>
        <v>9.385</v>
      </c>
      <c r="D210" s="26">
        <f>F210</f>
        <v>9.51764</v>
      </c>
      <c r="E210" s="26">
        <f>F210</f>
        <v>9.51764</v>
      </c>
      <c r="F210" s="26">
        <f>ROUND(9.51764,5)</f>
        <v>9.51764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6">
        <f>ROUND(9.435,5)</f>
        <v>9.435</v>
      </c>
      <c r="D212" s="26">
        <f>F212</f>
        <v>9.4413</v>
      </c>
      <c r="E212" s="26">
        <f>F212</f>
        <v>9.4413</v>
      </c>
      <c r="F212" s="26">
        <f>ROUND(9.4413,5)</f>
        <v>9.4413</v>
      </c>
      <c r="G212" s="24"/>
      <c r="H212" s="36"/>
    </row>
    <row r="213" spans="1:8" ht="12.75" customHeight="1">
      <c r="A213" s="22">
        <v>42768</v>
      </c>
      <c r="B213" s="22"/>
      <c r="C213" s="26">
        <f>ROUND(9.435,5)</f>
        <v>9.435</v>
      </c>
      <c r="D213" s="26">
        <f>F213</f>
        <v>9.48601</v>
      </c>
      <c r="E213" s="26">
        <f>F213</f>
        <v>9.48601</v>
      </c>
      <c r="F213" s="26">
        <f>ROUND(9.48601,5)</f>
        <v>9.48601</v>
      </c>
      <c r="G213" s="24"/>
      <c r="H213" s="36"/>
    </row>
    <row r="214" spans="1:8" ht="12.75" customHeight="1">
      <c r="A214" s="22">
        <v>42859</v>
      </c>
      <c r="B214" s="22"/>
      <c r="C214" s="26">
        <f>ROUND(9.435,5)</f>
        <v>9.435</v>
      </c>
      <c r="D214" s="26">
        <f>F214</f>
        <v>9.52177</v>
      </c>
      <c r="E214" s="26">
        <f>F214</f>
        <v>9.52177</v>
      </c>
      <c r="F214" s="26">
        <f>ROUND(9.52177,5)</f>
        <v>9.52177</v>
      </c>
      <c r="G214" s="24"/>
      <c r="H214" s="36"/>
    </row>
    <row r="215" spans="1:8" ht="12.75" customHeight="1">
      <c r="A215" s="22">
        <v>42950</v>
      </c>
      <c r="B215" s="22"/>
      <c r="C215" s="26">
        <f>ROUND(9.435,5)</f>
        <v>9.435</v>
      </c>
      <c r="D215" s="26">
        <f>F215</f>
        <v>9.54954</v>
      </c>
      <c r="E215" s="26">
        <f>F215</f>
        <v>9.54954</v>
      </c>
      <c r="F215" s="26">
        <f>ROUND(9.54954,5)</f>
        <v>9.54954</v>
      </c>
      <c r="G215" s="24"/>
      <c r="H215" s="36"/>
    </row>
    <row r="216" spans="1:8" ht="12.75" customHeight="1">
      <c r="A216" s="22">
        <v>43041</v>
      </c>
      <c r="B216" s="22"/>
      <c r="C216" s="26">
        <f>ROUND(9.435,5)</f>
        <v>9.435</v>
      </c>
      <c r="D216" s="26">
        <f>F216</f>
        <v>9.57354</v>
      </c>
      <c r="E216" s="26">
        <f>F216</f>
        <v>9.57354</v>
      </c>
      <c r="F216" s="26">
        <f>ROUND(9.57354,5)</f>
        <v>9.57354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5">
        <f>ROUND(480.653451902757,4)</f>
        <v>480.6535</v>
      </c>
      <c r="D218" s="25">
        <f>F218</f>
        <v>486.0551</v>
      </c>
      <c r="E218" s="25">
        <f>F218</f>
        <v>486.0551</v>
      </c>
      <c r="F218" s="25">
        <f>ROUND(486.0551,4)</f>
        <v>486.0551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42702</v>
      </c>
      <c r="B220" s="22"/>
      <c r="C220" s="25">
        <f>ROUND(2.07113069362373,4)</f>
        <v>2.0711</v>
      </c>
      <c r="D220" s="25">
        <f>F220</f>
        <v>2.0578</v>
      </c>
      <c r="E220" s="25">
        <f>F220</f>
        <v>2.0578</v>
      </c>
      <c r="F220" s="25">
        <f>ROUND(2.0578,4)</f>
        <v>2.0578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42671</v>
      </c>
      <c r="B222" s="22"/>
      <c r="C222" s="25">
        <f>ROUND(15.1326376875,4)</f>
        <v>15.1326</v>
      </c>
      <c r="D222" s="25">
        <f>F222</f>
        <v>15.14</v>
      </c>
      <c r="E222" s="25">
        <f>F222</f>
        <v>15.14</v>
      </c>
      <c r="F222" s="25">
        <f>ROUND(15.14,4)</f>
        <v>15.14</v>
      </c>
      <c r="G222" s="24"/>
      <c r="H222" s="36"/>
    </row>
    <row r="223" spans="1:8" ht="12.75" customHeight="1">
      <c r="A223" s="22">
        <v>42702</v>
      </c>
      <c r="B223" s="22"/>
      <c r="C223" s="25">
        <f>ROUND(15.1326376875,4)</f>
        <v>15.1326</v>
      </c>
      <c r="D223" s="25">
        <f>F223</f>
        <v>15.2533</v>
      </c>
      <c r="E223" s="25">
        <f>F223</f>
        <v>15.2533</v>
      </c>
      <c r="F223" s="25">
        <f>ROUND(15.2533,4)</f>
        <v>15.2533</v>
      </c>
      <c r="G223" s="24"/>
      <c r="H223" s="36"/>
    </row>
    <row r="224" spans="1:8" ht="12.75" customHeight="1">
      <c r="A224" s="22" t="s">
        <v>63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42670</v>
      </c>
      <c r="B225" s="22"/>
      <c r="C225" s="25">
        <f>ROUND(16.9694881875,4)</f>
        <v>16.9695</v>
      </c>
      <c r="D225" s="25">
        <f>F225</f>
        <v>16.9732</v>
      </c>
      <c r="E225" s="25">
        <f>F225</f>
        <v>16.9732</v>
      </c>
      <c r="F225" s="25">
        <f>ROUND(16.9732,4)</f>
        <v>16.9732</v>
      </c>
      <c r="G225" s="24"/>
      <c r="H225" s="36"/>
    </row>
    <row r="226" spans="1:8" ht="12.75" customHeight="1">
      <c r="A226" s="22">
        <v>42850</v>
      </c>
      <c r="B226" s="22"/>
      <c r="C226" s="25">
        <f>ROUND(16.9694881875,4)</f>
        <v>16.9695</v>
      </c>
      <c r="D226" s="25">
        <f>F226</f>
        <v>17.6445</v>
      </c>
      <c r="E226" s="25">
        <f>F226</f>
        <v>17.6445</v>
      </c>
      <c r="F226" s="25">
        <f>ROUND(17.6445,4)</f>
        <v>17.6445</v>
      </c>
      <c r="G226" s="24"/>
      <c r="H226" s="36"/>
    </row>
    <row r="227" spans="1:8" ht="12.75" customHeight="1">
      <c r="A227" s="22" t="s">
        <v>64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42667</v>
      </c>
      <c r="B228" s="22"/>
      <c r="C228" s="25">
        <f>ROUND(13.905,4)</f>
        <v>13.905</v>
      </c>
      <c r="D228" s="25">
        <f>F228</f>
        <v>13.8938</v>
      </c>
      <c r="E228" s="25">
        <f>F228</f>
        <v>13.8938</v>
      </c>
      <c r="F228" s="25">
        <f>ROUND(13.8938,4)</f>
        <v>13.8938</v>
      </c>
      <c r="G228" s="24"/>
      <c r="H228" s="36"/>
    </row>
    <row r="229" spans="1:8" ht="12.75" customHeight="1">
      <c r="A229" s="22">
        <v>42669</v>
      </c>
      <c r="B229" s="22"/>
      <c r="C229" s="25">
        <f>ROUND(13.905,4)</f>
        <v>13.905</v>
      </c>
      <c r="D229" s="25">
        <f>F229</f>
        <v>13.9078</v>
      </c>
      <c r="E229" s="25">
        <f>F229</f>
        <v>13.9078</v>
      </c>
      <c r="F229" s="25">
        <f>ROUND(13.9078,4)</f>
        <v>13.9078</v>
      </c>
      <c r="G229" s="24"/>
      <c r="H229" s="36"/>
    </row>
    <row r="230" spans="1:8" ht="12.75" customHeight="1">
      <c r="A230" s="22">
        <v>42670</v>
      </c>
      <c r="B230" s="22"/>
      <c r="C230" s="25">
        <f>ROUND(13.905,4)</f>
        <v>13.905</v>
      </c>
      <c r="D230" s="25">
        <f>F230</f>
        <v>13.9079</v>
      </c>
      <c r="E230" s="25">
        <f>F230</f>
        <v>13.9079</v>
      </c>
      <c r="F230" s="25">
        <f>ROUND(13.9079,4)</f>
        <v>13.9079</v>
      </c>
      <c r="G230" s="24"/>
      <c r="H230" s="36"/>
    </row>
    <row r="231" spans="1:8" ht="12.75" customHeight="1">
      <c r="A231" s="22">
        <v>42671</v>
      </c>
      <c r="B231" s="22"/>
      <c r="C231" s="25">
        <f>ROUND(13.905,4)</f>
        <v>13.905</v>
      </c>
      <c r="D231" s="25">
        <f>F231</f>
        <v>13.9108</v>
      </c>
      <c r="E231" s="25">
        <f>F231</f>
        <v>13.9108</v>
      </c>
      <c r="F231" s="25">
        <f>ROUND(13.9108,4)</f>
        <v>13.9108</v>
      </c>
      <c r="G231" s="24"/>
      <c r="H231" s="36"/>
    </row>
    <row r="232" spans="1:8" ht="12.75" customHeight="1">
      <c r="A232" s="22">
        <v>42675</v>
      </c>
      <c r="B232" s="22"/>
      <c r="C232" s="25">
        <f>ROUND(13.905,4)</f>
        <v>13.905</v>
      </c>
      <c r="D232" s="25">
        <f>F232</f>
        <v>13.9222</v>
      </c>
      <c r="E232" s="25">
        <f>F232</f>
        <v>13.9222</v>
      </c>
      <c r="F232" s="25">
        <f>ROUND(13.9222,4)</f>
        <v>13.9222</v>
      </c>
      <c r="G232" s="24"/>
      <c r="H232" s="36"/>
    </row>
    <row r="233" spans="1:8" ht="12.75" customHeight="1">
      <c r="A233" s="22">
        <v>42676</v>
      </c>
      <c r="B233" s="22"/>
      <c r="C233" s="25">
        <f>ROUND(13.905,4)</f>
        <v>13.905</v>
      </c>
      <c r="D233" s="25">
        <f>F233</f>
        <v>13.9251</v>
      </c>
      <c r="E233" s="25">
        <f>F233</f>
        <v>13.9251</v>
      </c>
      <c r="F233" s="25">
        <f>ROUND(13.9251,4)</f>
        <v>13.9251</v>
      </c>
      <c r="G233" s="24"/>
      <c r="H233" s="36"/>
    </row>
    <row r="234" spans="1:8" ht="12.75" customHeight="1">
      <c r="A234" s="22">
        <v>42681</v>
      </c>
      <c r="B234" s="22"/>
      <c r="C234" s="25">
        <f>ROUND(13.905,4)</f>
        <v>13.905</v>
      </c>
      <c r="D234" s="25">
        <f>F234</f>
        <v>13.9389</v>
      </c>
      <c r="E234" s="25">
        <f>F234</f>
        <v>13.9389</v>
      </c>
      <c r="F234" s="25">
        <f>ROUND(13.9389,4)</f>
        <v>13.9389</v>
      </c>
      <c r="G234" s="24"/>
      <c r="H234" s="36"/>
    </row>
    <row r="235" spans="1:8" ht="12.75" customHeight="1">
      <c r="A235" s="22">
        <v>42684</v>
      </c>
      <c r="B235" s="22"/>
      <c r="C235" s="25">
        <f>ROUND(13.905,4)</f>
        <v>13.905</v>
      </c>
      <c r="D235" s="25">
        <f>F235</f>
        <v>13.9473</v>
      </c>
      <c r="E235" s="25">
        <f>F235</f>
        <v>13.9473</v>
      </c>
      <c r="F235" s="25">
        <f>ROUND(13.9473,4)</f>
        <v>13.9473</v>
      </c>
      <c r="G235" s="24"/>
      <c r="H235" s="36"/>
    </row>
    <row r="236" spans="1:8" ht="12.75" customHeight="1">
      <c r="A236" s="22">
        <v>42689</v>
      </c>
      <c r="B236" s="22"/>
      <c r="C236" s="25">
        <f>ROUND(13.905,4)</f>
        <v>13.905</v>
      </c>
      <c r="D236" s="25">
        <f>F236</f>
        <v>13.9612</v>
      </c>
      <c r="E236" s="25">
        <f>F236</f>
        <v>13.9612</v>
      </c>
      <c r="F236" s="25">
        <f>ROUND(13.9612,4)</f>
        <v>13.9612</v>
      </c>
      <c r="G236" s="24"/>
      <c r="H236" s="36"/>
    </row>
    <row r="237" spans="1:8" ht="12.75" customHeight="1">
      <c r="A237" s="22">
        <v>42690</v>
      </c>
      <c r="B237" s="22"/>
      <c r="C237" s="25">
        <f>ROUND(13.905,4)</f>
        <v>13.905</v>
      </c>
      <c r="D237" s="25">
        <f>F237</f>
        <v>13.9639</v>
      </c>
      <c r="E237" s="25">
        <f>F237</f>
        <v>13.9639</v>
      </c>
      <c r="F237" s="25">
        <f>ROUND(13.9639,4)</f>
        <v>13.9639</v>
      </c>
      <c r="G237" s="24"/>
      <c r="H237" s="36"/>
    </row>
    <row r="238" spans="1:8" ht="12.75" customHeight="1">
      <c r="A238" s="22">
        <v>42691</v>
      </c>
      <c r="B238" s="22"/>
      <c r="C238" s="25">
        <f>ROUND(13.905,4)</f>
        <v>13.905</v>
      </c>
      <c r="D238" s="25">
        <f>F238</f>
        <v>13.9667</v>
      </c>
      <c r="E238" s="25">
        <f>F238</f>
        <v>13.9667</v>
      </c>
      <c r="F238" s="25">
        <f>ROUND(13.9667,4)</f>
        <v>13.9667</v>
      </c>
      <c r="G238" s="24"/>
      <c r="H238" s="36"/>
    </row>
    <row r="239" spans="1:8" ht="12.75" customHeight="1">
      <c r="A239" s="22">
        <v>42702</v>
      </c>
      <c r="B239" s="22"/>
      <c r="C239" s="25">
        <f>ROUND(13.905,4)</f>
        <v>13.905</v>
      </c>
      <c r="D239" s="25">
        <f>F239</f>
        <v>13.9973</v>
      </c>
      <c r="E239" s="25">
        <f>F239</f>
        <v>13.9973</v>
      </c>
      <c r="F239" s="25">
        <f>ROUND(13.9973,4)</f>
        <v>13.9973</v>
      </c>
      <c r="G239" s="24"/>
      <c r="H239" s="36"/>
    </row>
    <row r="240" spans="1:8" ht="12.75" customHeight="1">
      <c r="A240" s="22">
        <v>42716</v>
      </c>
      <c r="B240" s="22"/>
      <c r="C240" s="25">
        <f>ROUND(13.905,4)</f>
        <v>13.905</v>
      </c>
      <c r="D240" s="25">
        <f>F240</f>
        <v>14.0357</v>
      </c>
      <c r="E240" s="25">
        <f>F240</f>
        <v>14.0357</v>
      </c>
      <c r="F240" s="25">
        <f>ROUND(14.0357,4)</f>
        <v>14.0357</v>
      </c>
      <c r="G240" s="24"/>
      <c r="H240" s="36"/>
    </row>
    <row r="241" spans="1:8" ht="12.75" customHeight="1">
      <c r="A241" s="22">
        <v>42717</v>
      </c>
      <c r="B241" s="22"/>
      <c r="C241" s="25">
        <f>ROUND(13.905,4)</f>
        <v>13.905</v>
      </c>
      <c r="D241" s="25">
        <f>F241</f>
        <v>14.0384</v>
      </c>
      <c r="E241" s="25">
        <f>F241</f>
        <v>14.0384</v>
      </c>
      <c r="F241" s="25">
        <f>ROUND(14.0384,4)</f>
        <v>14.0384</v>
      </c>
      <c r="G241" s="24"/>
      <c r="H241" s="36"/>
    </row>
    <row r="242" spans="1:8" ht="12.75" customHeight="1">
      <c r="A242" s="22">
        <v>42718</v>
      </c>
      <c r="B242" s="22"/>
      <c r="C242" s="25">
        <f>ROUND(13.905,4)</f>
        <v>13.905</v>
      </c>
      <c r="D242" s="25">
        <f>F242</f>
        <v>14.0412</v>
      </c>
      <c r="E242" s="25">
        <f>F242</f>
        <v>14.0412</v>
      </c>
      <c r="F242" s="25">
        <f>ROUND(14.0412,4)</f>
        <v>14.0412</v>
      </c>
      <c r="G242" s="24"/>
      <c r="H242" s="36"/>
    </row>
    <row r="243" spans="1:8" ht="12.75" customHeight="1">
      <c r="A243" s="22">
        <v>42719</v>
      </c>
      <c r="B243" s="22"/>
      <c r="C243" s="25">
        <f>ROUND(13.905,4)</f>
        <v>13.905</v>
      </c>
      <c r="D243" s="25">
        <f>F243</f>
        <v>14.0439</v>
      </c>
      <c r="E243" s="25">
        <f>F243</f>
        <v>14.0439</v>
      </c>
      <c r="F243" s="25">
        <f>ROUND(14.0439,4)</f>
        <v>14.0439</v>
      </c>
      <c r="G243" s="24"/>
      <c r="H243" s="36"/>
    </row>
    <row r="244" spans="1:8" ht="12.75" customHeight="1">
      <c r="A244" s="22">
        <v>42725</v>
      </c>
      <c r="B244" s="22"/>
      <c r="C244" s="25">
        <f>ROUND(13.905,4)</f>
        <v>13.905</v>
      </c>
      <c r="D244" s="25">
        <f>F244</f>
        <v>14.0604</v>
      </c>
      <c r="E244" s="25">
        <f>F244</f>
        <v>14.0604</v>
      </c>
      <c r="F244" s="25">
        <f>ROUND(14.0604,4)</f>
        <v>14.0604</v>
      </c>
      <c r="G244" s="24"/>
      <c r="H244" s="36"/>
    </row>
    <row r="245" spans="1:8" ht="12.75" customHeight="1">
      <c r="A245" s="22">
        <v>42733</v>
      </c>
      <c r="B245" s="22"/>
      <c r="C245" s="25">
        <f>ROUND(13.905,4)</f>
        <v>13.905</v>
      </c>
      <c r="D245" s="25">
        <f>F245</f>
        <v>14.0823</v>
      </c>
      <c r="E245" s="25">
        <f>F245</f>
        <v>14.0823</v>
      </c>
      <c r="F245" s="25">
        <f>ROUND(14.0823,4)</f>
        <v>14.0823</v>
      </c>
      <c r="G245" s="24"/>
      <c r="H245" s="36"/>
    </row>
    <row r="246" spans="1:8" ht="12.75" customHeight="1">
      <c r="A246" s="22">
        <v>42748</v>
      </c>
      <c r="B246" s="22"/>
      <c r="C246" s="25">
        <f>ROUND(13.905,4)</f>
        <v>13.905</v>
      </c>
      <c r="D246" s="25">
        <f>F246</f>
        <v>14.1228</v>
      </c>
      <c r="E246" s="25">
        <f>F246</f>
        <v>14.1228</v>
      </c>
      <c r="F246" s="25">
        <f>ROUND(14.1228,4)</f>
        <v>14.1228</v>
      </c>
      <c r="G246" s="24"/>
      <c r="H246" s="36"/>
    </row>
    <row r="247" spans="1:8" ht="12.75" customHeight="1">
      <c r="A247" s="22">
        <v>42753</v>
      </c>
      <c r="B247" s="22"/>
      <c r="C247" s="25">
        <f>ROUND(13.905,4)</f>
        <v>13.905</v>
      </c>
      <c r="D247" s="25">
        <f>F247</f>
        <v>14.1363</v>
      </c>
      <c r="E247" s="25">
        <f>F247</f>
        <v>14.1363</v>
      </c>
      <c r="F247" s="25">
        <f>ROUND(14.1363,4)</f>
        <v>14.1363</v>
      </c>
      <c r="G247" s="24"/>
      <c r="H247" s="36"/>
    </row>
    <row r="248" spans="1:8" ht="12.75" customHeight="1">
      <c r="A248" s="22">
        <v>42760</v>
      </c>
      <c r="B248" s="22"/>
      <c r="C248" s="25">
        <f>ROUND(13.905,4)</f>
        <v>13.905</v>
      </c>
      <c r="D248" s="25">
        <f>F248</f>
        <v>14.1552</v>
      </c>
      <c r="E248" s="25">
        <f>F248</f>
        <v>14.1552</v>
      </c>
      <c r="F248" s="25">
        <f>ROUND(14.1552,4)</f>
        <v>14.1552</v>
      </c>
      <c r="G248" s="24"/>
      <c r="H248" s="36"/>
    </row>
    <row r="249" spans="1:8" ht="12.75" customHeight="1">
      <c r="A249" s="22">
        <v>42837</v>
      </c>
      <c r="B249" s="22"/>
      <c r="C249" s="25">
        <f>ROUND(13.905,4)</f>
        <v>13.905</v>
      </c>
      <c r="D249" s="25">
        <f>F249</f>
        <v>14.3676</v>
      </c>
      <c r="E249" s="25">
        <f>F249</f>
        <v>14.3676</v>
      </c>
      <c r="F249" s="25">
        <f>ROUND(14.3676,4)</f>
        <v>14.3676</v>
      </c>
      <c r="G249" s="24"/>
      <c r="H249" s="36"/>
    </row>
    <row r="250" spans="1:8" ht="12.75" customHeight="1">
      <c r="A250" s="22">
        <v>42850</v>
      </c>
      <c r="B250" s="22"/>
      <c r="C250" s="25">
        <f>ROUND(13.905,4)</f>
        <v>13.905</v>
      </c>
      <c r="D250" s="25">
        <f>F250</f>
        <v>14.4034</v>
      </c>
      <c r="E250" s="25">
        <f>F250</f>
        <v>14.4034</v>
      </c>
      <c r="F250" s="25">
        <f>ROUND(14.4034,4)</f>
        <v>14.4034</v>
      </c>
      <c r="G250" s="24"/>
      <c r="H250" s="36"/>
    </row>
    <row r="251" spans="1:8" ht="12.75" customHeight="1">
      <c r="A251" s="22">
        <v>42928</v>
      </c>
      <c r="B251" s="22"/>
      <c r="C251" s="25">
        <f>ROUND(13.905,4)</f>
        <v>13.905</v>
      </c>
      <c r="D251" s="25">
        <f>F251</f>
        <v>14.6206</v>
      </c>
      <c r="E251" s="25">
        <f>F251</f>
        <v>14.6206</v>
      </c>
      <c r="F251" s="25">
        <f>ROUND(14.6206,4)</f>
        <v>14.6206</v>
      </c>
      <c r="G251" s="24"/>
      <c r="H251" s="36"/>
    </row>
    <row r="252" spans="1:8" ht="12.75" customHeight="1">
      <c r="A252" s="22" t="s">
        <v>65</v>
      </c>
      <c r="B252" s="22"/>
      <c r="C252" s="23"/>
      <c r="D252" s="23"/>
      <c r="E252" s="23"/>
      <c r="F252" s="23"/>
      <c r="G252" s="24"/>
      <c r="H252" s="36"/>
    </row>
    <row r="253" spans="1:8" ht="12.75" customHeight="1">
      <c r="A253" s="22">
        <v>42723</v>
      </c>
      <c r="B253" s="22"/>
      <c r="C253" s="25">
        <f>ROUND(1.0882875,4)</f>
        <v>1.0883</v>
      </c>
      <c r="D253" s="25">
        <f>F253</f>
        <v>1.0907</v>
      </c>
      <c r="E253" s="25">
        <f>F253</f>
        <v>1.0907</v>
      </c>
      <c r="F253" s="25">
        <f>ROUND(1.0907,4)</f>
        <v>1.0907</v>
      </c>
      <c r="G253" s="24"/>
      <c r="H253" s="36"/>
    </row>
    <row r="254" spans="1:8" ht="12.75" customHeight="1">
      <c r="A254" s="22">
        <v>42807</v>
      </c>
      <c r="B254" s="22"/>
      <c r="C254" s="25">
        <f>ROUND(1.0882875,4)</f>
        <v>1.0883</v>
      </c>
      <c r="D254" s="25">
        <f>F254</f>
        <v>1.0951</v>
      </c>
      <c r="E254" s="25">
        <f>F254</f>
        <v>1.0951</v>
      </c>
      <c r="F254" s="25">
        <f>ROUND(1.0951,4)</f>
        <v>1.0951</v>
      </c>
      <c r="G254" s="24"/>
      <c r="H254" s="36"/>
    </row>
    <row r="255" spans="1:8" ht="12.75" customHeight="1">
      <c r="A255" s="22">
        <v>42905</v>
      </c>
      <c r="B255" s="22"/>
      <c r="C255" s="25">
        <f>ROUND(1.0882875,4)</f>
        <v>1.0883</v>
      </c>
      <c r="D255" s="25">
        <f>F255</f>
        <v>1.1</v>
      </c>
      <c r="E255" s="25">
        <f>F255</f>
        <v>1.1</v>
      </c>
      <c r="F255" s="25">
        <f>ROUND(1.1,4)</f>
        <v>1.1</v>
      </c>
      <c r="G255" s="24"/>
      <c r="H255" s="36"/>
    </row>
    <row r="256" spans="1:8" ht="12.75" customHeight="1">
      <c r="A256" s="22">
        <v>42996</v>
      </c>
      <c r="B256" s="22"/>
      <c r="C256" s="25">
        <f>ROUND(1.0882875,4)</f>
        <v>1.0883</v>
      </c>
      <c r="D256" s="25">
        <f>F256</f>
        <v>1.1049</v>
      </c>
      <c r="E256" s="25">
        <f>F256</f>
        <v>1.1049</v>
      </c>
      <c r="F256" s="25">
        <f>ROUND(1.1049,4)</f>
        <v>1.1049</v>
      </c>
      <c r="G256" s="24"/>
      <c r="H256" s="36"/>
    </row>
    <row r="257" spans="1:8" ht="12.75" customHeight="1">
      <c r="A257" s="22" t="s">
        <v>66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42723</v>
      </c>
      <c r="B258" s="22"/>
      <c r="C258" s="25">
        <f>ROUND(1.2203875,4)</f>
        <v>1.2204</v>
      </c>
      <c r="D258" s="25">
        <f>F258</f>
        <v>1.2215</v>
      </c>
      <c r="E258" s="25">
        <f>F258</f>
        <v>1.2215</v>
      </c>
      <c r="F258" s="25">
        <f>ROUND(1.2215,4)</f>
        <v>1.2215</v>
      </c>
      <c r="G258" s="24"/>
      <c r="H258" s="36"/>
    </row>
    <row r="259" spans="1:8" ht="12.75" customHeight="1">
      <c r="A259" s="22">
        <v>42807</v>
      </c>
      <c r="B259" s="22"/>
      <c r="C259" s="25">
        <f>ROUND(1.2203875,4)</f>
        <v>1.2204</v>
      </c>
      <c r="D259" s="25">
        <f>F259</f>
        <v>1.2239</v>
      </c>
      <c r="E259" s="25">
        <f>F259</f>
        <v>1.2239</v>
      </c>
      <c r="F259" s="25">
        <f>ROUND(1.2239,4)</f>
        <v>1.2239</v>
      </c>
      <c r="G259" s="24"/>
      <c r="H259" s="36"/>
    </row>
    <row r="260" spans="1:8" ht="12.75" customHeight="1">
      <c r="A260" s="22">
        <v>42905</v>
      </c>
      <c r="B260" s="22"/>
      <c r="C260" s="25">
        <f>ROUND(1.2203875,4)</f>
        <v>1.2204</v>
      </c>
      <c r="D260" s="25">
        <f>F260</f>
        <v>1.2262</v>
      </c>
      <c r="E260" s="25">
        <f>F260</f>
        <v>1.2262</v>
      </c>
      <c r="F260" s="25">
        <f>ROUND(1.2262,4)</f>
        <v>1.2262</v>
      </c>
      <c r="G260" s="24"/>
      <c r="H260" s="36"/>
    </row>
    <row r="261" spans="1:8" ht="12.75" customHeight="1">
      <c r="A261" s="22">
        <v>42996</v>
      </c>
      <c r="B261" s="22"/>
      <c r="C261" s="25">
        <f>ROUND(1.2203875,4)</f>
        <v>1.2204</v>
      </c>
      <c r="D261" s="25">
        <f>F261</f>
        <v>1.2286</v>
      </c>
      <c r="E261" s="25">
        <f>F261</f>
        <v>1.2286</v>
      </c>
      <c r="F261" s="25">
        <f>ROUND(1.2286,4)</f>
        <v>1.2286</v>
      </c>
      <c r="G261" s="24"/>
      <c r="H261" s="36"/>
    </row>
    <row r="262" spans="1:8" ht="12.75" customHeight="1">
      <c r="A262" s="22" t="s">
        <v>67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42723</v>
      </c>
      <c r="B263" s="22"/>
      <c r="C263" s="25">
        <f>ROUND(10.56942225,4)</f>
        <v>10.5694</v>
      </c>
      <c r="D263" s="25">
        <f>F263</f>
        <v>10.6689</v>
      </c>
      <c r="E263" s="25">
        <f>F263</f>
        <v>10.6689</v>
      </c>
      <c r="F263" s="25">
        <f>ROUND(10.6689,4)</f>
        <v>10.6689</v>
      </c>
      <c r="G263" s="24"/>
      <c r="H263" s="36"/>
    </row>
    <row r="264" spans="1:8" ht="12.75" customHeight="1">
      <c r="A264" s="22">
        <v>42807</v>
      </c>
      <c r="B264" s="22"/>
      <c r="C264" s="25">
        <f>ROUND(10.56942225,4)</f>
        <v>10.5694</v>
      </c>
      <c r="D264" s="25">
        <f>F264</f>
        <v>10.8225</v>
      </c>
      <c r="E264" s="25">
        <f>F264</f>
        <v>10.8225</v>
      </c>
      <c r="F264" s="25">
        <f>ROUND(10.8225,4)</f>
        <v>10.8225</v>
      </c>
      <c r="G264" s="24"/>
      <c r="H264" s="36"/>
    </row>
    <row r="265" spans="1:8" ht="12.75" customHeight="1">
      <c r="A265" s="22">
        <v>42905</v>
      </c>
      <c r="B265" s="22"/>
      <c r="C265" s="25">
        <f>ROUND(10.56942225,4)</f>
        <v>10.5694</v>
      </c>
      <c r="D265" s="25">
        <f>F265</f>
        <v>11.0051</v>
      </c>
      <c r="E265" s="25">
        <f>F265</f>
        <v>11.0051</v>
      </c>
      <c r="F265" s="25">
        <f>ROUND(11.0051,4)</f>
        <v>11.0051</v>
      </c>
      <c r="G265" s="24"/>
      <c r="H265" s="36"/>
    </row>
    <row r="266" spans="1:8" ht="12.75" customHeight="1">
      <c r="A266" s="22">
        <v>42996</v>
      </c>
      <c r="B266" s="22"/>
      <c r="C266" s="25">
        <f>ROUND(10.56942225,4)</f>
        <v>10.5694</v>
      </c>
      <c r="D266" s="25">
        <f>F266</f>
        <v>11.1748</v>
      </c>
      <c r="E266" s="25">
        <f>F266</f>
        <v>11.1748</v>
      </c>
      <c r="F266" s="25">
        <f>ROUND(11.1748,4)</f>
        <v>11.1748</v>
      </c>
      <c r="G266" s="24"/>
      <c r="H266" s="36"/>
    </row>
    <row r="267" spans="1:8" ht="12.75" customHeight="1">
      <c r="A267" s="22">
        <v>43087</v>
      </c>
      <c r="B267" s="22"/>
      <c r="C267" s="25">
        <f>ROUND(10.56942225,4)</f>
        <v>10.5694</v>
      </c>
      <c r="D267" s="25">
        <f>F267</f>
        <v>11.3823</v>
      </c>
      <c r="E267" s="25">
        <f>F267</f>
        <v>11.3823</v>
      </c>
      <c r="F267" s="25">
        <f>ROUND(11.3823,4)</f>
        <v>11.3823</v>
      </c>
      <c r="G267" s="24"/>
      <c r="H267" s="36"/>
    </row>
    <row r="268" spans="1:8" ht="12.75" customHeight="1">
      <c r="A268" s="22">
        <v>43178</v>
      </c>
      <c r="B268" s="22"/>
      <c r="C268" s="25">
        <f>ROUND(10.56942225,4)</f>
        <v>10.5694</v>
      </c>
      <c r="D268" s="25">
        <f>F268</f>
        <v>11.6168</v>
      </c>
      <c r="E268" s="25">
        <f>F268</f>
        <v>11.6168</v>
      </c>
      <c r="F268" s="25">
        <f>ROUND(11.6168,4)</f>
        <v>11.6168</v>
      </c>
      <c r="G268" s="24"/>
      <c r="H268" s="36"/>
    </row>
    <row r="269" spans="1:8" ht="12.75" customHeight="1">
      <c r="A269" s="22">
        <v>43269</v>
      </c>
      <c r="B269" s="22"/>
      <c r="C269" s="25">
        <f>ROUND(10.56942225,4)</f>
        <v>10.5694</v>
      </c>
      <c r="D269" s="25">
        <f>F269</f>
        <v>11.8488</v>
      </c>
      <c r="E269" s="25">
        <f>F269</f>
        <v>11.8488</v>
      </c>
      <c r="F269" s="25">
        <f>ROUND(11.8488,4)</f>
        <v>11.8488</v>
      </c>
      <c r="G269" s="24"/>
      <c r="H269" s="36"/>
    </row>
    <row r="270" spans="1:8" ht="12.75" customHeight="1">
      <c r="A270" s="22" t="s">
        <v>68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42723</v>
      </c>
      <c r="B271" s="22"/>
      <c r="C271" s="25">
        <f>ROUND(3.78563066619477,4)</f>
        <v>3.7856</v>
      </c>
      <c r="D271" s="25">
        <f>F271</f>
        <v>4.3001</v>
      </c>
      <c r="E271" s="25">
        <f>F271</f>
        <v>4.3001</v>
      </c>
      <c r="F271" s="25">
        <f>ROUND(4.3001,4)</f>
        <v>4.3001</v>
      </c>
      <c r="G271" s="24"/>
      <c r="H271" s="36"/>
    </row>
    <row r="272" spans="1:8" ht="12.75" customHeight="1">
      <c r="A272" s="22">
        <v>42807</v>
      </c>
      <c r="B272" s="22"/>
      <c r="C272" s="25">
        <f>ROUND(3.78563066619477,4)</f>
        <v>3.7856</v>
      </c>
      <c r="D272" s="25">
        <f>F272</f>
        <v>4.3927</v>
      </c>
      <c r="E272" s="25">
        <f>F272</f>
        <v>4.3927</v>
      </c>
      <c r="F272" s="25">
        <f>ROUND(4.3927,4)</f>
        <v>4.3927</v>
      </c>
      <c r="G272" s="24"/>
      <c r="H272" s="36"/>
    </row>
    <row r="273" spans="1:8" ht="12.75" customHeight="1">
      <c r="A273" s="22">
        <v>42905</v>
      </c>
      <c r="B273" s="22"/>
      <c r="C273" s="25">
        <f>ROUND(3.78563066619477,4)</f>
        <v>3.7856</v>
      </c>
      <c r="D273" s="25">
        <f>F273</f>
        <v>4.4658</v>
      </c>
      <c r="E273" s="25">
        <f>F273</f>
        <v>4.4658</v>
      </c>
      <c r="F273" s="25">
        <f>ROUND(4.4658,4)</f>
        <v>4.4658</v>
      </c>
      <c r="G273" s="24"/>
      <c r="H273" s="36"/>
    </row>
    <row r="274" spans="1:8" ht="12.75" customHeight="1">
      <c r="A274" s="22" t="s">
        <v>69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42723</v>
      </c>
      <c r="B275" s="22"/>
      <c r="C275" s="25">
        <f>ROUND(1.3056795,4)</f>
        <v>1.3057</v>
      </c>
      <c r="D275" s="25">
        <f>F275</f>
        <v>1.3176</v>
      </c>
      <c r="E275" s="25">
        <f>F275</f>
        <v>1.3176</v>
      </c>
      <c r="F275" s="25">
        <f>ROUND(1.3176,4)</f>
        <v>1.3176</v>
      </c>
      <c r="G275" s="24"/>
      <c r="H275" s="36"/>
    </row>
    <row r="276" spans="1:8" ht="12.75" customHeight="1">
      <c r="A276" s="22">
        <v>42807</v>
      </c>
      <c r="B276" s="22"/>
      <c r="C276" s="25">
        <f>ROUND(1.3056795,4)</f>
        <v>1.3057</v>
      </c>
      <c r="D276" s="25">
        <f>F276</f>
        <v>1.3291</v>
      </c>
      <c r="E276" s="25">
        <f>F276</f>
        <v>1.3291</v>
      </c>
      <c r="F276" s="25">
        <f>ROUND(1.3291,4)</f>
        <v>1.3291</v>
      </c>
      <c r="G276" s="24"/>
      <c r="H276" s="36"/>
    </row>
    <row r="277" spans="1:8" ht="12.75" customHeight="1">
      <c r="A277" s="22">
        <v>42905</v>
      </c>
      <c r="B277" s="22"/>
      <c r="C277" s="25">
        <f>ROUND(1.3056795,4)</f>
        <v>1.3057</v>
      </c>
      <c r="D277" s="25">
        <f>F277</f>
        <v>1.3449</v>
      </c>
      <c r="E277" s="25">
        <f>F277</f>
        <v>1.3449</v>
      </c>
      <c r="F277" s="25">
        <f>ROUND(1.3449,4)</f>
        <v>1.3449</v>
      </c>
      <c r="G277" s="24"/>
      <c r="H277" s="36"/>
    </row>
    <row r="278" spans="1:8" ht="12.75" customHeight="1">
      <c r="A278" s="22">
        <v>42996</v>
      </c>
      <c r="B278" s="22"/>
      <c r="C278" s="25">
        <f>ROUND(1.3056795,4)</f>
        <v>1.3057</v>
      </c>
      <c r="D278" s="25">
        <f>F278</f>
        <v>1.3561</v>
      </c>
      <c r="E278" s="25">
        <f>F278</f>
        <v>1.3561</v>
      </c>
      <c r="F278" s="25">
        <f>ROUND(1.3561,4)</f>
        <v>1.3561</v>
      </c>
      <c r="G278" s="24"/>
      <c r="H278" s="36"/>
    </row>
    <row r="279" spans="1:8" ht="12.75" customHeight="1">
      <c r="A279" s="22" t="s">
        <v>70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42723</v>
      </c>
      <c r="B280" s="22"/>
      <c r="C280" s="25">
        <f>ROUND(10.4130003369903,4)</f>
        <v>10.413</v>
      </c>
      <c r="D280" s="25">
        <f>F280</f>
        <v>10.5293</v>
      </c>
      <c r="E280" s="25">
        <f>F280</f>
        <v>10.5293</v>
      </c>
      <c r="F280" s="25">
        <f>ROUND(10.5293,4)</f>
        <v>10.5293</v>
      </c>
      <c r="G280" s="24"/>
      <c r="H280" s="36"/>
    </row>
    <row r="281" spans="1:8" ht="12.75" customHeight="1">
      <c r="A281" s="22">
        <v>42807</v>
      </c>
      <c r="B281" s="22"/>
      <c r="C281" s="25">
        <f>ROUND(10.4130003369903,4)</f>
        <v>10.413</v>
      </c>
      <c r="D281" s="25">
        <f>F281</f>
        <v>10.7102</v>
      </c>
      <c r="E281" s="25">
        <f>F281</f>
        <v>10.7102</v>
      </c>
      <c r="F281" s="25">
        <f>ROUND(10.7102,4)</f>
        <v>10.7102</v>
      </c>
      <c r="G281" s="24"/>
      <c r="H281" s="36"/>
    </row>
    <row r="282" spans="1:8" ht="12.75" customHeight="1">
      <c r="A282" s="22">
        <v>42905</v>
      </c>
      <c r="B282" s="22"/>
      <c r="C282" s="25">
        <f>ROUND(10.4130003369903,4)</f>
        <v>10.413</v>
      </c>
      <c r="D282" s="25">
        <f>F282</f>
        <v>10.9228</v>
      </c>
      <c r="E282" s="25">
        <f>F282</f>
        <v>10.9228</v>
      </c>
      <c r="F282" s="25">
        <f>ROUND(10.9228,4)</f>
        <v>10.9228</v>
      </c>
      <c r="G282" s="24"/>
      <c r="H282" s="36"/>
    </row>
    <row r="283" spans="1:8" ht="12.75" customHeight="1">
      <c r="A283" s="22">
        <v>42996</v>
      </c>
      <c r="B283" s="22"/>
      <c r="C283" s="25">
        <f>ROUND(10.4130003369903,4)</f>
        <v>10.413</v>
      </c>
      <c r="D283" s="25">
        <f>F283</f>
        <v>11.1223</v>
      </c>
      <c r="E283" s="25">
        <f>F283</f>
        <v>11.1223</v>
      </c>
      <c r="F283" s="25">
        <f>ROUND(11.1223,4)</f>
        <v>11.1223</v>
      </c>
      <c r="G283" s="24"/>
      <c r="H283" s="36"/>
    </row>
    <row r="284" spans="1:8" ht="12.75" customHeight="1">
      <c r="A284" s="22" t="s">
        <v>71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42723</v>
      </c>
      <c r="B285" s="22"/>
      <c r="C285" s="25">
        <f>ROUND(2.07113069362373,4)</f>
        <v>2.0711</v>
      </c>
      <c r="D285" s="25">
        <f>F285</f>
        <v>2.0631</v>
      </c>
      <c r="E285" s="25">
        <f>F285</f>
        <v>2.0631</v>
      </c>
      <c r="F285" s="25">
        <f>ROUND(2.0631,4)</f>
        <v>2.0631</v>
      </c>
      <c r="G285" s="24"/>
      <c r="H285" s="36"/>
    </row>
    <row r="286" spans="1:8" ht="12.75" customHeight="1">
      <c r="A286" s="22">
        <v>42807</v>
      </c>
      <c r="B286" s="22"/>
      <c r="C286" s="25">
        <f>ROUND(2.07113069362373,4)</f>
        <v>2.0711</v>
      </c>
      <c r="D286" s="25">
        <f>F286</f>
        <v>2.0859</v>
      </c>
      <c r="E286" s="25">
        <f>F286</f>
        <v>2.0859</v>
      </c>
      <c r="F286" s="25">
        <f>ROUND(2.0859,4)</f>
        <v>2.0859</v>
      </c>
      <c r="G286" s="24"/>
      <c r="H286" s="36"/>
    </row>
    <row r="287" spans="1:8" ht="12.75" customHeight="1">
      <c r="A287" s="22">
        <v>42905</v>
      </c>
      <c r="B287" s="22"/>
      <c r="C287" s="25">
        <f>ROUND(2.07113069362373,4)</f>
        <v>2.0711</v>
      </c>
      <c r="D287" s="25">
        <f>F287</f>
        <v>2.1138</v>
      </c>
      <c r="E287" s="25">
        <f>F287</f>
        <v>2.1138</v>
      </c>
      <c r="F287" s="25">
        <f>ROUND(2.1138,4)</f>
        <v>2.1138</v>
      </c>
      <c r="G287" s="24"/>
      <c r="H287" s="36"/>
    </row>
    <row r="288" spans="1:8" ht="12.75" customHeight="1">
      <c r="A288" s="22">
        <v>42996</v>
      </c>
      <c r="B288" s="22"/>
      <c r="C288" s="25">
        <f>ROUND(2.07113069362373,4)</f>
        <v>2.0711</v>
      </c>
      <c r="D288" s="25">
        <f>F288</f>
        <v>2.1398</v>
      </c>
      <c r="E288" s="25">
        <f>F288</f>
        <v>2.1398</v>
      </c>
      <c r="F288" s="25">
        <f>ROUND(2.1398,4)</f>
        <v>2.1398</v>
      </c>
      <c r="G288" s="24"/>
      <c r="H288" s="36"/>
    </row>
    <row r="289" spans="1:8" ht="12.75" customHeight="1">
      <c r="A289" s="22" t="s">
        <v>72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42723</v>
      </c>
      <c r="B290" s="22"/>
      <c r="C290" s="25">
        <f>ROUND(2.03381649578025,4)</f>
        <v>2.0338</v>
      </c>
      <c r="D290" s="25">
        <f>F290</f>
        <v>2.0643</v>
      </c>
      <c r="E290" s="25">
        <f>F290</f>
        <v>2.0643</v>
      </c>
      <c r="F290" s="25">
        <f>ROUND(2.0643,4)</f>
        <v>2.0643</v>
      </c>
      <c r="G290" s="24"/>
      <c r="H290" s="36"/>
    </row>
    <row r="291" spans="1:8" ht="12.75" customHeight="1">
      <c r="A291" s="22">
        <v>42807</v>
      </c>
      <c r="B291" s="22"/>
      <c r="C291" s="25">
        <f>ROUND(2.03381649578025,4)</f>
        <v>2.0338</v>
      </c>
      <c r="D291" s="25">
        <f>F291</f>
        <v>2.1066</v>
      </c>
      <c r="E291" s="25">
        <f>F291</f>
        <v>2.1066</v>
      </c>
      <c r="F291" s="25">
        <f>ROUND(2.1066,4)</f>
        <v>2.1066</v>
      </c>
      <c r="G291" s="24"/>
      <c r="H291" s="36"/>
    </row>
    <row r="292" spans="1:8" ht="12.75" customHeight="1">
      <c r="A292" s="22">
        <v>42905</v>
      </c>
      <c r="B292" s="22"/>
      <c r="C292" s="25">
        <f>ROUND(2.03381649578025,4)</f>
        <v>2.0338</v>
      </c>
      <c r="D292" s="25">
        <f>F292</f>
        <v>2.1571</v>
      </c>
      <c r="E292" s="25">
        <f>F292</f>
        <v>2.1571</v>
      </c>
      <c r="F292" s="25">
        <f>ROUND(2.1571,4)</f>
        <v>2.1571</v>
      </c>
      <c r="G292" s="24"/>
      <c r="H292" s="36"/>
    </row>
    <row r="293" spans="1:8" ht="12.75" customHeight="1">
      <c r="A293" s="22">
        <v>42996</v>
      </c>
      <c r="B293" s="22"/>
      <c r="C293" s="25">
        <f>ROUND(2.03381649578025,4)</f>
        <v>2.0338</v>
      </c>
      <c r="D293" s="25">
        <f>F293</f>
        <v>2.2047</v>
      </c>
      <c r="E293" s="25">
        <f>F293</f>
        <v>2.2047</v>
      </c>
      <c r="F293" s="25">
        <f>ROUND(2.2047,4)</f>
        <v>2.2047</v>
      </c>
      <c r="G293" s="24"/>
      <c r="H293" s="36"/>
    </row>
    <row r="294" spans="1:8" ht="12.75" customHeight="1">
      <c r="A294" s="22" t="s">
        <v>73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42723</v>
      </c>
      <c r="B295" s="22"/>
      <c r="C295" s="25">
        <f>ROUND(15.1326376875,4)</f>
        <v>15.1326</v>
      </c>
      <c r="D295" s="25">
        <f>F295</f>
        <v>15.3295</v>
      </c>
      <c r="E295" s="25">
        <f>F295</f>
        <v>15.3295</v>
      </c>
      <c r="F295" s="25">
        <f>ROUND(15.3295,4)</f>
        <v>15.3295</v>
      </c>
      <c r="G295" s="24"/>
      <c r="H295" s="36"/>
    </row>
    <row r="296" spans="1:8" ht="12.75" customHeight="1">
      <c r="A296" s="22">
        <v>42807</v>
      </c>
      <c r="B296" s="22"/>
      <c r="C296" s="25">
        <f>ROUND(15.1326376875,4)</f>
        <v>15.1326</v>
      </c>
      <c r="D296" s="25">
        <f>F296</f>
        <v>15.6426</v>
      </c>
      <c r="E296" s="25">
        <f>F296</f>
        <v>15.6426</v>
      </c>
      <c r="F296" s="25">
        <f>ROUND(15.6426,4)</f>
        <v>15.6426</v>
      </c>
      <c r="G296" s="24"/>
      <c r="H296" s="36"/>
    </row>
    <row r="297" spans="1:8" ht="12.75" customHeight="1">
      <c r="A297" s="22">
        <v>42905</v>
      </c>
      <c r="B297" s="22"/>
      <c r="C297" s="25">
        <f>ROUND(15.1326376875,4)</f>
        <v>15.1326</v>
      </c>
      <c r="D297" s="25">
        <f>F297</f>
        <v>16.0129</v>
      </c>
      <c r="E297" s="25">
        <f>F297</f>
        <v>16.0129</v>
      </c>
      <c r="F297" s="25">
        <f>ROUND(16.0129,4)</f>
        <v>16.0129</v>
      </c>
      <c r="G297" s="24"/>
      <c r="H297" s="36"/>
    </row>
    <row r="298" spans="1:8" ht="12.75" customHeight="1">
      <c r="A298" s="22">
        <v>42996</v>
      </c>
      <c r="B298" s="22"/>
      <c r="C298" s="25">
        <f>ROUND(15.1326376875,4)</f>
        <v>15.1326</v>
      </c>
      <c r="D298" s="25">
        <f>F298</f>
        <v>16.3636</v>
      </c>
      <c r="E298" s="25">
        <f>F298</f>
        <v>16.3636</v>
      </c>
      <c r="F298" s="25">
        <f>ROUND(16.3636,4)</f>
        <v>16.3636</v>
      </c>
      <c r="G298" s="24"/>
      <c r="H298" s="36"/>
    </row>
    <row r="299" spans="1:8" ht="12.75" customHeight="1">
      <c r="A299" s="22">
        <v>43087</v>
      </c>
      <c r="B299" s="22"/>
      <c r="C299" s="25">
        <f>ROUND(15.1326376875,4)</f>
        <v>15.1326</v>
      </c>
      <c r="D299" s="25">
        <f>F299</f>
        <v>16.755</v>
      </c>
      <c r="E299" s="25">
        <f>F299</f>
        <v>16.755</v>
      </c>
      <c r="F299" s="25">
        <f>ROUND(16.755,4)</f>
        <v>16.755</v>
      </c>
      <c r="G299" s="24"/>
      <c r="H299" s="36"/>
    </row>
    <row r="300" spans="1:8" ht="12.75" customHeight="1">
      <c r="A300" s="22">
        <v>43178</v>
      </c>
      <c r="B300" s="22"/>
      <c r="C300" s="25">
        <f>ROUND(15.1326376875,4)</f>
        <v>15.1326</v>
      </c>
      <c r="D300" s="25">
        <f>F300</f>
        <v>17.2165</v>
      </c>
      <c r="E300" s="25">
        <f>F300</f>
        <v>17.2165</v>
      </c>
      <c r="F300" s="25">
        <f>ROUND(17.2165,4)</f>
        <v>17.2165</v>
      </c>
      <c r="G300" s="24"/>
      <c r="H300" s="36"/>
    </row>
    <row r="301" spans="1:8" ht="12.75" customHeight="1">
      <c r="A301" s="22">
        <v>43269</v>
      </c>
      <c r="B301" s="22"/>
      <c r="C301" s="25">
        <f>ROUND(15.1326376875,4)</f>
        <v>15.1326</v>
      </c>
      <c r="D301" s="25">
        <f>F301</f>
        <v>17.7153</v>
      </c>
      <c r="E301" s="25">
        <f>F301</f>
        <v>17.7153</v>
      </c>
      <c r="F301" s="25">
        <f>ROUND(17.7153,4)</f>
        <v>17.7153</v>
      </c>
      <c r="G301" s="24"/>
      <c r="H301" s="36"/>
    </row>
    <row r="302" spans="1:8" ht="12.75" customHeight="1">
      <c r="A302" s="22" t="s">
        <v>74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42723</v>
      </c>
      <c r="B303" s="22"/>
      <c r="C303" s="25">
        <f>ROUND(13.9966782424883,4)</f>
        <v>13.9967</v>
      </c>
      <c r="D303" s="25">
        <f>F303</f>
        <v>14.1851</v>
      </c>
      <c r="E303" s="25">
        <f>F303</f>
        <v>14.1851</v>
      </c>
      <c r="F303" s="25">
        <f>ROUND(14.1851,4)</f>
        <v>14.1851</v>
      </c>
      <c r="G303" s="24"/>
      <c r="H303" s="36"/>
    </row>
    <row r="304" spans="1:8" ht="12.75" customHeight="1">
      <c r="A304" s="22">
        <v>42807</v>
      </c>
      <c r="B304" s="22"/>
      <c r="C304" s="25">
        <f>ROUND(13.9966782424883,4)</f>
        <v>13.9967</v>
      </c>
      <c r="D304" s="25">
        <f>F304</f>
        <v>14.4924</v>
      </c>
      <c r="E304" s="25">
        <f>F304</f>
        <v>14.4924</v>
      </c>
      <c r="F304" s="25">
        <f>ROUND(14.4924,4)</f>
        <v>14.4924</v>
      </c>
      <c r="G304" s="24"/>
      <c r="H304" s="36"/>
    </row>
    <row r="305" spans="1:8" ht="12.75" customHeight="1">
      <c r="A305" s="22">
        <v>42905</v>
      </c>
      <c r="B305" s="22"/>
      <c r="C305" s="25">
        <f>ROUND(13.9966782424883,4)</f>
        <v>13.9967</v>
      </c>
      <c r="D305" s="25">
        <f>F305</f>
        <v>14.8564</v>
      </c>
      <c r="E305" s="25">
        <f>F305</f>
        <v>14.8564</v>
      </c>
      <c r="F305" s="25">
        <f>ROUND(14.8564,4)</f>
        <v>14.8564</v>
      </c>
      <c r="G305" s="24"/>
      <c r="H305" s="36"/>
    </row>
    <row r="306" spans="1:8" ht="12.75" customHeight="1">
      <c r="A306" s="22">
        <v>42996</v>
      </c>
      <c r="B306" s="22"/>
      <c r="C306" s="25">
        <f>ROUND(13.9966782424883,4)</f>
        <v>13.9967</v>
      </c>
      <c r="D306" s="25">
        <f>F306</f>
        <v>15.201</v>
      </c>
      <c r="E306" s="25">
        <f>F306</f>
        <v>15.201</v>
      </c>
      <c r="F306" s="25">
        <f>ROUND(15.201,4)</f>
        <v>15.201</v>
      </c>
      <c r="G306" s="24"/>
      <c r="H306" s="36"/>
    </row>
    <row r="307" spans="1:8" ht="12.75" customHeight="1">
      <c r="A307" s="22">
        <v>43087</v>
      </c>
      <c r="B307" s="22"/>
      <c r="C307" s="25">
        <f>ROUND(13.9966782424883,4)</f>
        <v>13.9967</v>
      </c>
      <c r="D307" s="25">
        <f>F307</f>
        <v>15.5761</v>
      </c>
      <c r="E307" s="25">
        <f>F307</f>
        <v>15.5761</v>
      </c>
      <c r="F307" s="25">
        <f>ROUND(15.5761,4)</f>
        <v>15.5761</v>
      </c>
      <c r="G307" s="24"/>
      <c r="H307" s="36"/>
    </row>
    <row r="308" spans="1:8" ht="12.75" customHeight="1">
      <c r="A308" s="22" t="s">
        <v>75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42723</v>
      </c>
      <c r="B309" s="22"/>
      <c r="C309" s="25">
        <f>ROUND(16.9694881875,4)</f>
        <v>16.9695</v>
      </c>
      <c r="D309" s="25">
        <f>F309</f>
        <v>17.1687</v>
      </c>
      <c r="E309" s="25">
        <f>F309</f>
        <v>17.1687</v>
      </c>
      <c r="F309" s="25">
        <f>ROUND(17.1687,4)</f>
        <v>17.1687</v>
      </c>
      <c r="G309" s="24"/>
      <c r="H309" s="36"/>
    </row>
    <row r="310" spans="1:8" ht="12.75" customHeight="1">
      <c r="A310" s="22">
        <v>42807</v>
      </c>
      <c r="B310" s="22"/>
      <c r="C310" s="25">
        <f>ROUND(16.9694881875,4)</f>
        <v>16.9695</v>
      </c>
      <c r="D310" s="25">
        <f>F310</f>
        <v>17.4831</v>
      </c>
      <c r="E310" s="25">
        <f>F310</f>
        <v>17.4831</v>
      </c>
      <c r="F310" s="25">
        <f>ROUND(17.4831,4)</f>
        <v>17.4831</v>
      </c>
      <c r="G310" s="24"/>
      <c r="H310" s="36"/>
    </row>
    <row r="311" spans="1:8" ht="12.75" customHeight="1">
      <c r="A311" s="22">
        <v>42905</v>
      </c>
      <c r="B311" s="22"/>
      <c r="C311" s="25">
        <f>ROUND(16.9694881875,4)</f>
        <v>16.9695</v>
      </c>
      <c r="D311" s="25">
        <f>F311</f>
        <v>17.8496</v>
      </c>
      <c r="E311" s="25">
        <f>F311</f>
        <v>17.8496</v>
      </c>
      <c r="F311" s="25">
        <f>ROUND(17.8496,4)</f>
        <v>17.8496</v>
      </c>
      <c r="G311" s="24"/>
      <c r="H311" s="36"/>
    </row>
    <row r="312" spans="1:8" ht="12.75" customHeight="1">
      <c r="A312" s="22">
        <v>42996</v>
      </c>
      <c r="B312" s="22"/>
      <c r="C312" s="25">
        <f>ROUND(16.9694881875,4)</f>
        <v>16.9695</v>
      </c>
      <c r="D312" s="25">
        <f>F312</f>
        <v>18.1952</v>
      </c>
      <c r="E312" s="25">
        <f>F312</f>
        <v>18.1952</v>
      </c>
      <c r="F312" s="25">
        <f>ROUND(18.1952,4)</f>
        <v>18.1952</v>
      </c>
      <c r="G312" s="24"/>
      <c r="H312" s="36"/>
    </row>
    <row r="313" spans="1:8" ht="12.75" customHeight="1">
      <c r="A313" s="22">
        <v>43087</v>
      </c>
      <c r="B313" s="22"/>
      <c r="C313" s="25">
        <f>ROUND(16.9694881875,4)</f>
        <v>16.9695</v>
      </c>
      <c r="D313" s="25">
        <f>F313</f>
        <v>18.6073</v>
      </c>
      <c r="E313" s="25">
        <f>F313</f>
        <v>18.6073</v>
      </c>
      <c r="F313" s="25">
        <f>ROUND(18.6073,4)</f>
        <v>18.6073</v>
      </c>
      <c r="G313" s="24"/>
      <c r="H313" s="36"/>
    </row>
    <row r="314" spans="1:8" ht="12.75" customHeight="1">
      <c r="A314" s="22">
        <v>43178</v>
      </c>
      <c r="B314" s="22"/>
      <c r="C314" s="25">
        <f>ROUND(16.9694881875,4)</f>
        <v>16.9695</v>
      </c>
      <c r="D314" s="25">
        <f>F314</f>
        <v>19.0653</v>
      </c>
      <c r="E314" s="25">
        <f>F314</f>
        <v>19.0653</v>
      </c>
      <c r="F314" s="25">
        <f>ROUND(19.0653,4)</f>
        <v>19.0653</v>
      </c>
      <c r="G314" s="24"/>
      <c r="H314" s="36"/>
    </row>
    <row r="315" spans="1:8" ht="12.75" customHeight="1">
      <c r="A315" s="22">
        <v>43269</v>
      </c>
      <c r="B315" s="22"/>
      <c r="C315" s="25">
        <f>ROUND(16.9694881875,4)</f>
        <v>16.9695</v>
      </c>
      <c r="D315" s="25">
        <f>F315</f>
        <v>19.1039</v>
      </c>
      <c r="E315" s="25">
        <f>F315</f>
        <v>19.1039</v>
      </c>
      <c r="F315" s="25">
        <f>ROUND(19.1039,4)</f>
        <v>19.1039</v>
      </c>
      <c r="G315" s="24"/>
      <c r="H315" s="36"/>
    </row>
    <row r="316" spans="1:8" ht="12.75" customHeight="1">
      <c r="A316" s="22" t="s">
        <v>76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42723</v>
      </c>
      <c r="B317" s="22"/>
      <c r="C317" s="25">
        <f>ROUND(1.79241269964036,4)</f>
        <v>1.7924</v>
      </c>
      <c r="D317" s="25">
        <f>F317</f>
        <v>1.8127</v>
      </c>
      <c r="E317" s="25">
        <f>F317</f>
        <v>1.8127</v>
      </c>
      <c r="F317" s="25">
        <f>ROUND(1.8127,4)</f>
        <v>1.8127</v>
      </c>
      <c r="G317" s="24"/>
      <c r="H317" s="36"/>
    </row>
    <row r="318" spans="1:8" ht="12.75" customHeight="1">
      <c r="A318" s="22">
        <v>42807</v>
      </c>
      <c r="B318" s="22"/>
      <c r="C318" s="25">
        <f>ROUND(1.79241269964036,4)</f>
        <v>1.7924</v>
      </c>
      <c r="D318" s="25">
        <f>F318</f>
        <v>1.8438</v>
      </c>
      <c r="E318" s="25">
        <f>F318</f>
        <v>1.8438</v>
      </c>
      <c r="F318" s="25">
        <f>ROUND(1.8438,4)</f>
        <v>1.8438</v>
      </c>
      <c r="G318" s="24"/>
      <c r="H318" s="36"/>
    </row>
    <row r="319" spans="1:8" ht="12.75" customHeight="1">
      <c r="A319" s="22">
        <v>42905</v>
      </c>
      <c r="B319" s="22"/>
      <c r="C319" s="25">
        <f>ROUND(1.79241269964036,4)</f>
        <v>1.7924</v>
      </c>
      <c r="D319" s="25">
        <f>F319</f>
        <v>1.8798</v>
      </c>
      <c r="E319" s="25">
        <f>F319</f>
        <v>1.8798</v>
      </c>
      <c r="F319" s="25">
        <f>ROUND(1.8798,4)</f>
        <v>1.8798</v>
      </c>
      <c r="G319" s="24"/>
      <c r="H319" s="36"/>
    </row>
    <row r="320" spans="1:8" ht="12.75" customHeight="1">
      <c r="A320" s="22">
        <v>42996</v>
      </c>
      <c r="B320" s="22"/>
      <c r="C320" s="25">
        <f>ROUND(1.79241269964036,4)</f>
        <v>1.7924</v>
      </c>
      <c r="D320" s="25">
        <f>F320</f>
        <v>1.9128</v>
      </c>
      <c r="E320" s="25">
        <f>F320</f>
        <v>1.9128</v>
      </c>
      <c r="F320" s="25">
        <f>ROUND(1.9128,4)</f>
        <v>1.9128</v>
      </c>
      <c r="G320" s="24"/>
      <c r="H320" s="36"/>
    </row>
    <row r="321" spans="1:8" ht="12.75" customHeight="1">
      <c r="A321" s="22" t="s">
        <v>77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42723</v>
      </c>
      <c r="B322" s="22"/>
      <c r="C322" s="28">
        <f>ROUND(0.133328006392329,6)</f>
        <v>0.133328</v>
      </c>
      <c r="D322" s="28">
        <f>F322</f>
        <v>0.134998</v>
      </c>
      <c r="E322" s="28">
        <f>F322</f>
        <v>0.134998</v>
      </c>
      <c r="F322" s="28">
        <f>ROUND(0.134998,6)</f>
        <v>0.134998</v>
      </c>
      <c r="G322" s="24"/>
      <c r="H322" s="36"/>
    </row>
    <row r="323" spans="1:8" ht="12.75" customHeight="1">
      <c r="A323" s="22">
        <v>42807</v>
      </c>
      <c r="B323" s="22"/>
      <c r="C323" s="28">
        <f>ROUND(0.133328006392329,6)</f>
        <v>0.133328</v>
      </c>
      <c r="D323" s="28">
        <f>F323</f>
        <v>0.137714</v>
      </c>
      <c r="E323" s="28">
        <f>F323</f>
        <v>0.137714</v>
      </c>
      <c r="F323" s="28">
        <f>ROUND(0.137714,6)</f>
        <v>0.137714</v>
      </c>
      <c r="G323" s="24"/>
      <c r="H323" s="36"/>
    </row>
    <row r="324" spans="1:8" ht="12.75" customHeight="1">
      <c r="A324" s="22">
        <v>42905</v>
      </c>
      <c r="B324" s="22"/>
      <c r="C324" s="28">
        <f>ROUND(0.133328006392329,6)</f>
        <v>0.133328</v>
      </c>
      <c r="D324" s="28">
        <f>F324</f>
        <v>0.140965</v>
      </c>
      <c r="E324" s="28">
        <f>F324</f>
        <v>0.140965</v>
      </c>
      <c r="F324" s="28">
        <f>ROUND(0.140965,6)</f>
        <v>0.140965</v>
      </c>
      <c r="G324" s="24"/>
      <c r="H324" s="36"/>
    </row>
    <row r="325" spans="1:8" ht="12.75" customHeight="1">
      <c r="A325" s="22">
        <v>42996</v>
      </c>
      <c r="B325" s="22"/>
      <c r="C325" s="28">
        <f>ROUND(0.133328006392329,6)</f>
        <v>0.133328</v>
      </c>
      <c r="D325" s="28">
        <f>F325</f>
        <v>0.144054</v>
      </c>
      <c r="E325" s="28">
        <f>F325</f>
        <v>0.144054</v>
      </c>
      <c r="F325" s="28">
        <f>ROUND(0.144054,6)</f>
        <v>0.144054</v>
      </c>
      <c r="G325" s="24"/>
      <c r="H325" s="36"/>
    </row>
    <row r="326" spans="1:8" ht="12.75" customHeight="1">
      <c r="A326" s="22">
        <v>43087</v>
      </c>
      <c r="B326" s="22"/>
      <c r="C326" s="28">
        <f>ROUND(0.133328006392329,6)</f>
        <v>0.133328</v>
      </c>
      <c r="D326" s="28">
        <f>F326</f>
        <v>0.147744</v>
      </c>
      <c r="E326" s="28">
        <f>F326</f>
        <v>0.147744</v>
      </c>
      <c r="F326" s="28">
        <f>ROUND(0.147744,6)</f>
        <v>0.147744</v>
      </c>
      <c r="G326" s="24"/>
      <c r="H326" s="36"/>
    </row>
    <row r="327" spans="1:8" ht="12.75" customHeight="1">
      <c r="A327" s="22" t="s">
        <v>78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42723</v>
      </c>
      <c r="B328" s="22"/>
      <c r="C328" s="25">
        <f>ROUND(0.137161694945683,4)</f>
        <v>0.1372</v>
      </c>
      <c r="D328" s="25">
        <f>F328</f>
        <v>0.1375</v>
      </c>
      <c r="E328" s="25">
        <f>F328</f>
        <v>0.1375</v>
      </c>
      <c r="F328" s="25">
        <f>ROUND(0.1375,4)</f>
        <v>0.1375</v>
      </c>
      <c r="G328" s="24"/>
      <c r="H328" s="36"/>
    </row>
    <row r="329" spans="1:8" ht="12.75" customHeight="1">
      <c r="A329" s="22">
        <v>42807</v>
      </c>
      <c r="B329" s="22"/>
      <c r="C329" s="25">
        <f>ROUND(0.137161694945683,4)</f>
        <v>0.1372</v>
      </c>
      <c r="D329" s="25">
        <f>F329</f>
        <v>0.1372</v>
      </c>
      <c r="E329" s="25">
        <f>F329</f>
        <v>0.1372</v>
      </c>
      <c r="F329" s="25">
        <f>ROUND(0.1372,4)</f>
        <v>0.1372</v>
      </c>
      <c r="G329" s="24"/>
      <c r="H329" s="36"/>
    </row>
    <row r="330" spans="1:8" ht="12.75" customHeight="1">
      <c r="A330" s="22">
        <v>42905</v>
      </c>
      <c r="B330" s="22"/>
      <c r="C330" s="25">
        <f>ROUND(0.137161694945683,4)</f>
        <v>0.1372</v>
      </c>
      <c r="D330" s="25">
        <f>F330</f>
        <v>0.1375</v>
      </c>
      <c r="E330" s="25">
        <f>F330</f>
        <v>0.1375</v>
      </c>
      <c r="F330" s="25">
        <f>ROUND(0.1375,4)</f>
        <v>0.1375</v>
      </c>
      <c r="G330" s="24"/>
      <c r="H330" s="36"/>
    </row>
    <row r="331" spans="1:8" ht="12.75" customHeight="1">
      <c r="A331" s="22">
        <v>42996</v>
      </c>
      <c r="B331" s="22"/>
      <c r="C331" s="25">
        <f>ROUND(0.137161694945683,4)</f>
        <v>0.1372</v>
      </c>
      <c r="D331" s="25">
        <f>F331</f>
        <v>0.1379</v>
      </c>
      <c r="E331" s="25">
        <f>F331</f>
        <v>0.1379</v>
      </c>
      <c r="F331" s="25">
        <f>ROUND(0.1379,4)</f>
        <v>0.1379</v>
      </c>
      <c r="G331" s="24"/>
      <c r="H331" s="36"/>
    </row>
    <row r="332" spans="1:8" ht="12.75" customHeight="1">
      <c r="A332" s="22" t="s">
        <v>79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42723</v>
      </c>
      <c r="B333" s="22"/>
      <c r="C333" s="25">
        <f>ROUND(9.90939825,4)</f>
        <v>9.9094</v>
      </c>
      <c r="D333" s="25">
        <f>F333</f>
        <v>9.9956</v>
      </c>
      <c r="E333" s="25">
        <f>F333</f>
        <v>9.9956</v>
      </c>
      <c r="F333" s="25">
        <f>ROUND(9.9956,4)</f>
        <v>9.9956</v>
      </c>
      <c r="G333" s="24"/>
      <c r="H333" s="36"/>
    </row>
    <row r="334" spans="1:8" ht="12.75" customHeight="1">
      <c r="A334" s="22">
        <v>42807</v>
      </c>
      <c r="B334" s="22"/>
      <c r="C334" s="25">
        <f>ROUND(9.90939825,4)</f>
        <v>9.9094</v>
      </c>
      <c r="D334" s="25">
        <f>F334</f>
        <v>10.1317</v>
      </c>
      <c r="E334" s="25">
        <f>F334</f>
        <v>10.1317</v>
      </c>
      <c r="F334" s="25">
        <f>ROUND(10.1317,4)</f>
        <v>10.1317</v>
      </c>
      <c r="G334" s="24"/>
      <c r="H334" s="36"/>
    </row>
    <row r="335" spans="1:8" ht="12.75" customHeight="1">
      <c r="A335" s="22">
        <v>42905</v>
      </c>
      <c r="B335" s="22"/>
      <c r="C335" s="25">
        <f>ROUND(9.90939825,4)</f>
        <v>9.9094</v>
      </c>
      <c r="D335" s="25">
        <f>F335</f>
        <v>10.292</v>
      </c>
      <c r="E335" s="25">
        <f>F335</f>
        <v>10.292</v>
      </c>
      <c r="F335" s="25">
        <f>ROUND(10.292,4)</f>
        <v>10.292</v>
      </c>
      <c r="G335" s="24"/>
      <c r="H335" s="36"/>
    </row>
    <row r="336" spans="1:8" ht="12.75" customHeight="1">
      <c r="A336" s="22">
        <v>42996</v>
      </c>
      <c r="B336" s="22"/>
      <c r="C336" s="25">
        <f>ROUND(9.90939825,4)</f>
        <v>9.9094</v>
      </c>
      <c r="D336" s="25">
        <f>F336</f>
        <v>10.442</v>
      </c>
      <c r="E336" s="25">
        <f>F336</f>
        <v>10.442</v>
      </c>
      <c r="F336" s="25">
        <f>ROUND(10.442,4)</f>
        <v>10.442</v>
      </c>
      <c r="G336" s="24"/>
      <c r="H336" s="36"/>
    </row>
    <row r="337" spans="1:8" ht="12.75" customHeight="1">
      <c r="A337" s="22" t="s">
        <v>80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42723</v>
      </c>
      <c r="B338" s="22"/>
      <c r="C338" s="25">
        <f>ROUND(9.97596584998386,4)</f>
        <v>9.976</v>
      </c>
      <c r="D338" s="25">
        <f>F338</f>
        <v>10.0866</v>
      </c>
      <c r="E338" s="25">
        <f>F338</f>
        <v>10.0866</v>
      </c>
      <c r="F338" s="25">
        <f>ROUND(10.0866,4)</f>
        <v>10.0866</v>
      </c>
      <c r="G338" s="24"/>
      <c r="H338" s="36"/>
    </row>
    <row r="339" spans="1:8" ht="12.75" customHeight="1">
      <c r="A339" s="22">
        <v>42807</v>
      </c>
      <c r="B339" s="22"/>
      <c r="C339" s="25">
        <f>ROUND(9.97596584998386,4)</f>
        <v>9.976</v>
      </c>
      <c r="D339" s="25">
        <f>F339</f>
        <v>10.2547</v>
      </c>
      <c r="E339" s="25">
        <f>F339</f>
        <v>10.2547</v>
      </c>
      <c r="F339" s="25">
        <f>ROUND(10.2547,4)</f>
        <v>10.2547</v>
      </c>
      <c r="G339" s="24"/>
      <c r="H339" s="36"/>
    </row>
    <row r="340" spans="1:8" ht="12.75" customHeight="1">
      <c r="A340" s="22">
        <v>42905</v>
      </c>
      <c r="B340" s="22"/>
      <c r="C340" s="25">
        <f>ROUND(9.97596584998386,4)</f>
        <v>9.976</v>
      </c>
      <c r="D340" s="25">
        <f>F340</f>
        <v>10.4512</v>
      </c>
      <c r="E340" s="25">
        <f>F340</f>
        <v>10.4512</v>
      </c>
      <c r="F340" s="25">
        <f>ROUND(10.4512,4)</f>
        <v>10.4512</v>
      </c>
      <c r="G340" s="24"/>
      <c r="H340" s="36"/>
    </row>
    <row r="341" spans="1:8" ht="12.75" customHeight="1">
      <c r="A341" s="22">
        <v>42996</v>
      </c>
      <c r="B341" s="22"/>
      <c r="C341" s="25">
        <f>ROUND(9.97596584998386,4)</f>
        <v>9.976</v>
      </c>
      <c r="D341" s="25">
        <f>F341</f>
        <v>10.6332</v>
      </c>
      <c r="E341" s="25">
        <f>F341</f>
        <v>10.6332</v>
      </c>
      <c r="F341" s="25">
        <f>ROUND(10.6332,4)</f>
        <v>10.6332</v>
      </c>
      <c r="G341" s="24"/>
      <c r="H341" s="36"/>
    </row>
    <row r="342" spans="1:8" ht="12.75" customHeight="1">
      <c r="A342" s="22" t="s">
        <v>81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42723</v>
      </c>
      <c r="B343" s="22"/>
      <c r="C343" s="25">
        <f>ROUND(4.51871831535162,4)</f>
        <v>4.5187</v>
      </c>
      <c r="D343" s="25">
        <f>F343</f>
        <v>4.5163</v>
      </c>
      <c r="E343" s="25">
        <f>F343</f>
        <v>4.5163</v>
      </c>
      <c r="F343" s="25">
        <f>ROUND(4.5163,4)</f>
        <v>4.5163</v>
      </c>
      <c r="G343" s="24"/>
      <c r="H343" s="36"/>
    </row>
    <row r="344" spans="1:8" ht="12.75" customHeight="1">
      <c r="A344" s="22">
        <v>42807</v>
      </c>
      <c r="B344" s="22"/>
      <c r="C344" s="25">
        <f>ROUND(4.51871831535162,4)</f>
        <v>4.5187</v>
      </c>
      <c r="D344" s="25">
        <f>F344</f>
        <v>4.5116</v>
      </c>
      <c r="E344" s="25">
        <f>F344</f>
        <v>4.5116</v>
      </c>
      <c r="F344" s="25">
        <f>ROUND(4.5116,4)</f>
        <v>4.5116</v>
      </c>
      <c r="G344" s="24"/>
      <c r="H344" s="36"/>
    </row>
    <row r="345" spans="1:8" ht="12.75" customHeight="1">
      <c r="A345" s="22">
        <v>42905</v>
      </c>
      <c r="B345" s="22"/>
      <c r="C345" s="25">
        <f>ROUND(4.51871831535162,4)</f>
        <v>4.5187</v>
      </c>
      <c r="D345" s="25">
        <f>F345</f>
        <v>4.5071</v>
      </c>
      <c r="E345" s="25">
        <f>F345</f>
        <v>4.5071</v>
      </c>
      <c r="F345" s="25">
        <f>ROUND(4.5071,4)</f>
        <v>4.5071</v>
      </c>
      <c r="G345" s="24"/>
      <c r="H345" s="36"/>
    </row>
    <row r="346" spans="1:8" ht="12.75" customHeight="1">
      <c r="A346" s="22" t="s">
        <v>82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42723</v>
      </c>
      <c r="B347" s="22"/>
      <c r="C347" s="25">
        <f>ROUND(13.905,4)</f>
        <v>13.905</v>
      </c>
      <c r="D347" s="25">
        <f>F347</f>
        <v>14.0549</v>
      </c>
      <c r="E347" s="25">
        <f>F347</f>
        <v>14.0549</v>
      </c>
      <c r="F347" s="25">
        <f>ROUND(14.0549,4)</f>
        <v>14.0549</v>
      </c>
      <c r="G347" s="24"/>
      <c r="H347" s="36"/>
    </row>
    <row r="348" spans="1:8" ht="12.75" customHeight="1">
      <c r="A348" s="22">
        <v>42807</v>
      </c>
      <c r="B348" s="22"/>
      <c r="C348" s="25">
        <f>ROUND(13.905,4)</f>
        <v>13.905</v>
      </c>
      <c r="D348" s="25">
        <f>F348</f>
        <v>14.2848</v>
      </c>
      <c r="E348" s="25">
        <f>F348</f>
        <v>14.2848</v>
      </c>
      <c r="F348" s="25">
        <f>ROUND(14.2848,4)</f>
        <v>14.2848</v>
      </c>
      <c r="G348" s="24"/>
      <c r="H348" s="36"/>
    </row>
    <row r="349" spans="1:8" ht="12.75" customHeight="1">
      <c r="A349" s="22">
        <v>42905</v>
      </c>
      <c r="B349" s="22"/>
      <c r="C349" s="25">
        <f>ROUND(13.905,4)</f>
        <v>13.905</v>
      </c>
      <c r="D349" s="25">
        <f>F349</f>
        <v>14.5566</v>
      </c>
      <c r="E349" s="25">
        <f>F349</f>
        <v>14.5566</v>
      </c>
      <c r="F349" s="25">
        <f>ROUND(14.5566,4)</f>
        <v>14.5566</v>
      </c>
      <c r="G349" s="24"/>
      <c r="H349" s="36"/>
    </row>
    <row r="350" spans="1:8" ht="12.75" customHeight="1">
      <c r="A350" s="22">
        <v>42996</v>
      </c>
      <c r="B350" s="22"/>
      <c r="C350" s="25">
        <f>ROUND(13.905,4)</f>
        <v>13.905</v>
      </c>
      <c r="D350" s="25">
        <f>F350</f>
        <v>14.8102</v>
      </c>
      <c r="E350" s="25">
        <f>F350</f>
        <v>14.8102</v>
      </c>
      <c r="F350" s="25">
        <f>ROUND(14.8102,4)</f>
        <v>14.8102</v>
      </c>
      <c r="G350" s="24"/>
      <c r="H350" s="36"/>
    </row>
    <row r="351" spans="1:8" ht="12.75" customHeight="1">
      <c r="A351" s="22">
        <v>43087</v>
      </c>
      <c r="B351" s="22"/>
      <c r="C351" s="25">
        <f>ROUND(13.905,4)</f>
        <v>13.905</v>
      </c>
      <c r="D351" s="25">
        <f>F351</f>
        <v>15.1143</v>
      </c>
      <c r="E351" s="25">
        <f>F351</f>
        <v>15.1143</v>
      </c>
      <c r="F351" s="25">
        <f>ROUND(15.1143,4)</f>
        <v>15.1143</v>
      </c>
      <c r="G351" s="24"/>
      <c r="H351" s="36"/>
    </row>
    <row r="352" spans="1:8" ht="12.75" customHeight="1">
      <c r="A352" s="22" t="s">
        <v>83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42723</v>
      </c>
      <c r="B353" s="22"/>
      <c r="C353" s="25">
        <f>ROUND(13.905,4)</f>
        <v>13.905</v>
      </c>
      <c r="D353" s="25">
        <f>F353</f>
        <v>14.0549</v>
      </c>
      <c r="E353" s="25">
        <f>F353</f>
        <v>14.0549</v>
      </c>
      <c r="F353" s="25">
        <f>ROUND(14.0549,4)</f>
        <v>14.0549</v>
      </c>
      <c r="G353" s="24"/>
      <c r="H353" s="36"/>
    </row>
    <row r="354" spans="1:8" ht="12.75" customHeight="1">
      <c r="A354" s="22">
        <v>42807</v>
      </c>
      <c r="B354" s="22"/>
      <c r="C354" s="25">
        <f>ROUND(13.905,4)</f>
        <v>13.905</v>
      </c>
      <c r="D354" s="25">
        <f>F354</f>
        <v>14.2848</v>
      </c>
      <c r="E354" s="25">
        <f>F354</f>
        <v>14.2848</v>
      </c>
      <c r="F354" s="25">
        <f>ROUND(14.2848,4)</f>
        <v>14.2848</v>
      </c>
      <c r="G354" s="24"/>
      <c r="H354" s="36"/>
    </row>
    <row r="355" spans="1:8" ht="12.75" customHeight="1">
      <c r="A355" s="22">
        <v>42905</v>
      </c>
      <c r="B355" s="22"/>
      <c r="C355" s="25">
        <f>ROUND(13.905,4)</f>
        <v>13.905</v>
      </c>
      <c r="D355" s="25">
        <f>F355</f>
        <v>14.5566</v>
      </c>
      <c r="E355" s="25">
        <f>F355</f>
        <v>14.5566</v>
      </c>
      <c r="F355" s="25">
        <f>ROUND(14.5566,4)</f>
        <v>14.5566</v>
      </c>
      <c r="G355" s="24"/>
      <c r="H355" s="36"/>
    </row>
    <row r="356" spans="1:8" ht="12.75" customHeight="1">
      <c r="A356" s="22">
        <v>42996</v>
      </c>
      <c r="B356" s="22"/>
      <c r="C356" s="25">
        <f>ROUND(13.905,4)</f>
        <v>13.905</v>
      </c>
      <c r="D356" s="25">
        <f>F356</f>
        <v>14.8102</v>
      </c>
      <c r="E356" s="25">
        <f>F356</f>
        <v>14.8102</v>
      </c>
      <c r="F356" s="25">
        <f>ROUND(14.8102,4)</f>
        <v>14.8102</v>
      </c>
      <c r="G356" s="24"/>
      <c r="H356" s="36"/>
    </row>
    <row r="357" spans="1:8" ht="12.75" customHeight="1">
      <c r="A357" s="22">
        <v>43087</v>
      </c>
      <c r="B357" s="22"/>
      <c r="C357" s="25">
        <f>ROUND(13.905,4)</f>
        <v>13.905</v>
      </c>
      <c r="D357" s="25">
        <f>F357</f>
        <v>15.1143</v>
      </c>
      <c r="E357" s="25">
        <f>F357</f>
        <v>15.1143</v>
      </c>
      <c r="F357" s="25">
        <f>ROUND(15.1143,4)</f>
        <v>15.1143</v>
      </c>
      <c r="G357" s="24"/>
      <c r="H357" s="36"/>
    </row>
    <row r="358" spans="1:8" ht="12.75" customHeight="1">
      <c r="A358" s="22">
        <v>43178</v>
      </c>
      <c r="B358" s="22"/>
      <c r="C358" s="25">
        <f>ROUND(13.905,4)</f>
        <v>13.905</v>
      </c>
      <c r="D358" s="25">
        <f>F358</f>
        <v>15.4544</v>
      </c>
      <c r="E358" s="25">
        <f>F358</f>
        <v>15.4544</v>
      </c>
      <c r="F358" s="25">
        <f>ROUND(15.4544,4)</f>
        <v>15.4544</v>
      </c>
      <c r="G358" s="24"/>
      <c r="H358" s="36"/>
    </row>
    <row r="359" spans="1:8" ht="12.75" customHeight="1">
      <c r="A359" s="22">
        <v>43269</v>
      </c>
      <c r="B359" s="22"/>
      <c r="C359" s="25">
        <f>ROUND(13.905,4)</f>
        <v>13.905</v>
      </c>
      <c r="D359" s="25">
        <f>F359</f>
        <v>15.7946</v>
      </c>
      <c r="E359" s="25">
        <f>F359</f>
        <v>15.7946</v>
      </c>
      <c r="F359" s="25">
        <f>ROUND(15.7946,4)</f>
        <v>15.7946</v>
      </c>
      <c r="G359" s="24"/>
      <c r="H359" s="36"/>
    </row>
    <row r="360" spans="1:8" ht="12.75" customHeight="1">
      <c r="A360" s="22">
        <v>43360</v>
      </c>
      <c r="B360" s="22"/>
      <c r="C360" s="25">
        <f>ROUND(13.905,4)</f>
        <v>13.905</v>
      </c>
      <c r="D360" s="25">
        <f>F360</f>
        <v>16.1347</v>
      </c>
      <c r="E360" s="25">
        <f>F360</f>
        <v>16.1347</v>
      </c>
      <c r="F360" s="25">
        <f>ROUND(16.1347,4)</f>
        <v>16.1347</v>
      </c>
      <c r="G360" s="24"/>
      <c r="H360" s="36"/>
    </row>
    <row r="361" spans="1:8" ht="12.75" customHeight="1">
      <c r="A361" s="22">
        <v>43448</v>
      </c>
      <c r="B361" s="22"/>
      <c r="C361" s="25">
        <f>ROUND(13.905,4)</f>
        <v>13.905</v>
      </c>
      <c r="D361" s="25">
        <f>F361</f>
        <v>16.4032</v>
      </c>
      <c r="E361" s="25">
        <f>F361</f>
        <v>16.4032</v>
      </c>
      <c r="F361" s="25">
        <f>ROUND(16.4032,4)</f>
        <v>16.4032</v>
      </c>
      <c r="G361" s="24"/>
      <c r="H361" s="36"/>
    </row>
    <row r="362" spans="1:8" ht="12.75" customHeight="1">
      <c r="A362" s="22">
        <v>43542</v>
      </c>
      <c r="B362" s="22"/>
      <c r="C362" s="25">
        <f>ROUND(13.905,4)</f>
        <v>13.905</v>
      </c>
      <c r="D362" s="25">
        <f>F362</f>
        <v>16.6386</v>
      </c>
      <c r="E362" s="25">
        <f>F362</f>
        <v>16.6386</v>
      </c>
      <c r="F362" s="25">
        <f>ROUND(16.6386,4)</f>
        <v>16.6386</v>
      </c>
      <c r="G362" s="24"/>
      <c r="H362" s="36"/>
    </row>
    <row r="363" spans="1:8" ht="12.75" customHeight="1">
      <c r="A363" s="22">
        <v>43630</v>
      </c>
      <c r="B363" s="22"/>
      <c r="C363" s="25">
        <f>ROUND(13.905,4)</f>
        <v>13.905</v>
      </c>
      <c r="D363" s="25">
        <f>F363</f>
        <v>16.8589</v>
      </c>
      <c r="E363" s="25">
        <f>F363</f>
        <v>16.8589</v>
      </c>
      <c r="F363" s="25">
        <f>ROUND(16.8589,4)</f>
        <v>16.8589</v>
      </c>
      <c r="G363" s="24"/>
      <c r="H363" s="36"/>
    </row>
    <row r="364" spans="1:8" ht="12.75" customHeight="1">
      <c r="A364" s="22">
        <v>43724</v>
      </c>
      <c r="B364" s="22"/>
      <c r="C364" s="25">
        <f>ROUND(13.905,4)</f>
        <v>13.905</v>
      </c>
      <c r="D364" s="25">
        <f>F364</f>
        <v>17.0943</v>
      </c>
      <c r="E364" s="25">
        <f>F364</f>
        <v>17.0943</v>
      </c>
      <c r="F364" s="25">
        <f>ROUND(17.0943,4)</f>
        <v>17.0943</v>
      </c>
      <c r="G364" s="24"/>
      <c r="H364" s="36"/>
    </row>
    <row r="365" spans="1:8" ht="12.75" customHeight="1">
      <c r="A365" s="22">
        <v>43812</v>
      </c>
      <c r="B365" s="22"/>
      <c r="C365" s="25">
        <f>ROUND(13.905,4)</f>
        <v>13.905</v>
      </c>
      <c r="D365" s="25">
        <f>F365</f>
        <v>17.3147</v>
      </c>
      <c r="E365" s="25">
        <f>F365</f>
        <v>17.3147</v>
      </c>
      <c r="F365" s="25">
        <f>ROUND(17.3147,4)</f>
        <v>17.3147</v>
      </c>
      <c r="G365" s="24"/>
      <c r="H365" s="36"/>
    </row>
    <row r="366" spans="1:8" ht="12.75" customHeight="1">
      <c r="A366" s="22" t="s">
        <v>84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42723</v>
      </c>
      <c r="B367" s="22"/>
      <c r="C367" s="25">
        <f>ROUND(1.41224862888483,4)</f>
        <v>1.4122</v>
      </c>
      <c r="D367" s="25">
        <f>F367</f>
        <v>1.3834</v>
      </c>
      <c r="E367" s="25">
        <f>F367</f>
        <v>1.3834</v>
      </c>
      <c r="F367" s="25">
        <f>ROUND(1.3834,4)</f>
        <v>1.3834</v>
      </c>
      <c r="G367" s="24"/>
      <c r="H367" s="36"/>
    </row>
    <row r="368" spans="1:8" ht="12.75" customHeight="1">
      <c r="A368" s="22">
        <v>42807</v>
      </c>
      <c r="B368" s="22"/>
      <c r="C368" s="25">
        <f>ROUND(1.41224862888483,4)</f>
        <v>1.4122</v>
      </c>
      <c r="D368" s="25">
        <f>F368</f>
        <v>1.3455</v>
      </c>
      <c r="E368" s="25">
        <f>F368</f>
        <v>1.3455</v>
      </c>
      <c r="F368" s="25">
        <f>ROUND(1.3455,4)</f>
        <v>1.3455</v>
      </c>
      <c r="G368" s="24"/>
      <c r="H368" s="36"/>
    </row>
    <row r="369" spans="1:8" ht="12.75" customHeight="1">
      <c r="A369" s="22">
        <v>42905</v>
      </c>
      <c r="B369" s="22"/>
      <c r="C369" s="25">
        <f>ROUND(1.41224862888483,4)</f>
        <v>1.4122</v>
      </c>
      <c r="D369" s="25">
        <f>F369</f>
        <v>1.2927</v>
      </c>
      <c r="E369" s="25">
        <f>F369</f>
        <v>1.2927</v>
      </c>
      <c r="F369" s="25">
        <f>ROUND(1.2927,4)</f>
        <v>1.2927</v>
      </c>
      <c r="G369" s="24"/>
      <c r="H369" s="36"/>
    </row>
    <row r="370" spans="1:8" ht="12.75" customHeight="1">
      <c r="A370" s="22">
        <v>42996</v>
      </c>
      <c r="B370" s="22"/>
      <c r="C370" s="25">
        <f>ROUND(1.41224862888483,4)</f>
        <v>1.4122</v>
      </c>
      <c r="D370" s="25">
        <f>F370</f>
        <v>1.2529</v>
      </c>
      <c r="E370" s="25">
        <f>F370</f>
        <v>1.2529</v>
      </c>
      <c r="F370" s="25">
        <f>ROUND(1.2529,4)</f>
        <v>1.2529</v>
      </c>
      <c r="G370" s="24"/>
      <c r="H370" s="36"/>
    </row>
    <row r="371" spans="1:8" ht="12.75" customHeight="1">
      <c r="A371" s="22" t="s">
        <v>85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42677</v>
      </c>
      <c r="B372" s="22"/>
      <c r="C372" s="27">
        <f>ROUND(582.177,3)</f>
        <v>582.177</v>
      </c>
      <c r="D372" s="27">
        <f>F372</f>
        <v>583.358</v>
      </c>
      <c r="E372" s="27">
        <f>F372</f>
        <v>583.358</v>
      </c>
      <c r="F372" s="27">
        <f>ROUND(583.358,3)</f>
        <v>583.358</v>
      </c>
      <c r="G372" s="24"/>
      <c r="H372" s="36"/>
    </row>
    <row r="373" spans="1:8" ht="12.75" customHeight="1">
      <c r="A373" s="22">
        <v>42768</v>
      </c>
      <c r="B373" s="22"/>
      <c r="C373" s="27">
        <f>ROUND(582.177,3)</f>
        <v>582.177</v>
      </c>
      <c r="D373" s="27">
        <f>F373</f>
        <v>594.469</v>
      </c>
      <c r="E373" s="27">
        <f>F373</f>
        <v>594.469</v>
      </c>
      <c r="F373" s="27">
        <f>ROUND(594.469,3)</f>
        <v>594.469</v>
      </c>
      <c r="G373" s="24"/>
      <c r="H373" s="36"/>
    </row>
    <row r="374" spans="1:8" ht="12.75" customHeight="1">
      <c r="A374" s="22">
        <v>42859</v>
      </c>
      <c r="B374" s="22"/>
      <c r="C374" s="27">
        <f>ROUND(582.177,3)</f>
        <v>582.177</v>
      </c>
      <c r="D374" s="27">
        <f>F374</f>
        <v>606.186</v>
      </c>
      <c r="E374" s="27">
        <f>F374</f>
        <v>606.186</v>
      </c>
      <c r="F374" s="27">
        <f>ROUND(606.186,3)</f>
        <v>606.186</v>
      </c>
      <c r="G374" s="24"/>
      <c r="H374" s="36"/>
    </row>
    <row r="375" spans="1:8" ht="12.75" customHeight="1">
      <c r="A375" s="22">
        <v>42950</v>
      </c>
      <c r="B375" s="22"/>
      <c r="C375" s="27">
        <f>ROUND(582.177,3)</f>
        <v>582.177</v>
      </c>
      <c r="D375" s="27">
        <f>F375</f>
        <v>618.633</v>
      </c>
      <c r="E375" s="27">
        <f>F375</f>
        <v>618.633</v>
      </c>
      <c r="F375" s="27">
        <f>ROUND(618.633,3)</f>
        <v>618.633</v>
      </c>
      <c r="G375" s="24"/>
      <c r="H375" s="36"/>
    </row>
    <row r="376" spans="1:8" ht="12.75" customHeight="1">
      <c r="A376" s="22" t="s">
        <v>86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42677</v>
      </c>
      <c r="B377" s="22"/>
      <c r="C377" s="27">
        <f>ROUND(502.989,3)</f>
        <v>502.989</v>
      </c>
      <c r="D377" s="27">
        <f>F377</f>
        <v>504.009</v>
      </c>
      <c r="E377" s="27">
        <f>F377</f>
        <v>504.009</v>
      </c>
      <c r="F377" s="27">
        <f>ROUND(504.009,3)</f>
        <v>504.009</v>
      </c>
      <c r="G377" s="24"/>
      <c r="H377" s="36"/>
    </row>
    <row r="378" spans="1:8" ht="12.75" customHeight="1">
      <c r="A378" s="22">
        <v>42768</v>
      </c>
      <c r="B378" s="22"/>
      <c r="C378" s="27">
        <f>ROUND(502.989,3)</f>
        <v>502.989</v>
      </c>
      <c r="D378" s="27">
        <f>F378</f>
        <v>513.609</v>
      </c>
      <c r="E378" s="27">
        <f>F378</f>
        <v>513.609</v>
      </c>
      <c r="F378" s="27">
        <f>ROUND(513.609,3)</f>
        <v>513.609</v>
      </c>
      <c r="G378" s="24"/>
      <c r="H378" s="36"/>
    </row>
    <row r="379" spans="1:8" ht="12.75" customHeight="1">
      <c r="A379" s="22">
        <v>42859</v>
      </c>
      <c r="B379" s="22"/>
      <c r="C379" s="27">
        <f>ROUND(502.989,3)</f>
        <v>502.989</v>
      </c>
      <c r="D379" s="27">
        <f>F379</f>
        <v>523.733</v>
      </c>
      <c r="E379" s="27">
        <f>F379</f>
        <v>523.733</v>
      </c>
      <c r="F379" s="27">
        <f>ROUND(523.733,3)</f>
        <v>523.733</v>
      </c>
      <c r="G379" s="24"/>
      <c r="H379" s="36"/>
    </row>
    <row r="380" spans="1:8" ht="12.75" customHeight="1">
      <c r="A380" s="22">
        <v>42950</v>
      </c>
      <c r="B380" s="22"/>
      <c r="C380" s="27">
        <f>ROUND(502.989,3)</f>
        <v>502.989</v>
      </c>
      <c r="D380" s="27">
        <f>F380</f>
        <v>534.486</v>
      </c>
      <c r="E380" s="27">
        <f>F380</f>
        <v>534.486</v>
      </c>
      <c r="F380" s="27">
        <f>ROUND(534.486,3)</f>
        <v>534.486</v>
      </c>
      <c r="G380" s="24"/>
      <c r="H380" s="36"/>
    </row>
    <row r="381" spans="1:8" ht="12.75" customHeight="1">
      <c r="A381" s="22" t="s">
        <v>87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42677</v>
      </c>
      <c r="B382" s="22"/>
      <c r="C382" s="27">
        <f>ROUND(582.466,3)</f>
        <v>582.466</v>
      </c>
      <c r="D382" s="27">
        <f>F382</f>
        <v>583.648</v>
      </c>
      <c r="E382" s="27">
        <f>F382</f>
        <v>583.648</v>
      </c>
      <c r="F382" s="27">
        <f>ROUND(583.648,3)</f>
        <v>583.648</v>
      </c>
      <c r="G382" s="24"/>
      <c r="H382" s="36"/>
    </row>
    <row r="383" spans="1:8" ht="12.75" customHeight="1">
      <c r="A383" s="22">
        <v>42768</v>
      </c>
      <c r="B383" s="22"/>
      <c r="C383" s="27">
        <f>ROUND(582.466,3)</f>
        <v>582.466</v>
      </c>
      <c r="D383" s="27">
        <f>F383</f>
        <v>594.764</v>
      </c>
      <c r="E383" s="27">
        <f>F383</f>
        <v>594.764</v>
      </c>
      <c r="F383" s="27">
        <f>ROUND(594.764,3)</f>
        <v>594.764</v>
      </c>
      <c r="G383" s="24"/>
      <c r="H383" s="36"/>
    </row>
    <row r="384" spans="1:8" ht="12.75" customHeight="1">
      <c r="A384" s="22">
        <v>42859</v>
      </c>
      <c r="B384" s="22"/>
      <c r="C384" s="27">
        <f>ROUND(582.466,3)</f>
        <v>582.466</v>
      </c>
      <c r="D384" s="27">
        <f>F384</f>
        <v>606.487</v>
      </c>
      <c r="E384" s="27">
        <f>F384</f>
        <v>606.487</v>
      </c>
      <c r="F384" s="27">
        <f>ROUND(606.487,3)</f>
        <v>606.487</v>
      </c>
      <c r="G384" s="24"/>
      <c r="H384" s="36"/>
    </row>
    <row r="385" spans="1:8" ht="12.75" customHeight="1">
      <c r="A385" s="22">
        <v>42950</v>
      </c>
      <c r="B385" s="22"/>
      <c r="C385" s="27">
        <f>ROUND(582.466,3)</f>
        <v>582.466</v>
      </c>
      <c r="D385" s="27">
        <f>F385</f>
        <v>618.94</v>
      </c>
      <c r="E385" s="27">
        <f>F385</f>
        <v>618.94</v>
      </c>
      <c r="F385" s="27">
        <f>ROUND(618.94,3)</f>
        <v>618.94</v>
      </c>
      <c r="G385" s="24"/>
      <c r="H385" s="36"/>
    </row>
    <row r="386" spans="1:8" ht="12.75" customHeight="1">
      <c r="A386" s="22" t="s">
        <v>88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42677</v>
      </c>
      <c r="B387" s="22"/>
      <c r="C387" s="27">
        <f>ROUND(530.986,3)</f>
        <v>530.986</v>
      </c>
      <c r="D387" s="27">
        <f>F387</f>
        <v>532.063</v>
      </c>
      <c r="E387" s="27">
        <f>F387</f>
        <v>532.063</v>
      </c>
      <c r="F387" s="27">
        <f>ROUND(532.063,3)</f>
        <v>532.063</v>
      </c>
      <c r="G387" s="24"/>
      <c r="H387" s="36"/>
    </row>
    <row r="388" spans="1:8" ht="12.75" customHeight="1">
      <c r="A388" s="22">
        <v>42768</v>
      </c>
      <c r="B388" s="22"/>
      <c r="C388" s="27">
        <f>ROUND(530.986,3)</f>
        <v>530.986</v>
      </c>
      <c r="D388" s="27">
        <f>F388</f>
        <v>542.197</v>
      </c>
      <c r="E388" s="27">
        <f>F388</f>
        <v>542.197</v>
      </c>
      <c r="F388" s="27">
        <f>ROUND(542.197,3)</f>
        <v>542.197</v>
      </c>
      <c r="G388" s="24"/>
      <c r="H388" s="36"/>
    </row>
    <row r="389" spans="1:8" ht="12.75" customHeight="1">
      <c r="A389" s="22">
        <v>42859</v>
      </c>
      <c r="B389" s="22"/>
      <c r="C389" s="27">
        <f>ROUND(530.986,3)</f>
        <v>530.986</v>
      </c>
      <c r="D389" s="27">
        <f>F389</f>
        <v>552.884</v>
      </c>
      <c r="E389" s="27">
        <f>F389</f>
        <v>552.884</v>
      </c>
      <c r="F389" s="27">
        <f>ROUND(552.884,3)</f>
        <v>552.884</v>
      </c>
      <c r="G389" s="24"/>
      <c r="H389" s="36"/>
    </row>
    <row r="390" spans="1:8" ht="12.75" customHeight="1">
      <c r="A390" s="22">
        <v>42950</v>
      </c>
      <c r="B390" s="22"/>
      <c r="C390" s="27">
        <f>ROUND(530.986,3)</f>
        <v>530.986</v>
      </c>
      <c r="D390" s="27">
        <f>F390</f>
        <v>564.237</v>
      </c>
      <c r="E390" s="27">
        <f>F390</f>
        <v>564.237</v>
      </c>
      <c r="F390" s="27">
        <f>ROUND(564.237,3)</f>
        <v>564.237</v>
      </c>
      <c r="G390" s="24"/>
      <c r="H390" s="36"/>
    </row>
    <row r="391" spans="1:8" ht="12.75" customHeight="1">
      <c r="A391" s="22" t="s">
        <v>89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42677</v>
      </c>
      <c r="B392" s="22"/>
      <c r="C392" s="27">
        <f>ROUND(249.815749095351,3)</f>
        <v>249.816</v>
      </c>
      <c r="D392" s="27">
        <f>F392</f>
        <v>250.324</v>
      </c>
      <c r="E392" s="27">
        <f>F392</f>
        <v>250.324</v>
      </c>
      <c r="F392" s="27">
        <f>ROUND(250.324,3)</f>
        <v>250.324</v>
      </c>
      <c r="G392" s="24"/>
      <c r="H392" s="36"/>
    </row>
    <row r="393" spans="1:8" ht="12.75" customHeight="1">
      <c r="A393" s="22">
        <v>42768</v>
      </c>
      <c r="B393" s="22"/>
      <c r="C393" s="27">
        <f>ROUND(249.815749095351,3)</f>
        <v>249.816</v>
      </c>
      <c r="D393" s="27">
        <f>F393</f>
        <v>255.107</v>
      </c>
      <c r="E393" s="27">
        <f>F393</f>
        <v>255.107</v>
      </c>
      <c r="F393" s="27">
        <f>ROUND(255.107,3)</f>
        <v>255.107</v>
      </c>
      <c r="G393" s="24"/>
      <c r="H393" s="36"/>
    </row>
    <row r="394" spans="1:8" ht="12.75" customHeight="1">
      <c r="A394" s="22">
        <v>42859</v>
      </c>
      <c r="B394" s="22"/>
      <c r="C394" s="27">
        <f>ROUND(249.815749095351,3)</f>
        <v>249.816</v>
      </c>
      <c r="D394" s="27">
        <f>F394</f>
        <v>260.151</v>
      </c>
      <c r="E394" s="27">
        <f>F394</f>
        <v>260.151</v>
      </c>
      <c r="F394" s="27">
        <f>ROUND(260.151,3)</f>
        <v>260.151</v>
      </c>
      <c r="G394" s="24"/>
      <c r="H394" s="36"/>
    </row>
    <row r="395" spans="1:8" ht="12.75" customHeight="1">
      <c r="A395" s="22">
        <v>42950</v>
      </c>
      <c r="B395" s="22"/>
      <c r="C395" s="27">
        <f>ROUND(249.815749095351,3)</f>
        <v>249.816</v>
      </c>
      <c r="D395" s="27">
        <f>F395</f>
        <v>265.508</v>
      </c>
      <c r="E395" s="27">
        <f>F395</f>
        <v>265.508</v>
      </c>
      <c r="F395" s="27">
        <f>ROUND(265.508,3)</f>
        <v>265.508</v>
      </c>
      <c r="G395" s="24"/>
      <c r="H395" s="36"/>
    </row>
    <row r="396" spans="1:8" ht="12.75" customHeight="1">
      <c r="A396" s="22" t="s">
        <v>90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42677</v>
      </c>
      <c r="B397" s="22"/>
      <c r="C397" s="27">
        <f>ROUND(676.500153691279,3)</f>
        <v>676.5</v>
      </c>
      <c r="D397" s="27">
        <f>F397</f>
        <v>678.18</v>
      </c>
      <c r="E397" s="27">
        <f>F397</f>
        <v>678.18</v>
      </c>
      <c r="F397" s="27">
        <f>ROUND(678.18,3)</f>
        <v>678.18</v>
      </c>
      <c r="G397" s="24"/>
      <c r="H397" s="36"/>
    </row>
    <row r="398" spans="1:8" ht="12.75" customHeight="1">
      <c r="A398" s="22">
        <v>42768</v>
      </c>
      <c r="B398" s="22"/>
      <c r="C398" s="27">
        <f>ROUND(676.500153691279,3)</f>
        <v>676.5</v>
      </c>
      <c r="D398" s="27">
        <f>F398</f>
        <v>691.299</v>
      </c>
      <c r="E398" s="27">
        <f>F398</f>
        <v>691.299</v>
      </c>
      <c r="F398" s="27">
        <f>ROUND(691.299,3)</f>
        <v>691.299</v>
      </c>
      <c r="G398" s="24"/>
      <c r="H398" s="36"/>
    </row>
    <row r="399" spans="1:8" ht="12.75" customHeight="1">
      <c r="A399" s="22">
        <v>42859</v>
      </c>
      <c r="B399" s="22"/>
      <c r="C399" s="27">
        <f>ROUND(676.500153691279,3)</f>
        <v>676.5</v>
      </c>
      <c r="D399" s="27">
        <f>F399</f>
        <v>704.909</v>
      </c>
      <c r="E399" s="27">
        <f>F399</f>
        <v>704.909</v>
      </c>
      <c r="F399" s="27">
        <f>ROUND(704.909,3)</f>
        <v>704.909</v>
      </c>
      <c r="G399" s="24"/>
      <c r="H399" s="36"/>
    </row>
    <row r="400" spans="1:8" ht="12.75" customHeight="1">
      <c r="A400" s="22">
        <v>42950</v>
      </c>
      <c r="B400" s="22"/>
      <c r="C400" s="27">
        <f>ROUND(676.500153691279,3)</f>
        <v>676.5</v>
      </c>
      <c r="D400" s="27">
        <f>F400</f>
        <v>718.759</v>
      </c>
      <c r="E400" s="27">
        <f>F400</f>
        <v>718.759</v>
      </c>
      <c r="F400" s="27">
        <f>ROUND(718.759,3)</f>
        <v>718.759</v>
      </c>
      <c r="G400" s="24"/>
      <c r="H400" s="36"/>
    </row>
    <row r="401" spans="1:8" ht="12.75" customHeight="1">
      <c r="A401" s="22" t="s">
        <v>91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42723</v>
      </c>
      <c r="B402" s="22"/>
      <c r="C402" s="24">
        <f>ROUND(23775.53,2)</f>
        <v>23775.53</v>
      </c>
      <c r="D402" s="24">
        <f>F402</f>
        <v>24020.3</v>
      </c>
      <c r="E402" s="24">
        <f>F402</f>
        <v>24020.3</v>
      </c>
      <c r="F402" s="24">
        <f>ROUND(24020.3,2)</f>
        <v>24020.3</v>
      </c>
      <c r="G402" s="24"/>
      <c r="H402" s="36"/>
    </row>
    <row r="403" spans="1:8" ht="12.75" customHeight="1">
      <c r="A403" s="22">
        <v>42807</v>
      </c>
      <c r="B403" s="22"/>
      <c r="C403" s="24">
        <f>ROUND(23775.53,2)</f>
        <v>23775.53</v>
      </c>
      <c r="D403" s="24">
        <f>F403</f>
        <v>24431.29</v>
      </c>
      <c r="E403" s="24">
        <f>F403</f>
        <v>24431.29</v>
      </c>
      <c r="F403" s="24">
        <f>ROUND(24431.29,2)</f>
        <v>24431.29</v>
      </c>
      <c r="G403" s="24"/>
      <c r="H403" s="36"/>
    </row>
    <row r="404" spans="1:8" ht="12.75" customHeight="1">
      <c r="A404" s="22">
        <v>42905</v>
      </c>
      <c r="B404" s="22"/>
      <c r="C404" s="24">
        <f>ROUND(23775.53,2)</f>
        <v>23775.53</v>
      </c>
      <c r="D404" s="24">
        <f>F404</f>
        <v>24920.38</v>
      </c>
      <c r="E404" s="24">
        <f>F404</f>
        <v>24920.38</v>
      </c>
      <c r="F404" s="24">
        <f>ROUND(24920.38,2)</f>
        <v>24920.38</v>
      </c>
      <c r="G404" s="24"/>
      <c r="H404" s="36"/>
    </row>
    <row r="405" spans="1:8" ht="12.75" customHeight="1">
      <c r="A405" s="22" t="s">
        <v>92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42690</v>
      </c>
      <c r="B406" s="22"/>
      <c r="C406" s="27">
        <f>ROUND(7.35833,3)</f>
        <v>7.358</v>
      </c>
      <c r="D406" s="27">
        <f>ROUND(7.4,3)</f>
        <v>7.4</v>
      </c>
      <c r="E406" s="27">
        <f>ROUND(7.3,3)</f>
        <v>7.3</v>
      </c>
      <c r="F406" s="27">
        <f>ROUND(7.35,3)</f>
        <v>7.35</v>
      </c>
      <c r="G406" s="24"/>
      <c r="H406" s="36"/>
    </row>
    <row r="407" spans="1:8" ht="12.75" customHeight="1">
      <c r="A407" s="22">
        <v>42725</v>
      </c>
      <c r="B407" s="22"/>
      <c r="C407" s="27">
        <f>ROUND(7.35833,3)</f>
        <v>7.358</v>
      </c>
      <c r="D407" s="27">
        <f>ROUND(7.47,3)</f>
        <v>7.47</v>
      </c>
      <c r="E407" s="27">
        <f>ROUND(7.37,3)</f>
        <v>7.37</v>
      </c>
      <c r="F407" s="27">
        <f>ROUND(7.42,3)</f>
        <v>7.42</v>
      </c>
      <c r="G407" s="24"/>
      <c r="H407" s="36"/>
    </row>
    <row r="408" spans="1:8" ht="12.75" customHeight="1">
      <c r="A408" s="22">
        <v>42753</v>
      </c>
      <c r="B408" s="22"/>
      <c r="C408" s="27">
        <f>ROUND(7.35833,3)</f>
        <v>7.358</v>
      </c>
      <c r="D408" s="27">
        <f>ROUND(7.48,3)</f>
        <v>7.48</v>
      </c>
      <c r="E408" s="27">
        <f>ROUND(7.38,3)</f>
        <v>7.38</v>
      </c>
      <c r="F408" s="27">
        <f>ROUND(7.43,3)</f>
        <v>7.43</v>
      </c>
      <c r="G408" s="24"/>
      <c r="H408" s="36"/>
    </row>
    <row r="409" spans="1:8" ht="12.75" customHeight="1">
      <c r="A409" s="22">
        <v>42781</v>
      </c>
      <c r="B409" s="22"/>
      <c r="C409" s="27">
        <f>ROUND(7.35833,3)</f>
        <v>7.358</v>
      </c>
      <c r="D409" s="27">
        <f>ROUND(7.52,3)</f>
        <v>7.52</v>
      </c>
      <c r="E409" s="27">
        <f>ROUND(7.42,3)</f>
        <v>7.42</v>
      </c>
      <c r="F409" s="27">
        <f>ROUND(7.47,3)</f>
        <v>7.47</v>
      </c>
      <c r="G409" s="24"/>
      <c r="H409" s="36"/>
    </row>
    <row r="410" spans="1:8" ht="12.75" customHeight="1">
      <c r="A410" s="22">
        <v>42809</v>
      </c>
      <c r="B410" s="22"/>
      <c r="C410" s="27">
        <f>ROUND(7.35833,3)</f>
        <v>7.358</v>
      </c>
      <c r="D410" s="27">
        <f>ROUND(7.53,3)</f>
        <v>7.53</v>
      </c>
      <c r="E410" s="27">
        <f>ROUND(7.43,3)</f>
        <v>7.43</v>
      </c>
      <c r="F410" s="27">
        <f>ROUND(7.48,3)</f>
        <v>7.48</v>
      </c>
      <c r="G410" s="24"/>
      <c r="H410" s="36"/>
    </row>
    <row r="411" spans="1:8" ht="12.75" customHeight="1">
      <c r="A411" s="22">
        <v>42907</v>
      </c>
      <c r="B411" s="22"/>
      <c r="C411" s="27">
        <f>ROUND(7.35833,3)</f>
        <v>7.358</v>
      </c>
      <c r="D411" s="27">
        <f>ROUND(7.6,3)</f>
        <v>7.6</v>
      </c>
      <c r="E411" s="27">
        <f>ROUND(7.5,3)</f>
        <v>7.5</v>
      </c>
      <c r="F411" s="27">
        <f>ROUND(7.55,3)</f>
        <v>7.55</v>
      </c>
      <c r="G411" s="24"/>
      <c r="H411" s="36"/>
    </row>
    <row r="412" spans="1:8" ht="12.75" customHeight="1">
      <c r="A412" s="22">
        <v>42998</v>
      </c>
      <c r="B412" s="22"/>
      <c r="C412" s="27">
        <f>ROUND(7.35833,3)</f>
        <v>7.358</v>
      </c>
      <c r="D412" s="27">
        <f>ROUND(7.62,3)</f>
        <v>7.62</v>
      </c>
      <c r="E412" s="27">
        <f>ROUND(7.52,3)</f>
        <v>7.52</v>
      </c>
      <c r="F412" s="27">
        <f>ROUND(7.57,3)</f>
        <v>7.57</v>
      </c>
      <c r="G412" s="24"/>
      <c r="H412" s="36"/>
    </row>
    <row r="413" spans="1:8" ht="12.75" customHeight="1">
      <c r="A413" s="22">
        <v>43089</v>
      </c>
      <c r="B413" s="22"/>
      <c r="C413" s="27">
        <f>ROUND(7.35833,3)</f>
        <v>7.358</v>
      </c>
      <c r="D413" s="27">
        <f>ROUND(7.63,3)</f>
        <v>7.63</v>
      </c>
      <c r="E413" s="27">
        <f>ROUND(7.53,3)</f>
        <v>7.53</v>
      </c>
      <c r="F413" s="27">
        <f>ROUND(7.58,3)</f>
        <v>7.58</v>
      </c>
      <c r="G413" s="24"/>
      <c r="H413" s="36"/>
    </row>
    <row r="414" spans="1:8" ht="12.75" customHeight="1">
      <c r="A414" s="22">
        <v>43179</v>
      </c>
      <c r="B414" s="22"/>
      <c r="C414" s="27">
        <f>ROUND(7.35833,3)</f>
        <v>7.358</v>
      </c>
      <c r="D414" s="27">
        <f>ROUND(7.63,3)</f>
        <v>7.63</v>
      </c>
      <c r="E414" s="27">
        <f>ROUND(7.53,3)</f>
        <v>7.53</v>
      </c>
      <c r="F414" s="27">
        <f>ROUND(7.58,3)</f>
        <v>7.58</v>
      </c>
      <c r="G414" s="24"/>
      <c r="H414" s="36"/>
    </row>
    <row r="415" spans="1:8" ht="12.75" customHeight="1">
      <c r="A415" s="22">
        <v>43269</v>
      </c>
      <c r="B415" s="22"/>
      <c r="C415" s="27">
        <f>ROUND(7.35833,3)</f>
        <v>7.358</v>
      </c>
      <c r="D415" s="27">
        <f>ROUND(7.63,3)</f>
        <v>7.63</v>
      </c>
      <c r="E415" s="27">
        <f>ROUND(7.53,3)</f>
        <v>7.53</v>
      </c>
      <c r="F415" s="27">
        <f>ROUND(7.58,3)</f>
        <v>7.58</v>
      </c>
      <c r="G415" s="24"/>
      <c r="H415" s="36"/>
    </row>
    <row r="416" spans="1:8" ht="12.75" customHeight="1">
      <c r="A416" s="22">
        <v>43362</v>
      </c>
      <c r="B416" s="22"/>
      <c r="C416" s="27">
        <f>ROUND(7.35833,3)</f>
        <v>7.358</v>
      </c>
      <c r="D416" s="27">
        <f>ROUND(7.63,3)</f>
        <v>7.63</v>
      </c>
      <c r="E416" s="27">
        <f>ROUND(7.53,3)</f>
        <v>7.53</v>
      </c>
      <c r="F416" s="27">
        <f>ROUND(7.58,3)</f>
        <v>7.58</v>
      </c>
      <c r="G416" s="24"/>
      <c r="H416" s="36"/>
    </row>
    <row r="417" spans="1:8" ht="12.75" customHeight="1">
      <c r="A417" s="22" t="s">
        <v>93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42677</v>
      </c>
      <c r="B418" s="22"/>
      <c r="C418" s="27">
        <f>ROUND(528.786,3)</f>
        <v>528.786</v>
      </c>
      <c r="D418" s="27">
        <f>F418</f>
        <v>529.859</v>
      </c>
      <c r="E418" s="27">
        <f>F418</f>
        <v>529.859</v>
      </c>
      <c r="F418" s="27">
        <f>ROUND(529.859,3)</f>
        <v>529.859</v>
      </c>
      <c r="G418" s="24"/>
      <c r="H418" s="36"/>
    </row>
    <row r="419" spans="1:8" ht="12.75" customHeight="1">
      <c r="A419" s="22">
        <v>42768</v>
      </c>
      <c r="B419" s="22"/>
      <c r="C419" s="27">
        <f>ROUND(528.786,3)</f>
        <v>528.786</v>
      </c>
      <c r="D419" s="27">
        <f>F419</f>
        <v>539.95</v>
      </c>
      <c r="E419" s="27">
        <f>F419</f>
        <v>539.95</v>
      </c>
      <c r="F419" s="27">
        <f>ROUND(539.95,3)</f>
        <v>539.95</v>
      </c>
      <c r="G419" s="24"/>
      <c r="H419" s="36"/>
    </row>
    <row r="420" spans="1:8" ht="12.75" customHeight="1">
      <c r="A420" s="22">
        <v>42859</v>
      </c>
      <c r="B420" s="22"/>
      <c r="C420" s="27">
        <f>ROUND(528.786,3)</f>
        <v>528.786</v>
      </c>
      <c r="D420" s="27">
        <f>F420</f>
        <v>550.593</v>
      </c>
      <c r="E420" s="27">
        <f>F420</f>
        <v>550.593</v>
      </c>
      <c r="F420" s="27">
        <f>ROUND(550.593,3)</f>
        <v>550.593</v>
      </c>
      <c r="G420" s="24"/>
      <c r="H420" s="36"/>
    </row>
    <row r="421" spans="1:8" ht="12.75" customHeight="1">
      <c r="A421" s="22">
        <v>42950</v>
      </c>
      <c r="B421" s="22"/>
      <c r="C421" s="27">
        <f>ROUND(528.786,3)</f>
        <v>528.786</v>
      </c>
      <c r="D421" s="27">
        <f>F421</f>
        <v>561.899</v>
      </c>
      <c r="E421" s="27">
        <f>F421</f>
        <v>561.899</v>
      </c>
      <c r="F421" s="27">
        <f>ROUND(561.899,3)</f>
        <v>561.899</v>
      </c>
      <c r="G421" s="24"/>
      <c r="H421" s="36"/>
    </row>
    <row r="422" spans="1:8" ht="12.75" customHeight="1">
      <c r="A422" s="22" t="s">
        <v>94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42723</v>
      </c>
      <c r="B423" s="22"/>
      <c r="C423" s="26">
        <f>ROUND(100.005332076986,5)</f>
        <v>100.00533</v>
      </c>
      <c r="D423" s="26">
        <f>F423</f>
        <v>100.06866</v>
      </c>
      <c r="E423" s="26">
        <f>F423</f>
        <v>100.06866</v>
      </c>
      <c r="F423" s="26">
        <f>ROUND(100.06865562672,5)</f>
        <v>100.06866</v>
      </c>
      <c r="G423" s="24"/>
      <c r="H423" s="36"/>
    </row>
    <row r="424" spans="1:8" ht="12.75" customHeight="1">
      <c r="A424" s="22" t="s">
        <v>95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42810</v>
      </c>
      <c r="B425" s="22"/>
      <c r="C425" s="26">
        <f>ROUND(100.005332076986,5)</f>
        <v>100.00533</v>
      </c>
      <c r="D425" s="26">
        <f>F425</f>
        <v>100.01599</v>
      </c>
      <c r="E425" s="26">
        <f>F425</f>
        <v>100.01599</v>
      </c>
      <c r="F425" s="26">
        <f>ROUND(100.015992410443,5)</f>
        <v>100.01599</v>
      </c>
      <c r="G425" s="24"/>
      <c r="H425" s="36"/>
    </row>
    <row r="426" spans="1:8" ht="12.75" customHeight="1">
      <c r="A426" s="22" t="s">
        <v>96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42901</v>
      </c>
      <c r="B427" s="22"/>
      <c r="C427" s="26">
        <f>ROUND(100.005332076986,5)</f>
        <v>100.00533</v>
      </c>
      <c r="D427" s="26">
        <f>F427</f>
        <v>99.65086</v>
      </c>
      <c r="E427" s="26">
        <f>F427</f>
        <v>99.65086</v>
      </c>
      <c r="F427" s="26">
        <f>ROUND(99.6508637395937,5)</f>
        <v>99.65086</v>
      </c>
      <c r="G427" s="24"/>
      <c r="H427" s="36"/>
    </row>
    <row r="428" spans="1:8" ht="12.75" customHeight="1">
      <c r="A428" s="22" t="s">
        <v>97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42999</v>
      </c>
      <c r="B429" s="22"/>
      <c r="C429" s="26">
        <f>ROUND(100.005332076986,5)</f>
        <v>100.00533</v>
      </c>
      <c r="D429" s="26">
        <f>F429</f>
        <v>99.71107</v>
      </c>
      <c r="E429" s="26">
        <f>F429</f>
        <v>99.71107</v>
      </c>
      <c r="F429" s="26">
        <f>ROUND(99.7110722124505,5)</f>
        <v>99.71107</v>
      </c>
      <c r="G429" s="24"/>
      <c r="H429" s="36"/>
    </row>
    <row r="430" spans="1:8" ht="12.75" customHeight="1">
      <c r="A430" s="22" t="s">
        <v>98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43090</v>
      </c>
      <c r="B431" s="22"/>
      <c r="C431" s="26">
        <f>ROUND(100.005332076986,5)</f>
        <v>100.00533</v>
      </c>
      <c r="D431" s="26">
        <f>F431</f>
        <v>100.00533</v>
      </c>
      <c r="E431" s="26">
        <f>F431</f>
        <v>100.00533</v>
      </c>
      <c r="F431" s="26">
        <f>ROUND(100.005332076986,5)</f>
        <v>100.00533</v>
      </c>
      <c r="G431" s="24"/>
      <c r="H431" s="36"/>
    </row>
    <row r="432" spans="1:8" ht="12.75" customHeight="1">
      <c r="A432" s="22" t="s">
        <v>99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43087</v>
      </c>
      <c r="B433" s="22"/>
      <c r="C433" s="26">
        <f>ROUND(99.6278875765344,5)</f>
        <v>99.62789</v>
      </c>
      <c r="D433" s="26">
        <f>F433</f>
        <v>100.03404</v>
      </c>
      <c r="E433" s="26">
        <f>F433</f>
        <v>100.03404</v>
      </c>
      <c r="F433" s="26">
        <f>ROUND(100.034038828589,5)</f>
        <v>100.03404</v>
      </c>
      <c r="G433" s="24"/>
      <c r="H433" s="36"/>
    </row>
    <row r="434" spans="1:8" ht="12.75" customHeight="1">
      <c r="A434" s="22" t="s">
        <v>100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43175</v>
      </c>
      <c r="B435" s="22"/>
      <c r="C435" s="26">
        <f>ROUND(99.6278875765344,5)</f>
        <v>99.62789</v>
      </c>
      <c r="D435" s="26">
        <f>F435</f>
        <v>99.33891</v>
      </c>
      <c r="E435" s="26">
        <f>F435</f>
        <v>99.33891</v>
      </c>
      <c r="F435" s="26">
        <f>ROUND(99.3389086349623,5)</f>
        <v>99.33891</v>
      </c>
      <c r="G435" s="24"/>
      <c r="H435" s="36"/>
    </row>
    <row r="436" spans="1:8" ht="12.75" customHeight="1">
      <c r="A436" s="22" t="s">
        <v>101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43266</v>
      </c>
      <c r="B437" s="22"/>
      <c r="C437" s="26">
        <f>ROUND(99.6278875765344,5)</f>
        <v>99.62789</v>
      </c>
      <c r="D437" s="26">
        <f>F437</f>
        <v>99.0212</v>
      </c>
      <c r="E437" s="26">
        <f>F437</f>
        <v>99.0212</v>
      </c>
      <c r="F437" s="26">
        <f>ROUND(99.0212001914096,5)</f>
        <v>99.0212</v>
      </c>
      <c r="G437" s="24"/>
      <c r="H437" s="36"/>
    </row>
    <row r="438" spans="1:8" ht="12.75" customHeight="1">
      <c r="A438" s="22" t="s">
        <v>102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43364</v>
      </c>
      <c r="B439" s="22"/>
      <c r="C439" s="26">
        <f>ROUND(99.6278875765344,5)</f>
        <v>99.62789</v>
      </c>
      <c r="D439" s="26">
        <f>F439</f>
        <v>99.10296</v>
      </c>
      <c r="E439" s="26">
        <f>F439</f>
        <v>99.10296</v>
      </c>
      <c r="F439" s="26">
        <f>ROUND(99.1029621739842,5)</f>
        <v>99.10296</v>
      </c>
      <c r="G439" s="24"/>
      <c r="H439" s="36"/>
    </row>
    <row r="440" spans="1:8" ht="12.75" customHeight="1">
      <c r="A440" s="22" t="s">
        <v>103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43455</v>
      </c>
      <c r="B441" s="22"/>
      <c r="C441" s="24">
        <f>ROUND(99.6278875765344,2)</f>
        <v>99.63</v>
      </c>
      <c r="D441" s="24">
        <f>F441</f>
        <v>99.63</v>
      </c>
      <c r="E441" s="24">
        <f>F441</f>
        <v>99.63</v>
      </c>
      <c r="F441" s="24">
        <f>ROUND(99.6278875765344,2)</f>
        <v>99.63</v>
      </c>
      <c r="G441" s="24"/>
      <c r="H441" s="36"/>
    </row>
    <row r="442" spans="1:8" ht="12.75" customHeight="1">
      <c r="A442" s="22" t="s">
        <v>104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44182</v>
      </c>
      <c r="B443" s="22"/>
      <c r="C443" s="26">
        <f>ROUND(99.412340364184,5)</f>
        <v>99.41234</v>
      </c>
      <c r="D443" s="26">
        <f>F443</f>
        <v>98.18114</v>
      </c>
      <c r="E443" s="26">
        <f>F443</f>
        <v>98.18114</v>
      </c>
      <c r="F443" s="26">
        <f>ROUND(98.181144497819,5)</f>
        <v>98.18114</v>
      </c>
      <c r="G443" s="24"/>
      <c r="H443" s="36"/>
    </row>
    <row r="444" spans="1:8" ht="12.75" customHeight="1">
      <c r="A444" s="22" t="s">
        <v>105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44271</v>
      </c>
      <c r="B445" s="22"/>
      <c r="C445" s="26">
        <f>ROUND(99.412340364184,5)</f>
        <v>99.41234</v>
      </c>
      <c r="D445" s="26">
        <f>F445</f>
        <v>97.53983</v>
      </c>
      <c r="E445" s="26">
        <f>F445</f>
        <v>97.53983</v>
      </c>
      <c r="F445" s="26">
        <f>ROUND(97.5398315067943,5)</f>
        <v>97.53983</v>
      </c>
      <c r="G445" s="24"/>
      <c r="H445" s="36"/>
    </row>
    <row r="446" spans="1:8" ht="12.75" customHeight="1">
      <c r="A446" s="22" t="s">
        <v>106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44362</v>
      </c>
      <c r="B447" s="22"/>
      <c r="C447" s="26">
        <f>ROUND(99.412340364184,5)</f>
        <v>99.41234</v>
      </c>
      <c r="D447" s="26">
        <f>F447</f>
        <v>96.86375</v>
      </c>
      <c r="E447" s="26">
        <f>F447</f>
        <v>96.86375</v>
      </c>
      <c r="F447" s="26">
        <f>ROUND(96.8637506441628,5)</f>
        <v>96.86375</v>
      </c>
      <c r="G447" s="24"/>
      <c r="H447" s="36"/>
    </row>
    <row r="448" spans="1:8" ht="12.75" customHeight="1">
      <c r="A448" s="22" t="s">
        <v>107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44460</v>
      </c>
      <c r="B449" s="22"/>
      <c r="C449" s="26">
        <f>ROUND(99.412340364184,5)</f>
        <v>99.41234</v>
      </c>
      <c r="D449" s="26">
        <f>F449</f>
        <v>97.15727</v>
      </c>
      <c r="E449" s="26">
        <f>F449</f>
        <v>97.15727</v>
      </c>
      <c r="F449" s="26">
        <f>ROUND(97.157266168815,5)</f>
        <v>97.15727</v>
      </c>
      <c r="G449" s="24"/>
      <c r="H449" s="36"/>
    </row>
    <row r="450" spans="1:8" ht="12.75" customHeight="1">
      <c r="A450" s="22" t="s">
        <v>108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44551</v>
      </c>
      <c r="B451" s="22"/>
      <c r="C451" s="26">
        <f>ROUND(99.412340364184,5)</f>
        <v>99.41234</v>
      </c>
      <c r="D451" s="26">
        <f>F451</f>
        <v>99.41234</v>
      </c>
      <c r="E451" s="26">
        <f>F451</f>
        <v>99.41234</v>
      </c>
      <c r="F451" s="26">
        <f>ROUND(99.412340364184,5)</f>
        <v>99.41234</v>
      </c>
      <c r="G451" s="24"/>
      <c r="H451" s="36"/>
    </row>
    <row r="452" spans="1:8" ht="12.75" customHeight="1">
      <c r="A452" s="22" t="s">
        <v>109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46008</v>
      </c>
      <c r="B453" s="22"/>
      <c r="C453" s="26">
        <f>ROUND(99.9489538576477,5)</f>
        <v>99.94895</v>
      </c>
      <c r="D453" s="26">
        <f>F453</f>
        <v>98.3212</v>
      </c>
      <c r="E453" s="26">
        <f>F453</f>
        <v>98.3212</v>
      </c>
      <c r="F453" s="26">
        <f>ROUND(98.3211966941668,5)</f>
        <v>98.3212</v>
      </c>
      <c r="G453" s="24"/>
      <c r="H453" s="36"/>
    </row>
    <row r="454" spans="1:8" ht="12.75" customHeight="1">
      <c r="A454" s="22" t="s">
        <v>110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46097</v>
      </c>
      <c r="B455" s="22"/>
      <c r="C455" s="26">
        <f>ROUND(99.9489538576477,5)</f>
        <v>99.94895</v>
      </c>
      <c r="D455" s="26">
        <f>F455</f>
        <v>95.41624</v>
      </c>
      <c r="E455" s="26">
        <f>F455</f>
        <v>95.41624</v>
      </c>
      <c r="F455" s="26">
        <f>ROUND(95.416243675652,5)</f>
        <v>95.41624</v>
      </c>
      <c r="G455" s="24"/>
      <c r="H455" s="36"/>
    </row>
    <row r="456" spans="1:8" ht="12.75" customHeight="1">
      <c r="A456" s="22" t="s">
        <v>111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46188</v>
      </c>
      <c r="B457" s="22"/>
      <c r="C457" s="26">
        <f>ROUND(99.9489538576477,5)</f>
        <v>99.94895</v>
      </c>
      <c r="D457" s="26">
        <f>F457</f>
        <v>94.19787</v>
      </c>
      <c r="E457" s="26">
        <f>F457</f>
        <v>94.19787</v>
      </c>
      <c r="F457" s="26">
        <f>ROUND(94.1978734046906,5)</f>
        <v>94.19787</v>
      </c>
      <c r="G457" s="24"/>
      <c r="H457" s="36"/>
    </row>
    <row r="458" spans="1:8" ht="12.75" customHeight="1">
      <c r="A458" s="22" t="s">
        <v>112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46286</v>
      </c>
      <c r="B459" s="22"/>
      <c r="C459" s="26">
        <f>ROUND(99.9489538576477,5)</f>
        <v>99.94895</v>
      </c>
      <c r="D459" s="26">
        <f>F459</f>
        <v>96.29144</v>
      </c>
      <c r="E459" s="26">
        <f>F459</f>
        <v>96.29144</v>
      </c>
      <c r="F459" s="26">
        <f>ROUND(96.2914381312565,5)</f>
        <v>96.29144</v>
      </c>
      <c r="G459" s="24"/>
      <c r="H459" s="36"/>
    </row>
    <row r="460" spans="1:8" ht="12.75" customHeight="1">
      <c r="A460" s="22" t="s">
        <v>113</v>
      </c>
      <c r="B460" s="22"/>
      <c r="C460" s="23"/>
      <c r="D460" s="23"/>
      <c r="E460" s="23"/>
      <c r="F460" s="23"/>
      <c r="G460" s="24"/>
      <c r="H460" s="36"/>
    </row>
    <row r="461" spans="1:8" ht="12.75" customHeight="1" thickBot="1">
      <c r="A461" s="32">
        <v>46377</v>
      </c>
      <c r="B461" s="32"/>
      <c r="C461" s="33">
        <f>ROUND(99.9489538576477,5)</f>
        <v>99.94895</v>
      </c>
      <c r="D461" s="33">
        <f>F461</f>
        <v>99.94895</v>
      </c>
      <c r="E461" s="33">
        <f>F461</f>
        <v>99.94895</v>
      </c>
      <c r="F461" s="33">
        <f>ROUND(99.9489538576477,5)</f>
        <v>99.94895</v>
      </c>
      <c r="G461" s="34"/>
      <c r="H461" s="37"/>
    </row>
  </sheetData>
  <sheetProtection/>
  <mergeCells count="460">
    <mergeCell ref="A458:B458"/>
    <mergeCell ref="A459:B459"/>
    <mergeCell ref="A460:B460"/>
    <mergeCell ref="A461:B461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32:B332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2016-10-24T15:38:34Z</dcterms:modified>
  <cp:category/>
  <cp:version/>
  <cp:contentType/>
  <cp:contentStatus/>
</cp:coreProperties>
</file>