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'Jerry'!$A$1:$H$479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<sst xmlns="http://schemas.openxmlformats.org/spreadsheetml/2006/main" count="114" uniqueCount="114">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</sst>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SheetLayoutView="75" zoomScalePageLayoutView="0" workbookViewId="0" topLeftCell="A1">
      <selection activeCell="M7" sqref="M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42748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ROUND(2.15,5)</f>
        <v>2.15</v>
      </c>
      <c r="D6" s="26">
        <f>F6</f>
        <v>2.15</v>
      </c>
      <c r="E6" s="26">
        <f>F6</f>
        <v>2.15</v>
      </c>
      <c r="F6" s="26">
        <f>ROUND(2.15,5)</f>
        <v>2.15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ROUND(2.16,5)</f>
        <v>2.16</v>
      </c>
      <c r="D8" s="26">
        <f>F8</f>
        <v>2.16</v>
      </c>
      <c r="E8" s="26">
        <f>F8</f>
        <v>2.16</v>
      </c>
      <c r="F8" s="26">
        <f>ROUND(2.16,5)</f>
        <v>2.16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ROUND(2.18,5)</f>
        <v>2.18</v>
      </c>
      <c r="D10" s="26">
        <f>F10</f>
        <v>2.18</v>
      </c>
      <c r="E10" s="26">
        <f>F10</f>
        <v>2.18</v>
      </c>
      <c r="F10" s="26">
        <f>ROUND(2.18,5)</f>
        <v>2.18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ROUND(2.8,5)</f>
        <v>2.8</v>
      </c>
      <c r="D12" s="26">
        <f>F12</f>
        <v>2.8</v>
      </c>
      <c r="E12" s="26">
        <f>F12</f>
        <v>2.8</v>
      </c>
      <c r="F12" s="26">
        <f>ROUND(2.8,5)</f>
        <v>2.8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ROUND(10.27,5)</f>
        <v>10.27</v>
      </c>
      <c r="D14" s="26">
        <f>F14</f>
        <v>10.27</v>
      </c>
      <c r="E14" s="26">
        <f>F14</f>
        <v>10.27</v>
      </c>
      <c r="F14" s="26">
        <f>ROUND(10.27,5)</f>
        <v>10.27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ROUND(8.325,5)</f>
        <v>8.325</v>
      </c>
      <c r="D16" s="26">
        <f>F16</f>
        <v>8.325</v>
      </c>
      <c r="E16" s="26">
        <f>F16</f>
        <v>8.325</v>
      </c>
      <c r="F16" s="26">
        <f>ROUND(8.325,5)</f>
        <v>8.325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ROUND(8.63,3)</f>
        <v>8.63</v>
      </c>
      <c r="D18" s="27">
        <f>F18</f>
        <v>8.63</v>
      </c>
      <c r="E18" s="27">
        <f>F18</f>
        <v>8.63</v>
      </c>
      <c r="F18" s="27">
        <f>ROUND(8.63,3)</f>
        <v>8.63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ROUND(2.17,3)</f>
        <v>2.17</v>
      </c>
      <c r="D20" s="27">
        <f>F20</f>
        <v>2.17</v>
      </c>
      <c r="E20" s="27">
        <f>F20</f>
        <v>2.17</v>
      </c>
      <c r="F20" s="27">
        <f>ROUND(2.17,3)</f>
        <v>2.17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ROUND(2.15,3)</f>
        <v>2.15</v>
      </c>
      <c r="D22" s="27">
        <f>F22</f>
        <v>2.15</v>
      </c>
      <c r="E22" s="27">
        <f>F22</f>
        <v>2.15</v>
      </c>
      <c r="F22" s="27">
        <f>ROUND(2.15,3)</f>
        <v>2.15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ROUND(7.69,3)</f>
        <v>7.69</v>
      </c>
      <c r="D24" s="27">
        <f>F24</f>
        <v>7.69</v>
      </c>
      <c r="E24" s="27">
        <f>F24</f>
        <v>7.69</v>
      </c>
      <c r="F24" s="27">
        <f>ROUND(7.69,3)</f>
        <v>7.69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ROUND(7.78,3)</f>
        <v>7.78</v>
      </c>
      <c r="D26" s="27">
        <f>F26</f>
        <v>7.78</v>
      </c>
      <c r="E26" s="27">
        <f>F26</f>
        <v>7.78</v>
      </c>
      <c r="F26" s="27">
        <f>ROUND(7.78,3)</f>
        <v>7.78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ROUND(7.92,3)</f>
        <v>7.92</v>
      </c>
      <c r="D28" s="27">
        <f>F28</f>
        <v>7.92</v>
      </c>
      <c r="E28" s="27">
        <f>F28</f>
        <v>7.92</v>
      </c>
      <c r="F28" s="27">
        <f>ROUND(7.92,3)</f>
        <v>7.92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ROUND(8.02,3)</f>
        <v>8.02</v>
      </c>
      <c r="D30" s="27">
        <f>F30</f>
        <v>8.02</v>
      </c>
      <c r="E30" s="27">
        <f>F30</f>
        <v>8.02</v>
      </c>
      <c r="F30" s="27">
        <f>ROUND(8.02,3)</f>
        <v>8.02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ROUND(9.255,3)</f>
        <v>9.255</v>
      </c>
      <c r="D32" s="27">
        <f>F32</f>
        <v>9.255</v>
      </c>
      <c r="E32" s="27">
        <f>F32</f>
        <v>9.255</v>
      </c>
      <c r="F32" s="27">
        <f>ROUND(9.255,3)</f>
        <v>9.255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ROUND(2.13,3)</f>
        <v>2.13</v>
      </c>
      <c r="D34" s="27">
        <f>F34</f>
        <v>2.13</v>
      </c>
      <c r="E34" s="27">
        <f>F34</f>
        <v>2.13</v>
      </c>
      <c r="F34" s="27">
        <f>ROUND(2.13,3)</f>
        <v>2.13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ROUND(4,5)</f>
        <v>4</v>
      </c>
      <c r="D36" s="26">
        <f>F36</f>
        <v>4</v>
      </c>
      <c r="E36" s="26">
        <f>F36</f>
        <v>4</v>
      </c>
      <c r="F36" s="26">
        <f>ROUND(4,5)</f>
        <v>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ROUND(2.185,3)</f>
        <v>2.185</v>
      </c>
      <c r="D38" s="27">
        <f>F38</f>
        <v>2.185</v>
      </c>
      <c r="E38" s="27">
        <f>F38</f>
        <v>2.185</v>
      </c>
      <c r="F38" s="27">
        <f>ROUND(2.185,3)</f>
        <v>2.185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ROUND(9.075,3)</f>
        <v>9.075</v>
      </c>
      <c r="D40" s="27">
        <f>F40</f>
        <v>9.075</v>
      </c>
      <c r="E40" s="27">
        <f>F40</f>
        <v>9.075</v>
      </c>
      <c r="F40" s="27">
        <f>ROUND(9.075,3)</f>
        <v>9.075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ROUND(2.15,5)</f>
        <v>2.15</v>
      </c>
      <c r="D42" s="26">
        <f>F42</f>
        <v>126.63099</v>
      </c>
      <c r="E42" s="26">
        <f>F42</f>
        <v>126.63099</v>
      </c>
      <c r="F42" s="26">
        <f>ROUND(126.63099,5)</f>
        <v>126.63099</v>
      </c>
      <c r="G42" s="24"/>
      <c r="H42" s="36"/>
    </row>
    <row r="43" spans="1:8" ht="12.75" customHeight="1">
      <c r="A43" s="22">
        <v>42859</v>
      </c>
      <c r="B43" s="22"/>
      <c r="C43" s="26">
        <f>ROUND(2.15,5)</f>
        <v>2.15</v>
      </c>
      <c r="D43" s="26">
        <f>F43</f>
        <v>129.07035</v>
      </c>
      <c r="E43" s="26">
        <f>F43</f>
        <v>129.07035</v>
      </c>
      <c r="F43" s="26">
        <f>ROUND(129.07035,5)</f>
        <v>129.07035</v>
      </c>
      <c r="G43" s="24"/>
      <c r="H43" s="36"/>
    </row>
    <row r="44" spans="1:8" ht="12.75" customHeight="1">
      <c r="A44" s="22">
        <v>42950</v>
      </c>
      <c r="B44" s="22"/>
      <c r="C44" s="26">
        <f>ROUND(2.15,5)</f>
        <v>2.15</v>
      </c>
      <c r="D44" s="26">
        <f>F44</f>
        <v>130.29719</v>
      </c>
      <c r="E44" s="26">
        <f>F44</f>
        <v>130.29719</v>
      </c>
      <c r="F44" s="26">
        <f>ROUND(130.29719,5)</f>
        <v>130.29719</v>
      </c>
      <c r="G44" s="24"/>
      <c r="H44" s="36"/>
    </row>
    <row r="45" spans="1:8" ht="12.75" customHeight="1">
      <c r="A45" s="22">
        <v>43041</v>
      </c>
      <c r="B45" s="22"/>
      <c r="C45" s="26">
        <f>ROUND(2.15,5)</f>
        <v>2.15</v>
      </c>
      <c r="D45" s="26">
        <f>F45</f>
        <v>132.96983</v>
      </c>
      <c r="E45" s="26">
        <f>F45</f>
        <v>132.96983</v>
      </c>
      <c r="F45" s="26">
        <f>ROUND(132.96983,5)</f>
        <v>132.96983</v>
      </c>
      <c r="G45" s="24"/>
      <c r="H45" s="36"/>
    </row>
    <row r="46" spans="1:8" ht="12.75" customHeight="1">
      <c r="A46" s="22">
        <v>43132</v>
      </c>
      <c r="B46" s="22"/>
      <c r="C46" s="26">
        <f>ROUND(2.15,5)</f>
        <v>2.15</v>
      </c>
      <c r="D46" s="26">
        <f>F46</f>
        <v>135.73708</v>
      </c>
      <c r="E46" s="26">
        <f>F46</f>
        <v>135.73708</v>
      </c>
      <c r="F46" s="26">
        <f>ROUND(135.73708,5)</f>
        <v>135.73708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ROUND(9.055,5)</f>
        <v>9.055</v>
      </c>
      <c r="D48" s="26">
        <f>F48</f>
        <v>9.06518</v>
      </c>
      <c r="E48" s="26">
        <f>F48</f>
        <v>9.06518</v>
      </c>
      <c r="F48" s="26">
        <f>ROUND(9.06518,5)</f>
        <v>9.06518</v>
      </c>
      <c r="G48" s="24"/>
      <c r="H48" s="36"/>
    </row>
    <row r="49" spans="1:8" ht="12.75" customHeight="1">
      <c r="A49" s="22">
        <v>42859</v>
      </c>
      <c r="B49" s="22"/>
      <c r="C49" s="26">
        <f>ROUND(9.055,5)</f>
        <v>9.055</v>
      </c>
      <c r="D49" s="26">
        <f>F49</f>
        <v>9.10884</v>
      </c>
      <c r="E49" s="26">
        <f>F49</f>
        <v>9.10884</v>
      </c>
      <c r="F49" s="26">
        <f>ROUND(9.10884,5)</f>
        <v>9.10884</v>
      </c>
      <c r="G49" s="24"/>
      <c r="H49" s="36"/>
    </row>
    <row r="50" spans="1:8" ht="12.75" customHeight="1">
      <c r="A50" s="22">
        <v>42950</v>
      </c>
      <c r="B50" s="22"/>
      <c r="C50" s="26">
        <f>ROUND(9.055,5)</f>
        <v>9.055</v>
      </c>
      <c r="D50" s="26">
        <f>F50</f>
        <v>9.14699</v>
      </c>
      <c r="E50" s="26">
        <f>F50</f>
        <v>9.14699</v>
      </c>
      <c r="F50" s="26">
        <f>ROUND(9.14699,5)</f>
        <v>9.14699</v>
      </c>
      <c r="G50" s="24"/>
      <c r="H50" s="36"/>
    </row>
    <row r="51" spans="1:8" ht="12.75" customHeight="1">
      <c r="A51" s="22">
        <v>43041</v>
      </c>
      <c r="B51" s="22"/>
      <c r="C51" s="26">
        <f>ROUND(9.055,5)</f>
        <v>9.055</v>
      </c>
      <c r="D51" s="26">
        <f>F51</f>
        <v>9.17245</v>
      </c>
      <c r="E51" s="26">
        <f>F51</f>
        <v>9.17245</v>
      </c>
      <c r="F51" s="26">
        <f>ROUND(9.17245,5)</f>
        <v>9.17245</v>
      </c>
      <c r="G51" s="24"/>
      <c r="H51" s="36"/>
    </row>
    <row r="52" spans="1:8" ht="12.75" customHeight="1">
      <c r="A52" s="22">
        <v>43132</v>
      </c>
      <c r="B52" s="22"/>
      <c r="C52" s="26">
        <f>ROUND(9.055,5)</f>
        <v>9.055</v>
      </c>
      <c r="D52" s="26">
        <f>F52</f>
        <v>9.19054</v>
      </c>
      <c r="E52" s="26">
        <f>F52</f>
        <v>9.19054</v>
      </c>
      <c r="F52" s="26">
        <f>ROUND(9.19054,5)</f>
        <v>9.19054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ROUND(9.185,5)</f>
        <v>9.185</v>
      </c>
      <c r="D54" s="26">
        <f>F54</f>
        <v>9.19571</v>
      </c>
      <c r="E54" s="26">
        <f>F54</f>
        <v>9.19571</v>
      </c>
      <c r="F54" s="26">
        <f>ROUND(9.19571,5)</f>
        <v>9.19571</v>
      </c>
      <c r="G54" s="24"/>
      <c r="H54" s="36"/>
    </row>
    <row r="55" spans="1:8" ht="12.75" customHeight="1">
      <c r="A55" s="22">
        <v>42859</v>
      </c>
      <c r="B55" s="22"/>
      <c r="C55" s="26">
        <f>ROUND(9.185,5)</f>
        <v>9.185</v>
      </c>
      <c r="D55" s="26">
        <f>F55</f>
        <v>9.23871</v>
      </c>
      <c r="E55" s="26">
        <f>F55</f>
        <v>9.23871</v>
      </c>
      <c r="F55" s="26">
        <f>ROUND(9.23871,5)</f>
        <v>9.23871</v>
      </c>
      <c r="G55" s="24"/>
      <c r="H55" s="36"/>
    </row>
    <row r="56" spans="1:8" ht="12.75" customHeight="1">
      <c r="A56" s="22">
        <v>42950</v>
      </c>
      <c r="B56" s="22"/>
      <c r="C56" s="26">
        <f>ROUND(9.185,5)</f>
        <v>9.185</v>
      </c>
      <c r="D56" s="26">
        <f>F56</f>
        <v>9.27504</v>
      </c>
      <c r="E56" s="26">
        <f>F56</f>
        <v>9.27504</v>
      </c>
      <c r="F56" s="26">
        <f>ROUND(9.27504,5)</f>
        <v>9.27504</v>
      </c>
      <c r="G56" s="24"/>
      <c r="H56" s="36"/>
    </row>
    <row r="57" spans="1:8" ht="12.75" customHeight="1">
      <c r="A57" s="22">
        <v>43041</v>
      </c>
      <c r="B57" s="22"/>
      <c r="C57" s="26">
        <f>ROUND(9.185,5)</f>
        <v>9.185</v>
      </c>
      <c r="D57" s="26">
        <f>F57</f>
        <v>9.30514</v>
      </c>
      <c r="E57" s="26">
        <f>F57</f>
        <v>9.30514</v>
      </c>
      <c r="F57" s="26">
        <f>ROUND(9.30514,5)</f>
        <v>9.30514</v>
      </c>
      <c r="G57" s="24"/>
      <c r="H57" s="36"/>
    </row>
    <row r="58" spans="1:8" ht="12.75" customHeight="1">
      <c r="A58" s="22">
        <v>43132</v>
      </c>
      <c r="B58" s="22"/>
      <c r="C58" s="26">
        <f>ROUND(9.185,5)</f>
        <v>9.185</v>
      </c>
      <c r="D58" s="26">
        <f>F58</f>
        <v>9.32859</v>
      </c>
      <c r="E58" s="26">
        <f>F58</f>
        <v>9.32859</v>
      </c>
      <c r="F58" s="26">
        <f>ROUND(9.32859,5)</f>
        <v>9.32859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ROUND(105.37444,5)</f>
        <v>105.37444</v>
      </c>
      <c r="D60" s="26">
        <f>F60</f>
        <v>105.80623</v>
      </c>
      <c r="E60" s="26">
        <f>F60</f>
        <v>105.80623</v>
      </c>
      <c r="F60" s="26">
        <f>ROUND(105.80623,5)</f>
        <v>105.80623</v>
      </c>
      <c r="G60" s="24"/>
      <c r="H60" s="36"/>
    </row>
    <row r="61" spans="1:8" ht="12.75" customHeight="1">
      <c r="A61" s="22">
        <v>42859</v>
      </c>
      <c r="B61" s="22"/>
      <c r="C61" s="26">
        <f>ROUND(105.37444,5)</f>
        <v>105.37444</v>
      </c>
      <c r="D61" s="26">
        <f>F61</f>
        <v>106.80384</v>
      </c>
      <c r="E61" s="26">
        <f>F61</f>
        <v>106.80384</v>
      </c>
      <c r="F61" s="26">
        <f>ROUND(106.80384,5)</f>
        <v>106.80384</v>
      </c>
      <c r="G61" s="24"/>
      <c r="H61" s="36"/>
    </row>
    <row r="62" spans="1:8" ht="12.75" customHeight="1">
      <c r="A62" s="22">
        <v>42950</v>
      </c>
      <c r="B62" s="22"/>
      <c r="C62" s="26">
        <f>ROUND(105.37444,5)</f>
        <v>105.37444</v>
      </c>
      <c r="D62" s="26">
        <f>F62</f>
        <v>108.92328</v>
      </c>
      <c r="E62" s="26">
        <f>F62</f>
        <v>108.92328</v>
      </c>
      <c r="F62" s="26">
        <f>ROUND(108.92328,5)</f>
        <v>108.92328</v>
      </c>
      <c r="G62" s="24"/>
      <c r="H62" s="36"/>
    </row>
    <row r="63" spans="1:8" ht="12.75" customHeight="1">
      <c r="A63" s="22">
        <v>43041</v>
      </c>
      <c r="B63" s="22"/>
      <c r="C63" s="26">
        <f>ROUND(105.37444,5)</f>
        <v>105.37444</v>
      </c>
      <c r="D63" s="26">
        <f>F63</f>
        <v>110.07454</v>
      </c>
      <c r="E63" s="26">
        <f>F63</f>
        <v>110.07454</v>
      </c>
      <c r="F63" s="26">
        <f>ROUND(110.07454,5)</f>
        <v>110.07454</v>
      </c>
      <c r="G63" s="24"/>
      <c r="H63" s="36"/>
    </row>
    <row r="64" spans="1:8" ht="12.75" customHeight="1">
      <c r="A64" s="22">
        <v>43132</v>
      </c>
      <c r="B64" s="22"/>
      <c r="C64" s="26">
        <f>ROUND(105.37444,5)</f>
        <v>105.37444</v>
      </c>
      <c r="D64" s="26">
        <f>F64</f>
        <v>112.36534</v>
      </c>
      <c r="E64" s="26">
        <f>F64</f>
        <v>112.36534</v>
      </c>
      <c r="F64" s="26">
        <f>ROUND(112.36534,5)</f>
        <v>112.36534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ROUND(9.36,5)</f>
        <v>9.36</v>
      </c>
      <c r="D66" s="26">
        <f>F66</f>
        <v>9.37045</v>
      </c>
      <c r="E66" s="26">
        <f>F66</f>
        <v>9.37045</v>
      </c>
      <c r="F66" s="26">
        <f>ROUND(9.37045,5)</f>
        <v>9.37045</v>
      </c>
      <c r="G66" s="24"/>
      <c r="H66" s="36"/>
    </row>
    <row r="67" spans="1:8" ht="12.75" customHeight="1">
      <c r="A67" s="22">
        <v>42859</v>
      </c>
      <c r="B67" s="22"/>
      <c r="C67" s="26">
        <f>ROUND(9.36,5)</f>
        <v>9.36</v>
      </c>
      <c r="D67" s="26">
        <f>F67</f>
        <v>9.41561</v>
      </c>
      <c r="E67" s="26">
        <f>F67</f>
        <v>9.41561</v>
      </c>
      <c r="F67" s="26">
        <f>ROUND(9.41561,5)</f>
        <v>9.41561</v>
      </c>
      <c r="G67" s="24"/>
      <c r="H67" s="36"/>
    </row>
    <row r="68" spans="1:8" ht="12.75" customHeight="1">
      <c r="A68" s="22">
        <v>42950</v>
      </c>
      <c r="B68" s="22"/>
      <c r="C68" s="26">
        <f>ROUND(9.36,5)</f>
        <v>9.36</v>
      </c>
      <c r="D68" s="26">
        <f>F68</f>
        <v>9.45622</v>
      </c>
      <c r="E68" s="26">
        <f>F68</f>
        <v>9.45622</v>
      </c>
      <c r="F68" s="26">
        <f>ROUND(9.45622,5)</f>
        <v>9.45622</v>
      </c>
      <c r="G68" s="24"/>
      <c r="H68" s="36"/>
    </row>
    <row r="69" spans="1:8" ht="12.75" customHeight="1">
      <c r="A69" s="22">
        <v>43041</v>
      </c>
      <c r="B69" s="22"/>
      <c r="C69" s="26">
        <f>ROUND(9.36,5)</f>
        <v>9.36</v>
      </c>
      <c r="D69" s="26">
        <f>F69</f>
        <v>9.48582</v>
      </c>
      <c r="E69" s="26">
        <f>F69</f>
        <v>9.48582</v>
      </c>
      <c r="F69" s="26">
        <f>ROUND(9.48582,5)</f>
        <v>9.48582</v>
      </c>
      <c r="G69" s="24"/>
      <c r="H69" s="36"/>
    </row>
    <row r="70" spans="1:8" ht="12.75" customHeight="1">
      <c r="A70" s="22">
        <v>43132</v>
      </c>
      <c r="B70" s="22"/>
      <c r="C70" s="26">
        <f>ROUND(9.36,5)</f>
        <v>9.36</v>
      </c>
      <c r="D70" s="26">
        <f>F70</f>
        <v>9.50955</v>
      </c>
      <c r="E70" s="26">
        <f>F70</f>
        <v>9.50955</v>
      </c>
      <c r="F70" s="26">
        <f>ROUND(9.50955,5)</f>
        <v>9.50955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ROUND(2.16,5)</f>
        <v>2.16</v>
      </c>
      <c r="D72" s="26">
        <f>F72</f>
        <v>129.97238</v>
      </c>
      <c r="E72" s="26">
        <f>F72</f>
        <v>129.97238</v>
      </c>
      <c r="F72" s="26">
        <f>ROUND(129.97238,5)</f>
        <v>129.97238</v>
      </c>
      <c r="G72" s="24"/>
      <c r="H72" s="36"/>
    </row>
    <row r="73" spans="1:8" ht="12.75" customHeight="1">
      <c r="A73" s="22">
        <v>42859</v>
      </c>
      <c r="B73" s="22"/>
      <c r="C73" s="26">
        <f>ROUND(2.16,5)</f>
        <v>2.16</v>
      </c>
      <c r="D73" s="26">
        <f>F73</f>
        <v>132.47607</v>
      </c>
      <c r="E73" s="26">
        <f>F73</f>
        <v>132.47607</v>
      </c>
      <c r="F73" s="26">
        <f>ROUND(132.47607,5)</f>
        <v>132.47607</v>
      </c>
      <c r="G73" s="24"/>
      <c r="H73" s="36"/>
    </row>
    <row r="74" spans="1:8" ht="12.75" customHeight="1">
      <c r="A74" s="22">
        <v>42950</v>
      </c>
      <c r="B74" s="22"/>
      <c r="C74" s="26">
        <f>ROUND(2.16,5)</f>
        <v>2.16</v>
      </c>
      <c r="D74" s="26">
        <f>F74</f>
        <v>133.60358</v>
      </c>
      <c r="E74" s="26">
        <f>F74</f>
        <v>133.60358</v>
      </c>
      <c r="F74" s="26">
        <f>ROUND(133.60358,5)</f>
        <v>133.60358</v>
      </c>
      <c r="G74" s="24"/>
      <c r="H74" s="36"/>
    </row>
    <row r="75" spans="1:8" ht="12.75" customHeight="1">
      <c r="A75" s="22">
        <v>43041</v>
      </c>
      <c r="B75" s="22"/>
      <c r="C75" s="26">
        <f>ROUND(2.16,5)</f>
        <v>2.16</v>
      </c>
      <c r="D75" s="26">
        <f>F75</f>
        <v>136.34417</v>
      </c>
      <c r="E75" s="26">
        <f>F75</f>
        <v>136.34417</v>
      </c>
      <c r="F75" s="26">
        <f>ROUND(136.34417,5)</f>
        <v>136.34417</v>
      </c>
      <c r="G75" s="24"/>
      <c r="H75" s="36"/>
    </row>
    <row r="76" spans="1:8" ht="12.75" customHeight="1">
      <c r="A76" s="22">
        <v>43132</v>
      </c>
      <c r="B76" s="22"/>
      <c r="C76" s="26">
        <f>ROUND(2.16,5)</f>
        <v>2.16</v>
      </c>
      <c r="D76" s="26">
        <f>F76</f>
        <v>139.18166</v>
      </c>
      <c r="E76" s="26">
        <f>F76</f>
        <v>139.18166</v>
      </c>
      <c r="F76" s="26">
        <f>ROUND(139.18166,5)</f>
        <v>139.18166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ROUND(9.37,5)</f>
        <v>9.37</v>
      </c>
      <c r="D78" s="26">
        <f>F78</f>
        <v>9.38017</v>
      </c>
      <c r="E78" s="26">
        <f>F78</f>
        <v>9.38017</v>
      </c>
      <c r="F78" s="26">
        <f>ROUND(9.38017,5)</f>
        <v>9.38017</v>
      </c>
      <c r="G78" s="24"/>
      <c r="H78" s="36"/>
    </row>
    <row r="79" spans="1:8" ht="12.75" customHeight="1">
      <c r="A79" s="22">
        <v>42859</v>
      </c>
      <c r="B79" s="22"/>
      <c r="C79" s="26">
        <f>ROUND(9.37,5)</f>
        <v>9.37</v>
      </c>
      <c r="D79" s="26">
        <f>F79</f>
        <v>9.42409</v>
      </c>
      <c r="E79" s="26">
        <f>F79</f>
        <v>9.42409</v>
      </c>
      <c r="F79" s="26">
        <f>ROUND(9.42409,5)</f>
        <v>9.42409</v>
      </c>
      <c r="G79" s="24"/>
      <c r="H79" s="36"/>
    </row>
    <row r="80" spans="1:8" ht="12.75" customHeight="1">
      <c r="A80" s="22">
        <v>42950</v>
      </c>
      <c r="B80" s="22"/>
      <c r="C80" s="26">
        <f>ROUND(9.37,5)</f>
        <v>9.37</v>
      </c>
      <c r="D80" s="26">
        <f>F80</f>
        <v>9.46356</v>
      </c>
      <c r="E80" s="26">
        <f>F80</f>
        <v>9.46356</v>
      </c>
      <c r="F80" s="26">
        <f>ROUND(9.46356,5)</f>
        <v>9.46356</v>
      </c>
      <c r="G80" s="24"/>
      <c r="H80" s="36"/>
    </row>
    <row r="81" spans="1:8" ht="12.75" customHeight="1">
      <c r="A81" s="22">
        <v>43041</v>
      </c>
      <c r="B81" s="22"/>
      <c r="C81" s="26">
        <f>ROUND(9.37,5)</f>
        <v>9.37</v>
      </c>
      <c r="D81" s="26">
        <f>F81</f>
        <v>9.49232</v>
      </c>
      <c r="E81" s="26">
        <f>F81</f>
        <v>9.49232</v>
      </c>
      <c r="F81" s="26">
        <f>ROUND(9.49232,5)</f>
        <v>9.49232</v>
      </c>
      <c r="G81" s="24"/>
      <c r="H81" s="36"/>
    </row>
    <row r="82" spans="1:8" ht="12.75" customHeight="1">
      <c r="A82" s="22">
        <v>43132</v>
      </c>
      <c r="B82" s="22"/>
      <c r="C82" s="26">
        <f>ROUND(9.37,5)</f>
        <v>9.37</v>
      </c>
      <c r="D82" s="26">
        <f>F82</f>
        <v>9.51538</v>
      </c>
      <c r="E82" s="26">
        <f>F82</f>
        <v>9.51538</v>
      </c>
      <c r="F82" s="26">
        <f>ROUND(9.51538,5)</f>
        <v>9.51538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ROUND(9.375,5)</f>
        <v>9.375</v>
      </c>
      <c r="D84" s="26">
        <f>F84</f>
        <v>9.38476</v>
      </c>
      <c r="E84" s="26">
        <f>F84</f>
        <v>9.38476</v>
      </c>
      <c r="F84" s="26">
        <f>ROUND(9.38476,5)</f>
        <v>9.38476</v>
      </c>
      <c r="G84" s="24"/>
      <c r="H84" s="36"/>
    </row>
    <row r="85" spans="1:8" ht="12.75" customHeight="1">
      <c r="A85" s="22">
        <v>42859</v>
      </c>
      <c r="B85" s="22"/>
      <c r="C85" s="26">
        <f>ROUND(9.375,5)</f>
        <v>9.375</v>
      </c>
      <c r="D85" s="26">
        <f>F85</f>
        <v>9.42685</v>
      </c>
      <c r="E85" s="26">
        <f>F85</f>
        <v>9.42685</v>
      </c>
      <c r="F85" s="26">
        <f>ROUND(9.42685,5)</f>
        <v>9.42685</v>
      </c>
      <c r="G85" s="24"/>
      <c r="H85" s="36"/>
    </row>
    <row r="86" spans="1:8" ht="12.75" customHeight="1">
      <c r="A86" s="22">
        <v>42950</v>
      </c>
      <c r="B86" s="22"/>
      <c r="C86" s="26">
        <f>ROUND(9.375,5)</f>
        <v>9.375</v>
      </c>
      <c r="D86" s="26">
        <f>F86</f>
        <v>9.46461</v>
      </c>
      <c r="E86" s="26">
        <f>F86</f>
        <v>9.46461</v>
      </c>
      <c r="F86" s="26">
        <f>ROUND(9.46461,5)</f>
        <v>9.46461</v>
      </c>
      <c r="G86" s="24"/>
      <c r="H86" s="36"/>
    </row>
    <row r="87" spans="1:8" ht="12.75" customHeight="1">
      <c r="A87" s="22">
        <v>43041</v>
      </c>
      <c r="B87" s="22"/>
      <c r="C87" s="26">
        <f>ROUND(9.375,5)</f>
        <v>9.375</v>
      </c>
      <c r="D87" s="26">
        <f>F87</f>
        <v>9.49207</v>
      </c>
      <c r="E87" s="26">
        <f>F87</f>
        <v>9.49207</v>
      </c>
      <c r="F87" s="26">
        <f>ROUND(9.49207,5)</f>
        <v>9.49207</v>
      </c>
      <c r="G87" s="24"/>
      <c r="H87" s="36"/>
    </row>
    <row r="88" spans="1:8" ht="12.75" customHeight="1">
      <c r="A88" s="22">
        <v>43132</v>
      </c>
      <c r="B88" s="22"/>
      <c r="C88" s="26">
        <f>ROUND(9.375,5)</f>
        <v>9.375</v>
      </c>
      <c r="D88" s="26">
        <f>F88</f>
        <v>9.51403</v>
      </c>
      <c r="E88" s="26">
        <f>F88</f>
        <v>9.51403</v>
      </c>
      <c r="F88" s="26">
        <f>ROUND(9.51403,5)</f>
        <v>9.51403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ROUND(131.09232,5)</f>
        <v>131.09232</v>
      </c>
      <c r="D90" s="26">
        <f>F90</f>
        <v>131.6293</v>
      </c>
      <c r="E90" s="26">
        <f>F90</f>
        <v>131.6293</v>
      </c>
      <c r="F90" s="26">
        <f>ROUND(131.6293,5)</f>
        <v>131.6293</v>
      </c>
      <c r="G90" s="24"/>
      <c r="H90" s="36"/>
    </row>
    <row r="91" spans="1:8" ht="12.75" customHeight="1">
      <c r="A91" s="22">
        <v>42859</v>
      </c>
      <c r="B91" s="22"/>
      <c r="C91" s="26">
        <f>ROUND(131.09232,5)</f>
        <v>131.09232</v>
      </c>
      <c r="D91" s="26">
        <f>F91</f>
        <v>132.63481</v>
      </c>
      <c r="E91" s="26">
        <f>F91</f>
        <v>132.63481</v>
      </c>
      <c r="F91" s="26">
        <f>ROUND(132.63481,5)</f>
        <v>132.63481</v>
      </c>
      <c r="G91" s="24"/>
      <c r="H91" s="36"/>
    </row>
    <row r="92" spans="1:8" ht="12.75" customHeight="1">
      <c r="A92" s="22">
        <v>42950</v>
      </c>
      <c r="B92" s="22"/>
      <c r="C92" s="26">
        <f>ROUND(131.09232,5)</f>
        <v>131.09232</v>
      </c>
      <c r="D92" s="26">
        <f>F92</f>
        <v>135.26704</v>
      </c>
      <c r="E92" s="26">
        <f>F92</f>
        <v>135.26704</v>
      </c>
      <c r="F92" s="26">
        <f>ROUND(135.26704,5)</f>
        <v>135.26704</v>
      </c>
      <c r="G92" s="24"/>
      <c r="H92" s="36"/>
    </row>
    <row r="93" spans="1:8" ht="12.75" customHeight="1">
      <c r="A93" s="22">
        <v>43041</v>
      </c>
      <c r="B93" s="22"/>
      <c r="C93" s="26">
        <f>ROUND(131.09232,5)</f>
        <v>131.09232</v>
      </c>
      <c r="D93" s="26">
        <f>F93</f>
        <v>136.44684</v>
      </c>
      <c r="E93" s="26">
        <f>F93</f>
        <v>136.44684</v>
      </c>
      <c r="F93" s="26">
        <f>ROUND(136.44684,5)</f>
        <v>136.44684</v>
      </c>
      <c r="G93" s="24"/>
      <c r="H93" s="36"/>
    </row>
    <row r="94" spans="1:8" ht="12.75" customHeight="1">
      <c r="A94" s="22">
        <v>43132</v>
      </c>
      <c r="B94" s="22"/>
      <c r="C94" s="26">
        <f>ROUND(131.09232,5)</f>
        <v>131.09232</v>
      </c>
      <c r="D94" s="26">
        <f>F94</f>
        <v>139.28654</v>
      </c>
      <c r="E94" s="26">
        <f>F94</f>
        <v>139.28654</v>
      </c>
      <c r="F94" s="26">
        <f>ROUND(139.28654,5)</f>
        <v>139.28654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ROUND(2.18,5)</f>
        <v>2.18</v>
      </c>
      <c r="D96" s="26">
        <f>F96</f>
        <v>137.9637</v>
      </c>
      <c r="E96" s="26">
        <f>F96</f>
        <v>137.9637</v>
      </c>
      <c r="F96" s="26">
        <f>ROUND(137.9637,5)</f>
        <v>137.9637</v>
      </c>
      <c r="G96" s="24"/>
      <c r="H96" s="36"/>
    </row>
    <row r="97" spans="1:8" ht="12.75" customHeight="1">
      <c r="A97" s="22">
        <v>42859</v>
      </c>
      <c r="B97" s="22"/>
      <c r="C97" s="26">
        <f>ROUND(2.18,5)</f>
        <v>2.18</v>
      </c>
      <c r="D97" s="26">
        <f>F97</f>
        <v>140.6213</v>
      </c>
      <c r="E97" s="26">
        <f>F97</f>
        <v>140.6213</v>
      </c>
      <c r="F97" s="26">
        <f>ROUND(140.6213,5)</f>
        <v>140.6213</v>
      </c>
      <c r="G97" s="24"/>
      <c r="H97" s="36"/>
    </row>
    <row r="98" spans="1:8" ht="12.75" customHeight="1">
      <c r="A98" s="22">
        <v>42950</v>
      </c>
      <c r="B98" s="22"/>
      <c r="C98" s="26">
        <f>ROUND(2.18,5)</f>
        <v>2.18</v>
      </c>
      <c r="D98" s="26">
        <f>F98</f>
        <v>141.74809</v>
      </c>
      <c r="E98" s="26">
        <f>F98</f>
        <v>141.74809</v>
      </c>
      <c r="F98" s="26">
        <f>ROUND(141.74809,5)</f>
        <v>141.74809</v>
      </c>
      <c r="G98" s="24"/>
      <c r="H98" s="36"/>
    </row>
    <row r="99" spans="1:8" ht="12.75" customHeight="1">
      <c r="A99" s="22">
        <v>43041</v>
      </c>
      <c r="B99" s="22"/>
      <c r="C99" s="26">
        <f>ROUND(2.18,5)</f>
        <v>2.18</v>
      </c>
      <c r="D99" s="26">
        <f>F99</f>
        <v>144.65544</v>
      </c>
      <c r="E99" s="26">
        <f>F99</f>
        <v>144.65544</v>
      </c>
      <c r="F99" s="26">
        <f>ROUND(144.65544,5)</f>
        <v>144.65544</v>
      </c>
      <c r="G99" s="24"/>
      <c r="H99" s="36"/>
    </row>
    <row r="100" spans="1:8" ht="12.75" customHeight="1">
      <c r="A100" s="22">
        <v>43132</v>
      </c>
      <c r="B100" s="22"/>
      <c r="C100" s="26">
        <f>ROUND(2.18,5)</f>
        <v>2.18</v>
      </c>
      <c r="D100" s="26">
        <f>F100</f>
        <v>147.66587</v>
      </c>
      <c r="E100" s="26">
        <f>F100</f>
        <v>147.66587</v>
      </c>
      <c r="F100" s="26">
        <f>ROUND(147.66587,5)</f>
        <v>147.66587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ROUND(2.8,5)</f>
        <v>2.8</v>
      </c>
      <c r="D102" s="26">
        <f>F102</f>
        <v>127.85486</v>
      </c>
      <c r="E102" s="26">
        <f>F102</f>
        <v>127.85486</v>
      </c>
      <c r="F102" s="26">
        <f>ROUND(127.85486,5)</f>
        <v>127.85486</v>
      </c>
      <c r="G102" s="24"/>
      <c r="H102" s="36"/>
    </row>
    <row r="103" spans="1:8" ht="12.75" customHeight="1">
      <c r="A103" s="22">
        <v>42859</v>
      </c>
      <c r="B103" s="22"/>
      <c r="C103" s="26">
        <f>ROUND(2.8,5)</f>
        <v>2.8</v>
      </c>
      <c r="D103" s="26">
        <f>F103</f>
        <v>128.63342</v>
      </c>
      <c r="E103" s="26">
        <f>F103</f>
        <v>128.63342</v>
      </c>
      <c r="F103" s="26">
        <f>ROUND(128.63342,5)</f>
        <v>128.63342</v>
      </c>
      <c r="G103" s="24"/>
      <c r="H103" s="36"/>
    </row>
    <row r="104" spans="1:8" ht="12.75" customHeight="1">
      <c r="A104" s="22">
        <v>42950</v>
      </c>
      <c r="B104" s="22"/>
      <c r="C104" s="26">
        <f>ROUND(2.8,5)</f>
        <v>2.8</v>
      </c>
      <c r="D104" s="26">
        <f>F104</f>
        <v>131.1862</v>
      </c>
      <c r="E104" s="26">
        <f>F104</f>
        <v>131.1862</v>
      </c>
      <c r="F104" s="26">
        <f>ROUND(131.1862,5)</f>
        <v>131.1862</v>
      </c>
      <c r="G104" s="24"/>
      <c r="H104" s="36"/>
    </row>
    <row r="105" spans="1:8" ht="12.75" customHeight="1">
      <c r="A105" s="22">
        <v>43041</v>
      </c>
      <c r="B105" s="22"/>
      <c r="C105" s="26">
        <f>ROUND(2.8,5)</f>
        <v>2.8</v>
      </c>
      <c r="D105" s="26">
        <f>F105</f>
        <v>133.87691</v>
      </c>
      <c r="E105" s="26">
        <f>F105</f>
        <v>133.87691</v>
      </c>
      <c r="F105" s="26">
        <f>ROUND(133.87691,5)</f>
        <v>133.87691</v>
      </c>
      <c r="G105" s="24"/>
      <c r="H105" s="36"/>
    </row>
    <row r="106" spans="1:8" ht="12.75" customHeight="1">
      <c r="A106" s="22">
        <v>43132</v>
      </c>
      <c r="B106" s="22"/>
      <c r="C106" s="26">
        <f>ROUND(2.8,5)</f>
        <v>2.8</v>
      </c>
      <c r="D106" s="26">
        <f>F106</f>
        <v>136.66299</v>
      </c>
      <c r="E106" s="26">
        <f>F106</f>
        <v>136.66299</v>
      </c>
      <c r="F106" s="26">
        <f>ROUND(136.66299,5)</f>
        <v>136.66299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ROUND(10.27,5)</f>
        <v>10.27</v>
      </c>
      <c r="D108" s="26">
        <f>F108</f>
        <v>10.28801</v>
      </c>
      <c r="E108" s="26">
        <f>F108</f>
        <v>10.28801</v>
      </c>
      <c r="F108" s="26">
        <f>ROUND(10.28801,5)</f>
        <v>10.28801</v>
      </c>
      <c r="G108" s="24"/>
      <c r="H108" s="36"/>
    </row>
    <row r="109" spans="1:8" ht="12.75" customHeight="1">
      <c r="A109" s="22">
        <v>42859</v>
      </c>
      <c r="B109" s="22"/>
      <c r="C109" s="26">
        <f>ROUND(10.27,5)</f>
        <v>10.27</v>
      </c>
      <c r="D109" s="26">
        <f>F109</f>
        <v>10.36178</v>
      </c>
      <c r="E109" s="26">
        <f>F109</f>
        <v>10.36178</v>
      </c>
      <c r="F109" s="26">
        <f>ROUND(10.36178,5)</f>
        <v>10.36178</v>
      </c>
      <c r="G109" s="24"/>
      <c r="H109" s="36"/>
    </row>
    <row r="110" spans="1:8" ht="12.75" customHeight="1">
      <c r="A110" s="22">
        <v>42950</v>
      </c>
      <c r="B110" s="22"/>
      <c r="C110" s="26">
        <f>ROUND(10.27,5)</f>
        <v>10.27</v>
      </c>
      <c r="D110" s="26">
        <f>F110</f>
        <v>10.42939</v>
      </c>
      <c r="E110" s="26">
        <f>F110</f>
        <v>10.42939</v>
      </c>
      <c r="F110" s="26">
        <f>ROUND(10.42939,5)</f>
        <v>10.42939</v>
      </c>
      <c r="G110" s="24"/>
      <c r="H110" s="36"/>
    </row>
    <row r="111" spans="1:8" ht="12.75" customHeight="1">
      <c r="A111" s="22">
        <v>43041</v>
      </c>
      <c r="B111" s="22"/>
      <c r="C111" s="26">
        <f>ROUND(10.27,5)</f>
        <v>10.27</v>
      </c>
      <c r="D111" s="26">
        <f>F111</f>
        <v>10.49402</v>
      </c>
      <c r="E111" s="26">
        <f>F111</f>
        <v>10.49402</v>
      </c>
      <c r="F111" s="26">
        <f>ROUND(10.49402,5)</f>
        <v>10.49402</v>
      </c>
      <c r="G111" s="24"/>
      <c r="H111" s="36"/>
    </row>
    <row r="112" spans="1:8" ht="12.75" customHeight="1">
      <c r="A112" s="22">
        <v>43132</v>
      </c>
      <c r="B112" s="22"/>
      <c r="C112" s="26">
        <f>ROUND(10.27,5)</f>
        <v>10.27</v>
      </c>
      <c r="D112" s="26">
        <f>F112</f>
        <v>10.55515</v>
      </c>
      <c r="E112" s="26">
        <f>F112</f>
        <v>10.55515</v>
      </c>
      <c r="F112" s="26">
        <f>ROUND(10.55515,5)</f>
        <v>10.55515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ROUND(10.395,5)</f>
        <v>10.395</v>
      </c>
      <c r="D114" s="26">
        <f>F114</f>
        <v>10.41183</v>
      </c>
      <c r="E114" s="26">
        <f>F114</f>
        <v>10.41183</v>
      </c>
      <c r="F114" s="26">
        <f>ROUND(10.41183,5)</f>
        <v>10.41183</v>
      </c>
      <c r="G114" s="24"/>
      <c r="H114" s="36"/>
    </row>
    <row r="115" spans="1:8" ht="12.75" customHeight="1">
      <c r="A115" s="22">
        <v>42859</v>
      </c>
      <c r="B115" s="22"/>
      <c r="C115" s="26">
        <f>ROUND(10.395,5)</f>
        <v>10.395</v>
      </c>
      <c r="D115" s="26">
        <f>F115</f>
        <v>10.4849</v>
      </c>
      <c r="E115" s="26">
        <f>F115</f>
        <v>10.4849</v>
      </c>
      <c r="F115" s="26">
        <f>ROUND(10.4849,5)</f>
        <v>10.4849</v>
      </c>
      <c r="G115" s="24"/>
      <c r="H115" s="36"/>
    </row>
    <row r="116" spans="1:8" ht="12.75" customHeight="1">
      <c r="A116" s="22">
        <v>42950</v>
      </c>
      <c r="B116" s="22"/>
      <c r="C116" s="26">
        <f>ROUND(10.395,5)</f>
        <v>10.395</v>
      </c>
      <c r="D116" s="26">
        <f>F116</f>
        <v>10.55115</v>
      </c>
      <c r="E116" s="26">
        <f>F116</f>
        <v>10.55115</v>
      </c>
      <c r="F116" s="26">
        <f>ROUND(10.55115,5)</f>
        <v>10.55115</v>
      </c>
      <c r="G116" s="24"/>
      <c r="H116" s="36"/>
    </row>
    <row r="117" spans="1:8" ht="12.75" customHeight="1">
      <c r="A117" s="22">
        <v>43041</v>
      </c>
      <c r="B117" s="22"/>
      <c r="C117" s="26">
        <f>ROUND(10.395,5)</f>
        <v>10.395</v>
      </c>
      <c r="D117" s="26">
        <f>F117</f>
        <v>10.61344</v>
      </c>
      <c r="E117" s="26">
        <f>F117</f>
        <v>10.61344</v>
      </c>
      <c r="F117" s="26">
        <f>ROUND(10.61344,5)</f>
        <v>10.61344</v>
      </c>
      <c r="G117" s="24"/>
      <c r="H117" s="36"/>
    </row>
    <row r="118" spans="1:8" ht="12.75" customHeight="1">
      <c r="A118" s="22">
        <v>43132</v>
      </c>
      <c r="B118" s="22"/>
      <c r="C118" s="26">
        <f>ROUND(10.395,5)</f>
        <v>10.395</v>
      </c>
      <c r="D118" s="26">
        <f>F118</f>
        <v>10.6702</v>
      </c>
      <c r="E118" s="26">
        <f>F118</f>
        <v>10.6702</v>
      </c>
      <c r="F118" s="26">
        <f>ROUND(10.6702,5)</f>
        <v>10.6702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ROUND(8.325,5)</f>
        <v>8.325</v>
      </c>
      <c r="D122" s="26">
        <f>F122</f>
        <v>8.33443</v>
      </c>
      <c r="E122" s="26">
        <f>F122</f>
        <v>8.33443</v>
      </c>
      <c r="F122" s="26">
        <f>ROUND(8.33443,5)</f>
        <v>8.33443</v>
      </c>
      <c r="G122" s="24"/>
      <c r="H122" s="36"/>
    </row>
    <row r="123" spans="1:8" ht="12.75" customHeight="1">
      <c r="A123" s="22">
        <v>42859</v>
      </c>
      <c r="B123" s="22"/>
      <c r="C123" s="26">
        <f>ROUND(8.325,5)</f>
        <v>8.325</v>
      </c>
      <c r="D123" s="26">
        <f>F123</f>
        <v>8.36242</v>
      </c>
      <c r="E123" s="26">
        <f>F123</f>
        <v>8.36242</v>
      </c>
      <c r="F123" s="26">
        <f>ROUND(8.36242,5)</f>
        <v>8.36242</v>
      </c>
      <c r="G123" s="24"/>
      <c r="H123" s="36"/>
    </row>
    <row r="124" spans="1:8" ht="12.75" customHeight="1">
      <c r="A124" s="22">
        <v>42950</v>
      </c>
      <c r="B124" s="22"/>
      <c r="C124" s="26">
        <f>ROUND(8.325,5)</f>
        <v>8.325</v>
      </c>
      <c r="D124" s="26">
        <f>F124</f>
        <v>8.37798</v>
      </c>
      <c r="E124" s="26">
        <f>F124</f>
        <v>8.37798</v>
      </c>
      <c r="F124" s="26">
        <f>ROUND(8.37798,5)</f>
        <v>8.37798</v>
      </c>
      <c r="G124" s="24"/>
      <c r="H124" s="36"/>
    </row>
    <row r="125" spans="1:8" ht="12.75" customHeight="1">
      <c r="A125" s="22">
        <v>43041</v>
      </c>
      <c r="B125" s="22"/>
      <c r="C125" s="26">
        <f>ROUND(8.325,5)</f>
        <v>8.325</v>
      </c>
      <c r="D125" s="26">
        <f>F125</f>
        <v>8.38494</v>
      </c>
      <c r="E125" s="26">
        <f>F125</f>
        <v>8.38494</v>
      </c>
      <c r="F125" s="26">
        <f>ROUND(8.38494,5)</f>
        <v>8.38494</v>
      </c>
      <c r="G125" s="24"/>
      <c r="H125" s="36"/>
    </row>
    <row r="126" spans="1:8" ht="12.75" customHeight="1">
      <c r="A126" s="22">
        <v>43132</v>
      </c>
      <c r="B126" s="22"/>
      <c r="C126" s="26">
        <f>ROUND(8.325,5)</f>
        <v>8.325</v>
      </c>
      <c r="D126" s="26">
        <f>F126</f>
        <v>8.37808</v>
      </c>
      <c r="E126" s="26">
        <f>F126</f>
        <v>8.37808</v>
      </c>
      <c r="F126" s="26">
        <f>ROUND(8.37808,5)</f>
        <v>8.37808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ROUND(9.295,5)</f>
        <v>9.295</v>
      </c>
      <c r="D128" s="26">
        <f>F128</f>
        <v>9.30623</v>
      </c>
      <c r="E128" s="26">
        <f>F128</f>
        <v>9.30623</v>
      </c>
      <c r="F128" s="26">
        <f>ROUND(9.30623,5)</f>
        <v>9.30623</v>
      </c>
      <c r="G128" s="24"/>
      <c r="H128" s="36"/>
    </row>
    <row r="129" spans="1:8" ht="12.75" customHeight="1">
      <c r="A129" s="22">
        <v>42859</v>
      </c>
      <c r="B129" s="22"/>
      <c r="C129" s="26">
        <f>ROUND(9.295,5)</f>
        <v>9.295</v>
      </c>
      <c r="D129" s="26">
        <f>F129</f>
        <v>9.34837</v>
      </c>
      <c r="E129" s="26">
        <f>F129</f>
        <v>9.34837</v>
      </c>
      <c r="F129" s="26">
        <f>ROUND(9.34837,5)</f>
        <v>9.34837</v>
      </c>
      <c r="G129" s="24"/>
      <c r="H129" s="36"/>
    </row>
    <row r="130" spans="1:8" ht="12.75" customHeight="1">
      <c r="A130" s="22">
        <v>42950</v>
      </c>
      <c r="B130" s="22"/>
      <c r="C130" s="26">
        <f>ROUND(9.295,5)</f>
        <v>9.295</v>
      </c>
      <c r="D130" s="26">
        <f>F130</f>
        <v>9.38453</v>
      </c>
      <c r="E130" s="26">
        <f>F130</f>
        <v>9.38453</v>
      </c>
      <c r="F130" s="26">
        <f>ROUND(9.38453,5)</f>
        <v>9.38453</v>
      </c>
      <c r="G130" s="24"/>
      <c r="H130" s="36"/>
    </row>
    <row r="131" spans="1:8" ht="12.75" customHeight="1">
      <c r="A131" s="22">
        <v>43041</v>
      </c>
      <c r="B131" s="22"/>
      <c r="C131" s="26">
        <f>ROUND(9.295,5)</f>
        <v>9.295</v>
      </c>
      <c r="D131" s="26">
        <f>F131</f>
        <v>9.41697</v>
      </c>
      <c r="E131" s="26">
        <f>F131</f>
        <v>9.41697</v>
      </c>
      <c r="F131" s="26">
        <f>ROUND(9.41697,5)</f>
        <v>9.41697</v>
      </c>
      <c r="G131" s="24"/>
      <c r="H131" s="36"/>
    </row>
    <row r="132" spans="1:8" ht="12.75" customHeight="1">
      <c r="A132" s="22">
        <v>43132</v>
      </c>
      <c r="B132" s="22"/>
      <c r="C132" s="26">
        <f>ROUND(9.295,5)</f>
        <v>9.295</v>
      </c>
      <c r="D132" s="26">
        <f>F132</f>
        <v>9.44401</v>
      </c>
      <c r="E132" s="26">
        <f>F132</f>
        <v>9.44401</v>
      </c>
      <c r="F132" s="26">
        <f>ROUND(9.44401,5)</f>
        <v>9.44401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ROUND(8.63,5)</f>
        <v>8.63</v>
      </c>
      <c r="D134" s="26">
        <f>F134</f>
        <v>8.63909</v>
      </c>
      <c r="E134" s="26">
        <f>F134</f>
        <v>8.63909</v>
      </c>
      <c r="F134" s="26">
        <f>ROUND(8.63909,5)</f>
        <v>8.63909</v>
      </c>
      <c r="G134" s="24"/>
      <c r="H134" s="36"/>
    </row>
    <row r="135" spans="1:8" ht="12.75" customHeight="1">
      <c r="A135" s="22">
        <v>42859</v>
      </c>
      <c r="B135" s="22"/>
      <c r="C135" s="26">
        <f>ROUND(8.63,5)</f>
        <v>8.63</v>
      </c>
      <c r="D135" s="26">
        <f>F135</f>
        <v>8.67455</v>
      </c>
      <c r="E135" s="26">
        <f>F135</f>
        <v>8.67455</v>
      </c>
      <c r="F135" s="26">
        <f>ROUND(8.67455,5)</f>
        <v>8.67455</v>
      </c>
      <c r="G135" s="24"/>
      <c r="H135" s="36"/>
    </row>
    <row r="136" spans="1:8" ht="12.75" customHeight="1">
      <c r="A136" s="22">
        <v>42950</v>
      </c>
      <c r="B136" s="22"/>
      <c r="C136" s="26">
        <f>ROUND(8.63,5)</f>
        <v>8.63</v>
      </c>
      <c r="D136" s="26">
        <f>F136</f>
        <v>8.7013</v>
      </c>
      <c r="E136" s="26">
        <f>F136</f>
        <v>8.7013</v>
      </c>
      <c r="F136" s="26">
        <f>ROUND(8.7013,5)</f>
        <v>8.7013</v>
      </c>
      <c r="G136" s="24"/>
      <c r="H136" s="36"/>
    </row>
    <row r="137" spans="1:8" ht="12.75" customHeight="1">
      <c r="A137" s="22">
        <v>43041</v>
      </c>
      <c r="B137" s="22"/>
      <c r="C137" s="26">
        <f>ROUND(8.63,5)</f>
        <v>8.63</v>
      </c>
      <c r="D137" s="26">
        <f>F137</f>
        <v>8.71723</v>
      </c>
      <c r="E137" s="26">
        <f>F137</f>
        <v>8.71723</v>
      </c>
      <c r="F137" s="26">
        <f>ROUND(8.71723,5)</f>
        <v>8.71723</v>
      </c>
      <c r="G137" s="24"/>
      <c r="H137" s="36"/>
    </row>
    <row r="138" spans="1:8" ht="12.75" customHeight="1">
      <c r="A138" s="22">
        <v>43132</v>
      </c>
      <c r="B138" s="22"/>
      <c r="C138" s="26">
        <f>ROUND(8.63,5)</f>
        <v>8.63</v>
      </c>
      <c r="D138" s="26">
        <f>F138</f>
        <v>8.72341</v>
      </c>
      <c r="E138" s="26">
        <f>F138</f>
        <v>8.72341</v>
      </c>
      <c r="F138" s="26">
        <f>ROUND(8.72341,5)</f>
        <v>8.72341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ROUND(2.17,5)</f>
        <v>2.17</v>
      </c>
      <c r="D140" s="26">
        <f>F140</f>
        <v>294.30236</v>
      </c>
      <c r="E140" s="26">
        <f>F140</f>
        <v>294.30236</v>
      </c>
      <c r="F140" s="26">
        <f>ROUND(294.30236,5)</f>
        <v>294.30236</v>
      </c>
      <c r="G140" s="24"/>
      <c r="H140" s="36"/>
    </row>
    <row r="141" spans="1:8" ht="12.75" customHeight="1">
      <c r="A141" s="22">
        <v>42859</v>
      </c>
      <c r="B141" s="22"/>
      <c r="C141" s="26">
        <f>ROUND(2.17,5)</f>
        <v>2.17</v>
      </c>
      <c r="D141" s="26">
        <f>F141</f>
        <v>299.97155</v>
      </c>
      <c r="E141" s="26">
        <f>F141</f>
        <v>299.97155</v>
      </c>
      <c r="F141" s="26">
        <f>ROUND(299.97155,5)</f>
        <v>299.97155</v>
      </c>
      <c r="G141" s="24"/>
      <c r="H141" s="36"/>
    </row>
    <row r="142" spans="1:8" ht="12.75" customHeight="1">
      <c r="A142" s="22">
        <v>42950</v>
      </c>
      <c r="B142" s="22"/>
      <c r="C142" s="26">
        <f>ROUND(2.17,5)</f>
        <v>2.17</v>
      </c>
      <c r="D142" s="26">
        <f>F142</f>
        <v>299.01602</v>
      </c>
      <c r="E142" s="26">
        <f>F142</f>
        <v>299.01602</v>
      </c>
      <c r="F142" s="26">
        <f>ROUND(299.01602,5)</f>
        <v>299.01602</v>
      </c>
      <c r="G142" s="24"/>
      <c r="H142" s="36"/>
    </row>
    <row r="143" spans="1:8" ht="12.75" customHeight="1">
      <c r="A143" s="22">
        <v>43041</v>
      </c>
      <c r="B143" s="22"/>
      <c r="C143" s="26">
        <f>ROUND(2.17,5)</f>
        <v>2.17</v>
      </c>
      <c r="D143" s="26">
        <f>F143</f>
        <v>305.14973</v>
      </c>
      <c r="E143" s="26">
        <f>F143</f>
        <v>305.14973</v>
      </c>
      <c r="F143" s="26">
        <f>ROUND(305.14973,5)</f>
        <v>305.14973</v>
      </c>
      <c r="G143" s="24"/>
      <c r="H143" s="36"/>
    </row>
    <row r="144" spans="1:8" ht="12.75" customHeight="1">
      <c r="A144" s="22">
        <v>43132</v>
      </c>
      <c r="B144" s="22"/>
      <c r="C144" s="26">
        <f>ROUND(2.17,5)</f>
        <v>2.17</v>
      </c>
      <c r="D144" s="26">
        <f>F144</f>
        <v>311.50037</v>
      </c>
      <c r="E144" s="26">
        <f>F144</f>
        <v>311.50037</v>
      </c>
      <c r="F144" s="26">
        <f>ROUND(311.50037,5)</f>
        <v>311.50037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ROUND(2.15,5)</f>
        <v>2.15</v>
      </c>
      <c r="D146" s="26">
        <f>F146</f>
        <v>242.8644</v>
      </c>
      <c r="E146" s="26">
        <f>F146</f>
        <v>242.8644</v>
      </c>
      <c r="F146" s="26">
        <f>ROUND(242.8644,5)</f>
        <v>242.8644</v>
      </c>
      <c r="G146" s="24"/>
      <c r="H146" s="36"/>
    </row>
    <row r="147" spans="1:8" ht="12.75" customHeight="1">
      <c r="A147" s="22">
        <v>42859</v>
      </c>
      <c r="B147" s="22"/>
      <c r="C147" s="26">
        <f>ROUND(2.15,5)</f>
        <v>2.15</v>
      </c>
      <c r="D147" s="26">
        <f>F147</f>
        <v>247.54293</v>
      </c>
      <c r="E147" s="26">
        <f>F147</f>
        <v>247.54293</v>
      </c>
      <c r="F147" s="26">
        <f>ROUND(247.54293,5)</f>
        <v>247.54293</v>
      </c>
      <c r="G147" s="24"/>
      <c r="H147" s="36"/>
    </row>
    <row r="148" spans="1:8" ht="12.75" customHeight="1">
      <c r="A148" s="22">
        <v>42950</v>
      </c>
      <c r="B148" s="22"/>
      <c r="C148" s="26">
        <f>ROUND(2.15,5)</f>
        <v>2.15</v>
      </c>
      <c r="D148" s="26">
        <f>F148</f>
        <v>248.78591</v>
      </c>
      <c r="E148" s="26">
        <f>F148</f>
        <v>248.78591</v>
      </c>
      <c r="F148" s="26">
        <f>ROUND(248.78591,5)</f>
        <v>248.78591</v>
      </c>
      <c r="G148" s="24"/>
      <c r="H148" s="36"/>
    </row>
    <row r="149" spans="1:8" ht="12.75" customHeight="1">
      <c r="A149" s="22">
        <v>43041</v>
      </c>
      <c r="B149" s="22"/>
      <c r="C149" s="26">
        <f>ROUND(2.15,5)</f>
        <v>2.15</v>
      </c>
      <c r="D149" s="26">
        <f>F149</f>
        <v>253.88877</v>
      </c>
      <c r="E149" s="26">
        <f>F149</f>
        <v>253.88877</v>
      </c>
      <c r="F149" s="26">
        <f>ROUND(253.88877,5)</f>
        <v>253.88877</v>
      </c>
      <c r="G149" s="24"/>
      <c r="H149" s="36"/>
    </row>
    <row r="150" spans="1:8" ht="12.75" customHeight="1">
      <c r="A150" s="22">
        <v>43132</v>
      </c>
      <c r="B150" s="22"/>
      <c r="C150" s="26">
        <f>ROUND(2.15,5)</f>
        <v>2.15</v>
      </c>
      <c r="D150" s="26">
        <f>F150</f>
        <v>259.17247</v>
      </c>
      <c r="E150" s="26">
        <f>F150</f>
        <v>259.17247</v>
      </c>
      <c r="F150" s="26">
        <f>ROUND(259.17247,5)</f>
        <v>259.17247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ROUND(7.69,5)</f>
        <v>7.69</v>
      </c>
      <c r="D152" s="26">
        <f>F152</f>
        <v>7.7068</v>
      </c>
      <c r="E152" s="26">
        <f>F152</f>
        <v>7.7068</v>
      </c>
      <c r="F152" s="26">
        <f>ROUND(7.7068,5)</f>
        <v>7.7068</v>
      </c>
      <c r="G152" s="24"/>
      <c r="H152" s="36"/>
    </row>
    <row r="153" spans="1:8" ht="12.75" customHeight="1">
      <c r="A153" s="22">
        <v>42859</v>
      </c>
      <c r="B153" s="22"/>
      <c r="C153" s="26">
        <f>ROUND(7.69,5)</f>
        <v>7.69</v>
      </c>
      <c r="D153" s="26">
        <f>F153</f>
        <v>7.54355</v>
      </c>
      <c r="E153" s="26">
        <f>F153</f>
        <v>7.54355</v>
      </c>
      <c r="F153" s="26">
        <f>ROUND(7.54355,5)</f>
        <v>7.54355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6">
        <f>ROUND(7.78,5)</f>
        <v>7.78</v>
      </c>
      <c r="D155" s="26">
        <f>F155</f>
        <v>7.78701</v>
      </c>
      <c r="E155" s="26">
        <f>F155</f>
        <v>7.78701</v>
      </c>
      <c r="F155" s="26">
        <f>ROUND(7.78701,5)</f>
        <v>7.78701</v>
      </c>
      <c r="G155" s="24"/>
      <c r="H155" s="36"/>
    </row>
    <row r="156" spans="1:8" ht="12.75" customHeight="1">
      <c r="A156" s="22">
        <v>42859</v>
      </c>
      <c r="B156" s="22"/>
      <c r="C156" s="26">
        <f>ROUND(7.78,5)</f>
        <v>7.78</v>
      </c>
      <c r="D156" s="26">
        <f>F156</f>
        <v>7.79245</v>
      </c>
      <c r="E156" s="26">
        <f>F156</f>
        <v>7.79245</v>
      </c>
      <c r="F156" s="26">
        <f>ROUND(7.79245,5)</f>
        <v>7.79245</v>
      </c>
      <c r="G156" s="24"/>
      <c r="H156" s="36"/>
    </row>
    <row r="157" spans="1:8" ht="12.75" customHeight="1">
      <c r="A157" s="22">
        <v>42950</v>
      </c>
      <c r="B157" s="22"/>
      <c r="C157" s="26">
        <f>ROUND(7.78,5)</f>
        <v>7.78</v>
      </c>
      <c r="D157" s="26">
        <f>F157</f>
        <v>7.74928</v>
      </c>
      <c r="E157" s="26">
        <f>F157</f>
        <v>7.74928</v>
      </c>
      <c r="F157" s="26">
        <f>ROUND(7.74928,5)</f>
        <v>7.74928</v>
      </c>
      <c r="G157" s="24"/>
      <c r="H157" s="36"/>
    </row>
    <row r="158" spans="1:8" ht="12.75" customHeight="1">
      <c r="A158" s="22">
        <v>43041</v>
      </c>
      <c r="B158" s="22"/>
      <c r="C158" s="26">
        <f>ROUND(7.78,5)</f>
        <v>7.78</v>
      </c>
      <c r="D158" s="26">
        <f>F158</f>
        <v>7.61741</v>
      </c>
      <c r="E158" s="26">
        <f>F158</f>
        <v>7.61741</v>
      </c>
      <c r="F158" s="26">
        <f>ROUND(7.61741,5)</f>
        <v>7.61741</v>
      </c>
      <c r="G158" s="24"/>
      <c r="H158" s="36"/>
    </row>
    <row r="159" spans="1:8" ht="12.75" customHeight="1">
      <c r="A159" s="22">
        <v>43132</v>
      </c>
      <c r="B159" s="22"/>
      <c r="C159" s="26">
        <f>ROUND(7.78,5)</f>
        <v>7.78</v>
      </c>
      <c r="D159" s="26">
        <f>F159</f>
        <v>7.33427</v>
      </c>
      <c r="E159" s="26">
        <f>F159</f>
        <v>7.33427</v>
      </c>
      <c r="F159" s="26">
        <f>ROUND(7.33427,5)</f>
        <v>7.33427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6">
        <f>ROUND(7.92,5)</f>
        <v>7.92</v>
      </c>
      <c r="D161" s="26">
        <f>F161</f>
        <v>7.92837</v>
      </c>
      <c r="E161" s="26">
        <f>F161</f>
        <v>7.92837</v>
      </c>
      <c r="F161" s="26">
        <f>ROUND(7.92837,5)</f>
        <v>7.92837</v>
      </c>
      <c r="G161" s="24"/>
      <c r="H161" s="36"/>
    </row>
    <row r="162" spans="1:8" ht="12.75" customHeight="1">
      <c r="A162" s="22">
        <v>42859</v>
      </c>
      <c r="B162" s="22"/>
      <c r="C162" s="26">
        <f>ROUND(7.92,5)</f>
        <v>7.92</v>
      </c>
      <c r="D162" s="26">
        <f>F162</f>
        <v>7.95087</v>
      </c>
      <c r="E162" s="26">
        <f>F162</f>
        <v>7.95087</v>
      </c>
      <c r="F162" s="26">
        <f>ROUND(7.95087,5)</f>
        <v>7.95087</v>
      </c>
      <c r="G162" s="24"/>
      <c r="H162" s="36"/>
    </row>
    <row r="163" spans="1:8" ht="12.75" customHeight="1">
      <c r="A163" s="22">
        <v>42950</v>
      </c>
      <c r="B163" s="22"/>
      <c r="C163" s="26">
        <f>ROUND(7.92,5)</f>
        <v>7.92</v>
      </c>
      <c r="D163" s="26">
        <f>F163</f>
        <v>7.94742</v>
      </c>
      <c r="E163" s="26">
        <f>F163</f>
        <v>7.94742</v>
      </c>
      <c r="F163" s="26">
        <f>ROUND(7.94742,5)</f>
        <v>7.94742</v>
      </c>
      <c r="G163" s="24"/>
      <c r="H163" s="36"/>
    </row>
    <row r="164" spans="1:8" ht="12.75" customHeight="1">
      <c r="A164" s="22">
        <v>43041</v>
      </c>
      <c r="B164" s="22"/>
      <c r="C164" s="26">
        <f>ROUND(7.92,5)</f>
        <v>7.92</v>
      </c>
      <c r="D164" s="26">
        <f>F164</f>
        <v>7.89679</v>
      </c>
      <c r="E164" s="26">
        <f>F164</f>
        <v>7.89679</v>
      </c>
      <c r="F164" s="26">
        <f>ROUND(7.89679,5)</f>
        <v>7.89679</v>
      </c>
      <c r="G164" s="24"/>
      <c r="H164" s="36"/>
    </row>
    <row r="165" spans="1:8" ht="12.75" customHeight="1">
      <c r="A165" s="22">
        <v>43132</v>
      </c>
      <c r="B165" s="22"/>
      <c r="C165" s="26">
        <f>ROUND(7.92,5)</f>
        <v>7.92</v>
      </c>
      <c r="D165" s="26">
        <f>F165</f>
        <v>7.79845</v>
      </c>
      <c r="E165" s="26">
        <f>F165</f>
        <v>7.79845</v>
      </c>
      <c r="F165" s="26">
        <f>ROUND(7.79845,5)</f>
        <v>7.79845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6">
        <f>ROUND(8.02,5)</f>
        <v>8.02</v>
      </c>
      <c r="D167" s="26">
        <f>F167</f>
        <v>8.02712</v>
      </c>
      <c r="E167" s="26">
        <f>F167</f>
        <v>8.02712</v>
      </c>
      <c r="F167" s="26">
        <f>ROUND(8.02712,5)</f>
        <v>8.02712</v>
      </c>
      <c r="G167" s="24"/>
      <c r="H167" s="36"/>
    </row>
    <row r="168" spans="1:8" ht="12.75" customHeight="1">
      <c r="A168" s="22">
        <v>42859</v>
      </c>
      <c r="B168" s="22"/>
      <c r="C168" s="26">
        <f>ROUND(8.02,5)</f>
        <v>8.02</v>
      </c>
      <c r="D168" s="26">
        <f>F168</f>
        <v>8.04593</v>
      </c>
      <c r="E168" s="26">
        <f>F168</f>
        <v>8.04593</v>
      </c>
      <c r="F168" s="26">
        <f>ROUND(8.04593,5)</f>
        <v>8.04593</v>
      </c>
      <c r="G168" s="24"/>
      <c r="H168" s="36"/>
    </row>
    <row r="169" spans="1:8" ht="12.75" customHeight="1">
      <c r="A169" s="22">
        <v>42950</v>
      </c>
      <c r="B169" s="22"/>
      <c r="C169" s="26">
        <f>ROUND(8.02,5)</f>
        <v>8.02</v>
      </c>
      <c r="D169" s="26">
        <f>F169</f>
        <v>8.04653</v>
      </c>
      <c r="E169" s="26">
        <f>F169</f>
        <v>8.04653</v>
      </c>
      <c r="F169" s="26">
        <f>ROUND(8.04653,5)</f>
        <v>8.04653</v>
      </c>
      <c r="G169" s="24"/>
      <c r="H169" s="36"/>
    </row>
    <row r="170" spans="1:8" ht="12.75" customHeight="1">
      <c r="A170" s="22">
        <v>43041</v>
      </c>
      <c r="B170" s="22"/>
      <c r="C170" s="26">
        <f>ROUND(8.02,5)</f>
        <v>8.02</v>
      </c>
      <c r="D170" s="26">
        <f>F170</f>
        <v>8.026</v>
      </c>
      <c r="E170" s="26">
        <f>F170</f>
        <v>8.026</v>
      </c>
      <c r="F170" s="26">
        <f>ROUND(8.026,5)</f>
        <v>8.026</v>
      </c>
      <c r="G170" s="24"/>
      <c r="H170" s="36"/>
    </row>
    <row r="171" spans="1:8" ht="12.75" customHeight="1">
      <c r="A171" s="22">
        <v>43132</v>
      </c>
      <c r="B171" s="22"/>
      <c r="C171" s="26">
        <f>ROUND(8.02,5)</f>
        <v>8.02</v>
      </c>
      <c r="D171" s="26">
        <f>F171</f>
        <v>7.97984</v>
      </c>
      <c r="E171" s="26">
        <f>F171</f>
        <v>7.97984</v>
      </c>
      <c r="F171" s="26">
        <f>ROUND(7.97984,5)</f>
        <v>7.97984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6">
        <f>ROUND(9.255,5)</f>
        <v>9.255</v>
      </c>
      <c r="D173" s="26">
        <f>F173</f>
        <v>9.26458</v>
      </c>
      <c r="E173" s="26">
        <f>F173</f>
        <v>9.26458</v>
      </c>
      <c r="F173" s="26">
        <f>ROUND(9.26458,5)</f>
        <v>9.26458</v>
      </c>
      <c r="G173" s="24"/>
      <c r="H173" s="36"/>
    </row>
    <row r="174" spans="1:8" ht="12.75" customHeight="1">
      <c r="A174" s="22">
        <v>42859</v>
      </c>
      <c r="B174" s="22"/>
      <c r="C174" s="26">
        <f>ROUND(9.255,5)</f>
        <v>9.255</v>
      </c>
      <c r="D174" s="26">
        <f>F174</f>
        <v>9.30313</v>
      </c>
      <c r="E174" s="26">
        <f>F174</f>
        <v>9.30313</v>
      </c>
      <c r="F174" s="26">
        <f>ROUND(9.30313,5)</f>
        <v>9.30313</v>
      </c>
      <c r="G174" s="24"/>
      <c r="H174" s="36"/>
    </row>
    <row r="175" spans="1:8" ht="12.75" customHeight="1">
      <c r="A175" s="22">
        <v>42950</v>
      </c>
      <c r="B175" s="22"/>
      <c r="C175" s="26">
        <f>ROUND(9.255,5)</f>
        <v>9.255</v>
      </c>
      <c r="D175" s="26">
        <f>F175</f>
        <v>9.33576</v>
      </c>
      <c r="E175" s="26">
        <f>F175</f>
        <v>9.33576</v>
      </c>
      <c r="F175" s="26">
        <f>ROUND(9.33576,5)</f>
        <v>9.33576</v>
      </c>
      <c r="G175" s="24"/>
      <c r="H175" s="36"/>
    </row>
    <row r="176" spans="1:8" ht="12.75" customHeight="1">
      <c r="A176" s="22">
        <v>43041</v>
      </c>
      <c r="B176" s="22"/>
      <c r="C176" s="26">
        <f>ROUND(9.255,5)</f>
        <v>9.255</v>
      </c>
      <c r="D176" s="26">
        <f>F176</f>
        <v>9.36293</v>
      </c>
      <c r="E176" s="26">
        <f>F176</f>
        <v>9.36293</v>
      </c>
      <c r="F176" s="26">
        <f>ROUND(9.36293,5)</f>
        <v>9.36293</v>
      </c>
      <c r="G176" s="24"/>
      <c r="H176" s="36"/>
    </row>
    <row r="177" spans="1:8" ht="12.75" customHeight="1">
      <c r="A177" s="22">
        <v>43132</v>
      </c>
      <c r="B177" s="22"/>
      <c r="C177" s="26">
        <f>ROUND(9.255,5)</f>
        <v>9.255</v>
      </c>
      <c r="D177" s="26">
        <f>F177</f>
        <v>9.38432</v>
      </c>
      <c r="E177" s="26">
        <f>F177</f>
        <v>9.38432</v>
      </c>
      <c r="F177" s="26">
        <f>ROUND(9.38432,5)</f>
        <v>9.38432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6">
        <f>ROUND(2.13,5)</f>
        <v>2.13</v>
      </c>
      <c r="D179" s="26">
        <f>F179</f>
        <v>185.61603</v>
      </c>
      <c r="E179" s="26">
        <f>F179</f>
        <v>185.61603</v>
      </c>
      <c r="F179" s="26">
        <f>ROUND(185.61603,5)</f>
        <v>185.61603</v>
      </c>
      <c r="G179" s="24"/>
      <c r="H179" s="36"/>
    </row>
    <row r="180" spans="1:8" ht="12.75" customHeight="1">
      <c r="A180" s="22">
        <v>42859</v>
      </c>
      <c r="B180" s="22"/>
      <c r="C180" s="26">
        <f>ROUND(2.13,5)</f>
        <v>2.13</v>
      </c>
      <c r="D180" s="26">
        <f>F180</f>
        <v>186.87203</v>
      </c>
      <c r="E180" s="26">
        <f>F180</f>
        <v>186.87203</v>
      </c>
      <c r="F180" s="26">
        <f>ROUND(186.87203,5)</f>
        <v>186.87203</v>
      </c>
      <c r="G180" s="24"/>
      <c r="H180" s="36"/>
    </row>
    <row r="181" spans="1:8" ht="12.75" customHeight="1">
      <c r="A181" s="22">
        <v>42950</v>
      </c>
      <c r="B181" s="22"/>
      <c r="C181" s="26">
        <f>ROUND(2.13,5)</f>
        <v>2.13</v>
      </c>
      <c r="D181" s="26">
        <f>F181</f>
        <v>190.58065</v>
      </c>
      <c r="E181" s="26">
        <f>F181</f>
        <v>190.58065</v>
      </c>
      <c r="F181" s="26">
        <f>ROUND(190.58065,5)</f>
        <v>190.58065</v>
      </c>
      <c r="G181" s="24"/>
      <c r="H181" s="36"/>
    </row>
    <row r="182" spans="1:8" ht="12.75" customHeight="1">
      <c r="A182" s="22">
        <v>43041</v>
      </c>
      <c r="B182" s="22"/>
      <c r="C182" s="26">
        <f>ROUND(2.13,5)</f>
        <v>2.13</v>
      </c>
      <c r="D182" s="26">
        <f>F182</f>
        <v>192.07218</v>
      </c>
      <c r="E182" s="26">
        <f>F182</f>
        <v>192.07218</v>
      </c>
      <c r="F182" s="26">
        <f>ROUND(192.07218,5)</f>
        <v>192.07218</v>
      </c>
      <c r="G182" s="24"/>
      <c r="H182" s="36"/>
    </row>
    <row r="183" spans="1:8" ht="12.75" customHeight="1">
      <c r="A183" s="22">
        <v>43132</v>
      </c>
      <c r="B183" s="22"/>
      <c r="C183" s="26">
        <f>ROUND(2.13,5)</f>
        <v>2.13</v>
      </c>
      <c r="D183" s="26">
        <f>F183</f>
        <v>196.06957</v>
      </c>
      <c r="E183" s="26">
        <f>F183</f>
        <v>196.06957</v>
      </c>
      <c r="F183" s="26">
        <f>ROUND(196.06957,5)</f>
        <v>196.06957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6">
        <f>ROUND(2.185,5)</f>
        <v>2.185</v>
      </c>
      <c r="D185" s="26">
        <f>F185</f>
        <v>145.65638</v>
      </c>
      <c r="E185" s="26">
        <f>F185</f>
        <v>145.65638</v>
      </c>
      <c r="F185" s="26">
        <f>ROUND(145.65638,5)</f>
        <v>145.65638</v>
      </c>
      <c r="G185" s="24"/>
      <c r="H185" s="36"/>
    </row>
    <row r="186" spans="1:8" ht="12.75" customHeight="1">
      <c r="A186" s="22">
        <v>42859</v>
      </c>
      <c r="B186" s="22"/>
      <c r="C186" s="26">
        <f>ROUND(2.185,5)</f>
        <v>2.185</v>
      </c>
      <c r="D186" s="26">
        <f>F186</f>
        <v>148.46221</v>
      </c>
      <c r="E186" s="26">
        <f>F186</f>
        <v>148.46221</v>
      </c>
      <c r="F186" s="26">
        <f>ROUND(148.46221,5)</f>
        <v>148.46221</v>
      </c>
      <c r="G186" s="24"/>
      <c r="H186" s="36"/>
    </row>
    <row r="187" spans="1:8" ht="12.75" customHeight="1">
      <c r="A187" s="22">
        <v>42950</v>
      </c>
      <c r="B187" s="22"/>
      <c r="C187" s="26">
        <f>ROUND(2.185,5)</f>
        <v>2.185</v>
      </c>
      <c r="D187" s="26">
        <f>F187</f>
        <v>149.37511</v>
      </c>
      <c r="E187" s="26">
        <f>F187</f>
        <v>149.37511</v>
      </c>
      <c r="F187" s="26">
        <f>ROUND(149.37511,5)</f>
        <v>149.37511</v>
      </c>
      <c r="G187" s="24"/>
      <c r="H187" s="36"/>
    </row>
    <row r="188" spans="1:8" ht="12.75" customHeight="1">
      <c r="A188" s="22">
        <v>43041</v>
      </c>
      <c r="B188" s="22"/>
      <c r="C188" s="26">
        <f>ROUND(2.185,5)</f>
        <v>2.185</v>
      </c>
      <c r="D188" s="26">
        <f>F188</f>
        <v>152.43918</v>
      </c>
      <c r="E188" s="26">
        <f>F188</f>
        <v>152.43918</v>
      </c>
      <c r="F188" s="26">
        <f>ROUND(152.43918,5)</f>
        <v>152.43918</v>
      </c>
      <c r="G188" s="24"/>
      <c r="H188" s="36"/>
    </row>
    <row r="189" spans="1:8" ht="12.75" customHeight="1">
      <c r="A189" s="22">
        <v>43132</v>
      </c>
      <c r="B189" s="22"/>
      <c r="C189" s="26">
        <f>ROUND(2.185,5)</f>
        <v>2.185</v>
      </c>
      <c r="D189" s="26">
        <f>F189</f>
        <v>155.61165</v>
      </c>
      <c r="E189" s="26">
        <f>F189</f>
        <v>155.61165</v>
      </c>
      <c r="F189" s="26">
        <f>ROUND(155.61165,5)</f>
        <v>155.61165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6">
        <f>ROUND(9.075,5)</f>
        <v>9.075</v>
      </c>
      <c r="D191" s="26">
        <f>F191</f>
        <v>9.08536</v>
      </c>
      <c r="E191" s="26">
        <f>F191</f>
        <v>9.08536</v>
      </c>
      <c r="F191" s="26">
        <f>ROUND(9.08536,5)</f>
        <v>9.08536</v>
      </c>
      <c r="G191" s="24"/>
      <c r="H191" s="36"/>
    </row>
    <row r="192" spans="1:8" ht="12.75" customHeight="1">
      <c r="A192" s="22">
        <v>42859</v>
      </c>
      <c r="B192" s="22"/>
      <c r="C192" s="26">
        <f>ROUND(9.075,5)</f>
        <v>9.075</v>
      </c>
      <c r="D192" s="26">
        <f>F192</f>
        <v>9.12329</v>
      </c>
      <c r="E192" s="26">
        <f>F192</f>
        <v>9.12329</v>
      </c>
      <c r="F192" s="26">
        <f>ROUND(9.12329,5)</f>
        <v>9.12329</v>
      </c>
      <c r="G192" s="24"/>
      <c r="H192" s="36"/>
    </row>
    <row r="193" spans="1:8" ht="12.75" customHeight="1">
      <c r="A193" s="22">
        <v>42950</v>
      </c>
      <c r="B193" s="22"/>
      <c r="C193" s="26">
        <f>ROUND(9.075,5)</f>
        <v>9.075</v>
      </c>
      <c r="D193" s="26">
        <f>F193</f>
        <v>9.15476</v>
      </c>
      <c r="E193" s="26">
        <f>F193</f>
        <v>9.15476</v>
      </c>
      <c r="F193" s="26">
        <f>ROUND(9.15476,5)</f>
        <v>9.15476</v>
      </c>
      <c r="G193" s="24"/>
      <c r="H193" s="36"/>
    </row>
    <row r="194" spans="1:8" ht="12.75" customHeight="1">
      <c r="A194" s="22">
        <v>43041</v>
      </c>
      <c r="B194" s="22"/>
      <c r="C194" s="26">
        <f>ROUND(9.075,5)</f>
        <v>9.075</v>
      </c>
      <c r="D194" s="26">
        <f>F194</f>
        <v>9.18222</v>
      </c>
      <c r="E194" s="26">
        <f>F194</f>
        <v>9.18222</v>
      </c>
      <c r="F194" s="26">
        <f>ROUND(9.18222,5)</f>
        <v>9.18222</v>
      </c>
      <c r="G194" s="24"/>
      <c r="H194" s="36"/>
    </row>
    <row r="195" spans="1:8" ht="12.75" customHeight="1">
      <c r="A195" s="22">
        <v>43132</v>
      </c>
      <c r="B195" s="22"/>
      <c r="C195" s="26">
        <f>ROUND(9.075,5)</f>
        <v>9.075</v>
      </c>
      <c r="D195" s="26">
        <f>F195</f>
        <v>9.20369</v>
      </c>
      <c r="E195" s="26">
        <f>F195</f>
        <v>9.20369</v>
      </c>
      <c r="F195" s="26">
        <f>ROUND(9.20369,5)</f>
        <v>9.20369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6">
        <f>ROUND(9.32,5)</f>
        <v>9.32</v>
      </c>
      <c r="D197" s="26">
        <f>F197</f>
        <v>9.3298</v>
      </c>
      <c r="E197" s="26">
        <f>F197</f>
        <v>9.3298</v>
      </c>
      <c r="F197" s="26">
        <f>ROUND(9.3298,5)</f>
        <v>9.3298</v>
      </c>
      <c r="G197" s="24"/>
      <c r="H197" s="36"/>
    </row>
    <row r="198" spans="1:8" ht="12.75" customHeight="1">
      <c r="A198" s="22">
        <v>42859</v>
      </c>
      <c r="B198" s="22"/>
      <c r="C198" s="26">
        <f>ROUND(9.32,5)</f>
        <v>9.32</v>
      </c>
      <c r="D198" s="26">
        <f>F198</f>
        <v>9.36656</v>
      </c>
      <c r="E198" s="26">
        <f>F198</f>
        <v>9.36656</v>
      </c>
      <c r="F198" s="26">
        <f>ROUND(9.36656,5)</f>
        <v>9.36656</v>
      </c>
      <c r="G198" s="24"/>
      <c r="H198" s="36"/>
    </row>
    <row r="199" spans="1:8" ht="12.75" customHeight="1">
      <c r="A199" s="22">
        <v>42950</v>
      </c>
      <c r="B199" s="22"/>
      <c r="C199" s="26">
        <f>ROUND(9.32,5)</f>
        <v>9.32</v>
      </c>
      <c r="D199" s="26">
        <f>F199</f>
        <v>9.39795</v>
      </c>
      <c r="E199" s="26">
        <f>F199</f>
        <v>9.39795</v>
      </c>
      <c r="F199" s="26">
        <f>ROUND(9.39795,5)</f>
        <v>9.39795</v>
      </c>
      <c r="G199" s="24"/>
      <c r="H199" s="36"/>
    </row>
    <row r="200" spans="1:8" ht="12.75" customHeight="1">
      <c r="A200" s="22">
        <v>43041</v>
      </c>
      <c r="B200" s="22"/>
      <c r="C200" s="26">
        <f>ROUND(9.32,5)</f>
        <v>9.32</v>
      </c>
      <c r="D200" s="26">
        <f>F200</f>
        <v>9.42598</v>
      </c>
      <c r="E200" s="26">
        <f>F200</f>
        <v>9.42598</v>
      </c>
      <c r="F200" s="26">
        <f>ROUND(9.42598,5)</f>
        <v>9.42598</v>
      </c>
      <c r="G200" s="24"/>
      <c r="H200" s="36"/>
    </row>
    <row r="201" spans="1:8" ht="12.75" customHeight="1">
      <c r="A201" s="22">
        <v>43132</v>
      </c>
      <c r="B201" s="22"/>
      <c r="C201" s="26">
        <f>ROUND(9.32,5)</f>
        <v>9.32</v>
      </c>
      <c r="D201" s="26">
        <f>F201</f>
        <v>9.44921</v>
      </c>
      <c r="E201" s="26">
        <f>F201</f>
        <v>9.44921</v>
      </c>
      <c r="F201" s="26">
        <f>ROUND(9.44921,5)</f>
        <v>9.44921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6">
        <f>ROUND(9.37,5)</f>
        <v>9.37</v>
      </c>
      <c r="D203" s="26">
        <f>F203</f>
        <v>9.38011</v>
      </c>
      <c r="E203" s="26">
        <f>F203</f>
        <v>9.38011</v>
      </c>
      <c r="F203" s="26">
        <f>ROUND(9.38011,5)</f>
        <v>9.38011</v>
      </c>
      <c r="G203" s="24"/>
      <c r="H203" s="36"/>
    </row>
    <row r="204" spans="1:8" ht="12.75" customHeight="1">
      <c r="A204" s="22">
        <v>42859</v>
      </c>
      <c r="B204" s="22"/>
      <c r="C204" s="26">
        <f>ROUND(9.37,5)</f>
        <v>9.37</v>
      </c>
      <c r="D204" s="26">
        <f>F204</f>
        <v>9.41819</v>
      </c>
      <c r="E204" s="26">
        <f>F204</f>
        <v>9.41819</v>
      </c>
      <c r="F204" s="26">
        <f>ROUND(9.41819,5)</f>
        <v>9.41819</v>
      </c>
      <c r="G204" s="24"/>
      <c r="H204" s="36"/>
    </row>
    <row r="205" spans="1:8" ht="12.75" customHeight="1">
      <c r="A205" s="22">
        <v>42950</v>
      </c>
      <c r="B205" s="22"/>
      <c r="C205" s="26">
        <f>ROUND(9.37,5)</f>
        <v>9.37</v>
      </c>
      <c r="D205" s="26">
        <f>F205</f>
        <v>9.45094</v>
      </c>
      <c r="E205" s="26">
        <f>F205</f>
        <v>9.45094</v>
      </c>
      <c r="F205" s="26">
        <f>ROUND(9.45094,5)</f>
        <v>9.45094</v>
      </c>
      <c r="G205" s="24"/>
      <c r="H205" s="36"/>
    </row>
    <row r="206" spans="1:8" ht="12.75" customHeight="1">
      <c r="A206" s="22">
        <v>43041</v>
      </c>
      <c r="B206" s="22"/>
      <c r="C206" s="26">
        <f>ROUND(9.37,5)</f>
        <v>9.37</v>
      </c>
      <c r="D206" s="26">
        <f>F206</f>
        <v>9.48031</v>
      </c>
      <c r="E206" s="26">
        <f>F206</f>
        <v>9.48031</v>
      </c>
      <c r="F206" s="26">
        <f>ROUND(9.48031,5)</f>
        <v>9.48031</v>
      </c>
      <c r="G206" s="24"/>
      <c r="H206" s="36"/>
    </row>
    <row r="207" spans="1:8" ht="12.75" customHeight="1">
      <c r="A207" s="22">
        <v>43132</v>
      </c>
      <c r="B207" s="22"/>
      <c r="C207" s="26">
        <f>ROUND(9.37,5)</f>
        <v>9.37</v>
      </c>
      <c r="D207" s="26">
        <f>F207</f>
        <v>9.50494</v>
      </c>
      <c r="E207" s="26">
        <f>F207</f>
        <v>9.50494</v>
      </c>
      <c r="F207" s="26">
        <f>ROUND(9.50494,5)</f>
        <v>9.50494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42758</v>
      </c>
      <c r="B209" s="22"/>
      <c r="C209" s="25">
        <f>ROUND(14.39482165,4)</f>
        <v>14.3948</v>
      </c>
      <c r="D209" s="25">
        <f>F209</f>
        <v>14.4087</v>
      </c>
      <c r="E209" s="25">
        <f>F209</f>
        <v>14.4087</v>
      </c>
      <c r="F209" s="25">
        <f>ROUND(14.4087,4)</f>
        <v>14.4087</v>
      </c>
      <c r="G209" s="24"/>
      <c r="H209" s="36"/>
    </row>
    <row r="210" spans="1:8" ht="12.75" customHeight="1">
      <c r="A210" s="22">
        <v>42760</v>
      </c>
      <c r="B210" s="22"/>
      <c r="C210" s="25">
        <f>ROUND(14.39482165,4)</f>
        <v>14.3948</v>
      </c>
      <c r="D210" s="25">
        <f>F210</f>
        <v>14.414</v>
      </c>
      <c r="E210" s="25">
        <f>F210</f>
        <v>14.414</v>
      </c>
      <c r="F210" s="25">
        <f>ROUND(14.414,4)</f>
        <v>14.414</v>
      </c>
      <c r="G210" s="24"/>
      <c r="H210" s="36"/>
    </row>
    <row r="211" spans="1:8" ht="12.75" customHeight="1">
      <c r="A211" s="22">
        <v>42766</v>
      </c>
      <c r="B211" s="22"/>
      <c r="C211" s="25">
        <f>ROUND(14.39482165,4)</f>
        <v>14.3948</v>
      </c>
      <c r="D211" s="25">
        <f>F211</f>
        <v>14.4321</v>
      </c>
      <c r="E211" s="25">
        <f>F211</f>
        <v>14.4321</v>
      </c>
      <c r="F211" s="25">
        <f>ROUND(14.4321,4)</f>
        <v>14.4321</v>
      </c>
      <c r="G211" s="24"/>
      <c r="H211" s="36"/>
    </row>
    <row r="212" spans="1:8" ht="12.75" customHeight="1">
      <c r="A212" s="22">
        <v>42790</v>
      </c>
      <c r="B212" s="22"/>
      <c r="C212" s="25">
        <f>ROUND(14.39482165,4)</f>
        <v>14.3948</v>
      </c>
      <c r="D212" s="25">
        <f>F212</f>
        <v>14.5065</v>
      </c>
      <c r="E212" s="25">
        <f>F212</f>
        <v>14.5065</v>
      </c>
      <c r="F212" s="25">
        <f>ROUND(14.5065,4)</f>
        <v>14.5065</v>
      </c>
      <c r="G212" s="24"/>
      <c r="H212" s="36"/>
    </row>
    <row r="213" spans="1:8" ht="12.75" customHeight="1">
      <c r="A213" s="22">
        <v>42794</v>
      </c>
      <c r="B213" s="22"/>
      <c r="C213" s="25">
        <f>ROUND(14.39482165,4)</f>
        <v>14.3948</v>
      </c>
      <c r="D213" s="25">
        <f>F213</f>
        <v>14.5204</v>
      </c>
      <c r="E213" s="25">
        <f>F213</f>
        <v>14.5204</v>
      </c>
      <c r="F213" s="25">
        <f>ROUND(14.5204,4)</f>
        <v>14.5204</v>
      </c>
      <c r="G213" s="24"/>
      <c r="H213" s="36"/>
    </row>
    <row r="214" spans="1:8" ht="12.75" customHeight="1">
      <c r="A214" s="22">
        <v>42809</v>
      </c>
      <c r="B214" s="22"/>
      <c r="C214" s="25">
        <f>ROUND(14.39482165,4)</f>
        <v>14.3948</v>
      </c>
      <c r="D214" s="25">
        <f>F214</f>
        <v>14.5723</v>
      </c>
      <c r="E214" s="25">
        <f>F214</f>
        <v>14.5723</v>
      </c>
      <c r="F214" s="25">
        <f>ROUND(14.5723,4)</f>
        <v>14.5723</v>
      </c>
      <c r="G214" s="24"/>
      <c r="H214" s="36"/>
    </row>
    <row r="215" spans="1:8" ht="12.75" customHeight="1">
      <c r="A215" s="22">
        <v>42825</v>
      </c>
      <c r="B215" s="22"/>
      <c r="C215" s="25">
        <f>ROUND(14.39482165,4)</f>
        <v>14.3948</v>
      </c>
      <c r="D215" s="25">
        <f>F215</f>
        <v>14.6338</v>
      </c>
      <c r="E215" s="25">
        <f>F215</f>
        <v>14.6338</v>
      </c>
      <c r="F215" s="25">
        <f>ROUND(14.6338,4)</f>
        <v>14.6338</v>
      </c>
      <c r="G215" s="24"/>
      <c r="H215" s="36"/>
    </row>
    <row r="216" spans="1:8" ht="12.75" customHeight="1">
      <c r="A216" s="22">
        <v>42838</v>
      </c>
      <c r="B216" s="22"/>
      <c r="C216" s="25">
        <f>ROUND(14.39482165,4)</f>
        <v>14.3948</v>
      </c>
      <c r="D216" s="25">
        <f>F216</f>
        <v>14.6861</v>
      </c>
      <c r="E216" s="25">
        <f>F216</f>
        <v>14.6861</v>
      </c>
      <c r="F216" s="25">
        <f>ROUND(14.6861,4)</f>
        <v>14.6861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42766</v>
      </c>
      <c r="B218" s="22"/>
      <c r="C218" s="25">
        <f>ROUND(16.4694453,4)</f>
        <v>16.4694</v>
      </c>
      <c r="D218" s="25">
        <f>F218</f>
        <v>16.5083</v>
      </c>
      <c r="E218" s="25">
        <f>F218</f>
        <v>16.5083</v>
      </c>
      <c r="F218" s="25">
        <f>ROUND(16.5083,4)</f>
        <v>16.5083</v>
      </c>
      <c r="G218" s="24"/>
      <c r="H218" s="36"/>
    </row>
    <row r="219" spans="1:8" ht="12.75" customHeight="1">
      <c r="A219" s="22">
        <v>42794</v>
      </c>
      <c r="B219" s="22"/>
      <c r="C219" s="25">
        <f>ROUND(16.4694453,4)</f>
        <v>16.4694</v>
      </c>
      <c r="D219" s="25">
        <f>F219</f>
        <v>16.6003</v>
      </c>
      <c r="E219" s="25">
        <f>F219</f>
        <v>16.6003</v>
      </c>
      <c r="F219" s="25">
        <f>ROUND(16.6003,4)</f>
        <v>16.6003</v>
      </c>
      <c r="G219" s="24"/>
      <c r="H219" s="36"/>
    </row>
    <row r="220" spans="1:8" ht="12.75" customHeight="1">
      <c r="A220" s="22">
        <v>42825</v>
      </c>
      <c r="B220" s="22"/>
      <c r="C220" s="25">
        <f>ROUND(16.4694453,4)</f>
        <v>16.4694</v>
      </c>
      <c r="D220" s="25">
        <f>F220</f>
        <v>16.7162</v>
      </c>
      <c r="E220" s="25">
        <f>F220</f>
        <v>16.7162</v>
      </c>
      <c r="F220" s="25">
        <f>ROUND(16.7162,4)</f>
        <v>16.7162</v>
      </c>
      <c r="G220" s="24"/>
      <c r="H220" s="36"/>
    </row>
    <row r="221" spans="1:8" ht="12.75" customHeight="1">
      <c r="A221" s="22">
        <v>42838</v>
      </c>
      <c r="B221" s="22"/>
      <c r="C221" s="25">
        <f>ROUND(16.4694453,4)</f>
        <v>16.4694</v>
      </c>
      <c r="D221" s="25">
        <f>F221</f>
        <v>16.7694</v>
      </c>
      <c r="E221" s="25">
        <f>F221</f>
        <v>16.7694</v>
      </c>
      <c r="F221" s="25">
        <f>ROUND(16.7694,4)</f>
        <v>16.7694</v>
      </c>
      <c r="G221" s="24"/>
      <c r="H221" s="36"/>
    </row>
    <row r="222" spans="1:8" ht="12.75" customHeight="1">
      <c r="A222" s="22">
        <v>42850</v>
      </c>
      <c r="B222" s="22"/>
      <c r="C222" s="25">
        <f>ROUND(16.4694453,4)</f>
        <v>16.4694</v>
      </c>
      <c r="D222" s="25">
        <f>F222</f>
        <v>16.8139</v>
      </c>
      <c r="E222" s="25">
        <f>F222</f>
        <v>16.8139</v>
      </c>
      <c r="F222" s="25">
        <f>ROUND(16.8139,4)</f>
        <v>16.8139</v>
      </c>
      <c r="G222" s="24"/>
      <c r="H222" s="36"/>
    </row>
    <row r="223" spans="1:8" ht="12.75" customHeight="1">
      <c r="A223" s="22">
        <v>42853</v>
      </c>
      <c r="B223" s="22"/>
      <c r="C223" s="25">
        <f>ROUND(16.4694453,4)</f>
        <v>16.4694</v>
      </c>
      <c r="D223" s="25">
        <f>F223</f>
        <v>16.8242</v>
      </c>
      <c r="E223" s="25">
        <f>F223</f>
        <v>16.8242</v>
      </c>
      <c r="F223" s="25">
        <f>ROUND(16.8242,4)</f>
        <v>16.8242</v>
      </c>
      <c r="G223" s="24"/>
      <c r="H223" s="36"/>
    </row>
    <row r="224" spans="1:8" ht="12.75" customHeight="1">
      <c r="A224" s="22" t="s">
        <v>61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42748</v>
      </c>
      <c r="B225" s="22"/>
      <c r="C225" s="25">
        <f>ROUND(13.5685,4)</f>
        <v>13.5685</v>
      </c>
      <c r="D225" s="25">
        <f>F225</f>
        <v>13.5685</v>
      </c>
      <c r="E225" s="25">
        <f>F225</f>
        <v>13.5685</v>
      </c>
      <c r="F225" s="25">
        <f>ROUND(13.5685,4)</f>
        <v>13.5685</v>
      </c>
      <c r="G225" s="24"/>
      <c r="H225" s="36"/>
    </row>
    <row r="226" spans="1:8" ht="12.75" customHeight="1">
      <c r="A226" s="22">
        <v>42752</v>
      </c>
      <c r="B226" s="22"/>
      <c r="C226" s="25">
        <f>ROUND(13.5685,4)</f>
        <v>13.5685</v>
      </c>
      <c r="D226" s="25">
        <f>F226</f>
        <v>13.5686</v>
      </c>
      <c r="E226" s="25">
        <f>F226</f>
        <v>13.5686</v>
      </c>
      <c r="F226" s="25">
        <f>ROUND(13.5686,4)</f>
        <v>13.5686</v>
      </c>
      <c r="G226" s="24"/>
      <c r="H226" s="36"/>
    </row>
    <row r="227" spans="1:8" ht="12.75" customHeight="1">
      <c r="A227" s="22">
        <v>42753</v>
      </c>
      <c r="B227" s="22"/>
      <c r="C227" s="25">
        <f>ROUND(13.5685,4)</f>
        <v>13.5685</v>
      </c>
      <c r="D227" s="25">
        <f>F227</f>
        <v>13.5686</v>
      </c>
      <c r="E227" s="25">
        <f>F227</f>
        <v>13.5686</v>
      </c>
      <c r="F227" s="25">
        <f>ROUND(13.5686,4)</f>
        <v>13.5686</v>
      </c>
      <c r="G227" s="24"/>
      <c r="H227" s="36"/>
    </row>
    <row r="228" spans="1:8" ht="12.75" customHeight="1">
      <c r="A228" s="22">
        <v>42755</v>
      </c>
      <c r="B228" s="22"/>
      <c r="C228" s="25">
        <f>ROUND(13.5685,4)</f>
        <v>13.5685</v>
      </c>
      <c r="D228" s="25">
        <f>F228</f>
        <v>13.5731</v>
      </c>
      <c r="E228" s="25">
        <f>F228</f>
        <v>13.5731</v>
      </c>
      <c r="F228" s="25">
        <f>ROUND(13.5731,4)</f>
        <v>13.5731</v>
      </c>
      <c r="G228" s="24"/>
      <c r="H228" s="36"/>
    </row>
    <row r="229" spans="1:8" ht="12.75" customHeight="1">
      <c r="A229" s="22">
        <v>42758</v>
      </c>
      <c r="B229" s="22"/>
      <c r="C229" s="25">
        <f>ROUND(13.5685,4)</f>
        <v>13.5685</v>
      </c>
      <c r="D229" s="25">
        <f>F229</f>
        <v>13.5795</v>
      </c>
      <c r="E229" s="25">
        <f>F229</f>
        <v>13.5795</v>
      </c>
      <c r="F229" s="25">
        <f>ROUND(13.5795,4)</f>
        <v>13.5795</v>
      </c>
      <c r="G229" s="24"/>
      <c r="H229" s="36"/>
    </row>
    <row r="230" spans="1:8" ht="12.75" customHeight="1">
      <c r="A230" s="22">
        <v>42760</v>
      </c>
      <c r="B230" s="22"/>
      <c r="C230" s="25">
        <f>ROUND(13.5685,4)</f>
        <v>13.5685</v>
      </c>
      <c r="D230" s="25">
        <f>F230</f>
        <v>13.5837</v>
      </c>
      <c r="E230" s="25">
        <f>F230</f>
        <v>13.5837</v>
      </c>
      <c r="F230" s="25">
        <f>ROUND(13.5837,4)</f>
        <v>13.5837</v>
      </c>
      <c r="G230" s="24"/>
      <c r="H230" s="36"/>
    </row>
    <row r="231" spans="1:8" ht="12.75" customHeight="1">
      <c r="A231" s="22">
        <v>42761</v>
      </c>
      <c r="B231" s="22"/>
      <c r="C231" s="25">
        <f>ROUND(13.5685,4)</f>
        <v>13.5685</v>
      </c>
      <c r="D231" s="25">
        <f>F231</f>
        <v>13.5859</v>
      </c>
      <c r="E231" s="25">
        <f>F231</f>
        <v>13.5859</v>
      </c>
      <c r="F231" s="25">
        <f>ROUND(13.5859,4)</f>
        <v>13.5859</v>
      </c>
      <c r="G231" s="24"/>
      <c r="H231" s="36"/>
    </row>
    <row r="232" spans="1:8" ht="12.75" customHeight="1">
      <c r="A232" s="22">
        <v>42762</v>
      </c>
      <c r="B232" s="22"/>
      <c r="C232" s="25">
        <f>ROUND(13.5685,4)</f>
        <v>13.5685</v>
      </c>
      <c r="D232" s="25">
        <f>F232</f>
        <v>13.5882</v>
      </c>
      <c r="E232" s="25">
        <f>F232</f>
        <v>13.5882</v>
      </c>
      <c r="F232" s="25">
        <f>ROUND(13.5882,4)</f>
        <v>13.5882</v>
      </c>
      <c r="G232" s="24"/>
      <c r="H232" s="36"/>
    </row>
    <row r="233" spans="1:8" ht="12.75" customHeight="1">
      <c r="A233" s="22">
        <v>42765</v>
      </c>
      <c r="B233" s="22"/>
      <c r="C233" s="25">
        <f>ROUND(13.5685,4)</f>
        <v>13.5685</v>
      </c>
      <c r="D233" s="25">
        <f>F233</f>
        <v>13.5954</v>
      </c>
      <c r="E233" s="25">
        <f>F233</f>
        <v>13.5954</v>
      </c>
      <c r="F233" s="25">
        <f>ROUND(13.5954,4)</f>
        <v>13.5954</v>
      </c>
      <c r="G233" s="24"/>
      <c r="H233" s="36"/>
    </row>
    <row r="234" spans="1:8" ht="12.75" customHeight="1">
      <c r="A234" s="22">
        <v>42766</v>
      </c>
      <c r="B234" s="22"/>
      <c r="C234" s="25">
        <f>ROUND(13.5685,4)</f>
        <v>13.5685</v>
      </c>
      <c r="D234" s="25">
        <f>F234</f>
        <v>13.5977</v>
      </c>
      <c r="E234" s="25">
        <f>F234</f>
        <v>13.5977</v>
      </c>
      <c r="F234" s="25">
        <f>ROUND(13.5977,4)</f>
        <v>13.5977</v>
      </c>
      <c r="G234" s="24"/>
      <c r="H234" s="36"/>
    </row>
    <row r="235" spans="1:8" ht="12.75" customHeight="1">
      <c r="A235" s="22">
        <v>42783</v>
      </c>
      <c r="B235" s="22"/>
      <c r="C235" s="25">
        <f>ROUND(13.5685,4)</f>
        <v>13.5685</v>
      </c>
      <c r="D235" s="25">
        <f>F235</f>
        <v>13.638</v>
      </c>
      <c r="E235" s="25">
        <f>F235</f>
        <v>13.638</v>
      </c>
      <c r="F235" s="25">
        <f>ROUND(13.638,4)</f>
        <v>13.638</v>
      </c>
      <c r="G235" s="24"/>
      <c r="H235" s="36"/>
    </row>
    <row r="236" spans="1:8" ht="12.75" customHeight="1">
      <c r="A236" s="22">
        <v>42789</v>
      </c>
      <c r="B236" s="22"/>
      <c r="C236" s="25">
        <f>ROUND(13.5685,4)</f>
        <v>13.5685</v>
      </c>
      <c r="D236" s="25">
        <f>F236</f>
        <v>13.6528</v>
      </c>
      <c r="E236" s="25">
        <f>F236</f>
        <v>13.6528</v>
      </c>
      <c r="F236" s="25">
        <f>ROUND(13.6528,4)</f>
        <v>13.6528</v>
      </c>
      <c r="G236" s="24"/>
      <c r="H236" s="36"/>
    </row>
    <row r="237" spans="1:8" ht="12.75" customHeight="1">
      <c r="A237" s="22">
        <v>42790</v>
      </c>
      <c r="B237" s="22"/>
      <c r="C237" s="25">
        <f>ROUND(13.5685,4)</f>
        <v>13.5685</v>
      </c>
      <c r="D237" s="25">
        <f>F237</f>
        <v>13.6554</v>
      </c>
      <c r="E237" s="25">
        <f>F237</f>
        <v>13.6554</v>
      </c>
      <c r="F237" s="25">
        <f>ROUND(13.6554,4)</f>
        <v>13.6554</v>
      </c>
      <c r="G237" s="24"/>
      <c r="H237" s="36"/>
    </row>
    <row r="238" spans="1:8" ht="12.75" customHeight="1">
      <c r="A238" s="22">
        <v>42793</v>
      </c>
      <c r="B238" s="22"/>
      <c r="C238" s="25">
        <f>ROUND(13.5685,4)</f>
        <v>13.5685</v>
      </c>
      <c r="D238" s="25">
        <f>F238</f>
        <v>13.6634</v>
      </c>
      <c r="E238" s="25">
        <f>F238</f>
        <v>13.6634</v>
      </c>
      <c r="F238" s="25">
        <f>ROUND(13.6634,4)</f>
        <v>13.6634</v>
      </c>
      <c r="G238" s="24"/>
      <c r="H238" s="36"/>
    </row>
    <row r="239" spans="1:8" ht="12.75" customHeight="1">
      <c r="A239" s="22">
        <v>42794</v>
      </c>
      <c r="B239" s="22"/>
      <c r="C239" s="25">
        <f>ROUND(13.5685,4)</f>
        <v>13.5685</v>
      </c>
      <c r="D239" s="25">
        <f>F239</f>
        <v>13.6661</v>
      </c>
      <c r="E239" s="25">
        <f>F239</f>
        <v>13.6661</v>
      </c>
      <c r="F239" s="25">
        <f>ROUND(13.6661,4)</f>
        <v>13.6661</v>
      </c>
      <c r="G239" s="24"/>
      <c r="H239" s="36"/>
    </row>
    <row r="240" spans="1:8" ht="12.75" customHeight="1">
      <c r="A240" s="22">
        <v>42795</v>
      </c>
      <c r="B240" s="22"/>
      <c r="C240" s="25">
        <f>ROUND(13.5685,4)</f>
        <v>13.5685</v>
      </c>
      <c r="D240" s="25">
        <f>F240</f>
        <v>13.6687</v>
      </c>
      <c r="E240" s="25">
        <f>F240</f>
        <v>13.6687</v>
      </c>
      <c r="F240" s="25">
        <f>ROUND(13.6687,4)</f>
        <v>13.6687</v>
      </c>
      <c r="G240" s="24"/>
      <c r="H240" s="36"/>
    </row>
    <row r="241" spans="1:8" ht="12.75" customHeight="1">
      <c r="A241" s="22">
        <v>42823</v>
      </c>
      <c r="B241" s="22"/>
      <c r="C241" s="25">
        <f>ROUND(13.5685,4)</f>
        <v>13.5685</v>
      </c>
      <c r="D241" s="25">
        <f>F241</f>
        <v>13.7059</v>
      </c>
      <c r="E241" s="25">
        <f>F241</f>
        <v>13.7059</v>
      </c>
      <c r="F241" s="25">
        <f>ROUND(13.7059,4)</f>
        <v>13.7059</v>
      </c>
      <c r="G241" s="24"/>
      <c r="H241" s="36"/>
    </row>
    <row r="242" spans="1:8" ht="12.75" customHeight="1">
      <c r="A242" s="22">
        <v>42825</v>
      </c>
      <c r="B242" s="22"/>
      <c r="C242" s="25">
        <f>ROUND(13.5685,4)</f>
        <v>13.5685</v>
      </c>
      <c r="D242" s="25">
        <f>F242</f>
        <v>13.7501</v>
      </c>
      <c r="E242" s="25">
        <f>F242</f>
        <v>13.7501</v>
      </c>
      <c r="F242" s="25">
        <f>ROUND(13.7501,4)</f>
        <v>13.7501</v>
      </c>
      <c r="G242" s="24"/>
      <c r="H242" s="36"/>
    </row>
    <row r="243" spans="1:8" ht="12.75" customHeight="1">
      <c r="A243" s="22">
        <v>42836</v>
      </c>
      <c r="B243" s="22"/>
      <c r="C243" s="25">
        <f>ROUND(13.5685,4)</f>
        <v>13.5685</v>
      </c>
      <c r="D243" s="25">
        <f>F243</f>
        <v>13.7809</v>
      </c>
      <c r="E243" s="25">
        <f>F243</f>
        <v>13.7809</v>
      </c>
      <c r="F243" s="25">
        <f>ROUND(13.7809,4)</f>
        <v>13.7809</v>
      </c>
      <c r="G243" s="24"/>
      <c r="H243" s="36"/>
    </row>
    <row r="244" spans="1:8" ht="12.75" customHeight="1">
      <c r="A244" s="22">
        <v>42837</v>
      </c>
      <c r="B244" s="22"/>
      <c r="C244" s="25">
        <f>ROUND(13.5685,4)</f>
        <v>13.5685</v>
      </c>
      <c r="D244" s="25">
        <f>F244</f>
        <v>13.7837</v>
      </c>
      <c r="E244" s="25">
        <f>F244</f>
        <v>13.7837</v>
      </c>
      <c r="F244" s="25">
        <f>ROUND(13.7837,4)</f>
        <v>13.7837</v>
      </c>
      <c r="G244" s="24"/>
      <c r="H244" s="36"/>
    </row>
    <row r="245" spans="1:8" ht="12.75" customHeight="1">
      <c r="A245" s="22">
        <v>42838</v>
      </c>
      <c r="B245" s="22"/>
      <c r="C245" s="25">
        <f>ROUND(13.5685,4)</f>
        <v>13.5685</v>
      </c>
      <c r="D245" s="25">
        <f>F245</f>
        <v>13.7866</v>
      </c>
      <c r="E245" s="25">
        <f>F245</f>
        <v>13.7866</v>
      </c>
      <c r="F245" s="25">
        <f>ROUND(13.7866,4)</f>
        <v>13.7866</v>
      </c>
      <c r="G245" s="24"/>
      <c r="H245" s="36"/>
    </row>
    <row r="246" spans="1:8" ht="12.75" customHeight="1">
      <c r="A246" s="22">
        <v>42843</v>
      </c>
      <c r="B246" s="22"/>
      <c r="C246" s="25">
        <f>ROUND(13.5685,4)</f>
        <v>13.5685</v>
      </c>
      <c r="D246" s="25">
        <f>F246</f>
        <v>13.8006</v>
      </c>
      <c r="E246" s="25">
        <f>F246</f>
        <v>13.8006</v>
      </c>
      <c r="F246" s="25">
        <f>ROUND(13.8006,4)</f>
        <v>13.8006</v>
      </c>
      <c r="G246" s="24"/>
      <c r="H246" s="36"/>
    </row>
    <row r="247" spans="1:8" ht="12.75" customHeight="1">
      <c r="A247" s="22">
        <v>42846</v>
      </c>
      <c r="B247" s="22"/>
      <c r="C247" s="25">
        <f>ROUND(13.5685,4)</f>
        <v>13.5685</v>
      </c>
      <c r="D247" s="25">
        <f>F247</f>
        <v>13.8082</v>
      </c>
      <c r="E247" s="25">
        <f>F247</f>
        <v>13.8082</v>
      </c>
      <c r="F247" s="25">
        <f>ROUND(13.8082,4)</f>
        <v>13.8082</v>
      </c>
      <c r="G247" s="24"/>
      <c r="H247" s="36"/>
    </row>
    <row r="248" spans="1:8" ht="12.75" customHeight="1">
      <c r="A248" s="22">
        <v>42850</v>
      </c>
      <c r="B248" s="22"/>
      <c r="C248" s="25">
        <f>ROUND(13.5685,4)</f>
        <v>13.5685</v>
      </c>
      <c r="D248" s="25">
        <f>F248</f>
        <v>13.8183</v>
      </c>
      <c r="E248" s="25">
        <f>F248</f>
        <v>13.8183</v>
      </c>
      <c r="F248" s="25">
        <f>ROUND(13.8183,4)</f>
        <v>13.8183</v>
      </c>
      <c r="G248" s="24"/>
      <c r="H248" s="36"/>
    </row>
    <row r="249" spans="1:8" ht="12.75" customHeight="1">
      <c r="A249" s="22">
        <v>42853</v>
      </c>
      <c r="B249" s="22"/>
      <c r="C249" s="25">
        <f>ROUND(13.5685,4)</f>
        <v>13.5685</v>
      </c>
      <c r="D249" s="25">
        <f>F249</f>
        <v>13.8258</v>
      </c>
      <c r="E249" s="25">
        <f>F249</f>
        <v>13.8258</v>
      </c>
      <c r="F249" s="25">
        <f>ROUND(13.8258,4)</f>
        <v>13.8258</v>
      </c>
      <c r="G249" s="24"/>
      <c r="H249" s="36"/>
    </row>
    <row r="250" spans="1:8" ht="12.75" customHeight="1">
      <c r="A250" s="22">
        <v>42881</v>
      </c>
      <c r="B250" s="22"/>
      <c r="C250" s="25">
        <f>ROUND(13.5685,4)</f>
        <v>13.5685</v>
      </c>
      <c r="D250" s="25">
        <f>F250</f>
        <v>13.8965</v>
      </c>
      <c r="E250" s="25">
        <f>F250</f>
        <v>13.8965</v>
      </c>
      <c r="F250" s="25">
        <f>ROUND(13.8965,4)</f>
        <v>13.8965</v>
      </c>
      <c r="G250" s="24"/>
      <c r="H250" s="36"/>
    </row>
    <row r="251" spans="1:8" ht="12.75" customHeight="1">
      <c r="A251" s="22">
        <v>42914</v>
      </c>
      <c r="B251" s="22"/>
      <c r="C251" s="25">
        <f>ROUND(13.5685,4)</f>
        <v>13.5685</v>
      </c>
      <c r="D251" s="25">
        <f>F251</f>
        <v>13.9798</v>
      </c>
      <c r="E251" s="25">
        <f>F251</f>
        <v>13.9798</v>
      </c>
      <c r="F251" s="25">
        <f>ROUND(13.9798,4)</f>
        <v>13.9798</v>
      </c>
      <c r="G251" s="24"/>
      <c r="H251" s="36"/>
    </row>
    <row r="252" spans="1:8" ht="12.75" customHeight="1">
      <c r="A252" s="22">
        <v>42928</v>
      </c>
      <c r="B252" s="22"/>
      <c r="C252" s="25">
        <f>ROUND(13.5685,4)</f>
        <v>13.5685</v>
      </c>
      <c r="D252" s="25">
        <f>F252</f>
        <v>14.0151</v>
      </c>
      <c r="E252" s="25">
        <f>F252</f>
        <v>14.0151</v>
      </c>
      <c r="F252" s="25">
        <f>ROUND(14.0151,4)</f>
        <v>14.0151</v>
      </c>
      <c r="G252" s="24"/>
      <c r="H252" s="36"/>
    </row>
    <row r="253" spans="1:8" ht="12.75" customHeight="1">
      <c r="A253" s="22">
        <v>42937</v>
      </c>
      <c r="B253" s="22"/>
      <c r="C253" s="25">
        <f>ROUND(13.5685,4)</f>
        <v>13.5685</v>
      </c>
      <c r="D253" s="25">
        <f>F253</f>
        <v>14.0379</v>
      </c>
      <c r="E253" s="25">
        <f>F253</f>
        <v>14.0379</v>
      </c>
      <c r="F253" s="25">
        <f>ROUND(14.0379,4)</f>
        <v>14.0379</v>
      </c>
      <c r="G253" s="24"/>
      <c r="H253" s="36"/>
    </row>
    <row r="254" spans="1:8" ht="12.75" customHeight="1">
      <c r="A254" s="22">
        <v>42943</v>
      </c>
      <c r="B254" s="22"/>
      <c r="C254" s="25">
        <f>ROUND(13.5685,4)</f>
        <v>13.5685</v>
      </c>
      <c r="D254" s="25">
        <f>F254</f>
        <v>14.0532</v>
      </c>
      <c r="E254" s="25">
        <f>F254</f>
        <v>14.0532</v>
      </c>
      <c r="F254" s="25">
        <f>ROUND(14.0532,4)</f>
        <v>14.0532</v>
      </c>
      <c r="G254" s="24"/>
      <c r="H254" s="36"/>
    </row>
    <row r="255" spans="1:8" ht="12.75" customHeight="1">
      <c r="A255" s="22">
        <v>42976</v>
      </c>
      <c r="B255" s="22"/>
      <c r="C255" s="25">
        <f>ROUND(13.5685,4)</f>
        <v>13.5685</v>
      </c>
      <c r="D255" s="25">
        <f>F255</f>
        <v>14.1372</v>
      </c>
      <c r="E255" s="25">
        <f>F255</f>
        <v>14.1372</v>
      </c>
      <c r="F255" s="25">
        <f>ROUND(14.1372,4)</f>
        <v>14.1372</v>
      </c>
      <c r="G255" s="24"/>
      <c r="H255" s="36"/>
    </row>
    <row r="256" spans="1:8" ht="12.75" customHeight="1">
      <c r="A256" s="22">
        <v>43005</v>
      </c>
      <c r="B256" s="22"/>
      <c r="C256" s="25">
        <f>ROUND(13.5685,4)</f>
        <v>13.5685</v>
      </c>
      <c r="D256" s="25">
        <f>F256</f>
        <v>14.211</v>
      </c>
      <c r="E256" s="25">
        <f>F256</f>
        <v>14.211</v>
      </c>
      <c r="F256" s="25">
        <f>ROUND(14.211,4)</f>
        <v>14.211</v>
      </c>
      <c r="G256" s="24"/>
      <c r="H256" s="36"/>
    </row>
    <row r="257" spans="1:8" ht="12.75" customHeight="1">
      <c r="A257" s="22">
        <v>43031</v>
      </c>
      <c r="B257" s="22"/>
      <c r="C257" s="25">
        <f>ROUND(13.5685,4)</f>
        <v>13.5685</v>
      </c>
      <c r="D257" s="25">
        <f>F257</f>
        <v>14.277</v>
      </c>
      <c r="E257" s="25">
        <f>F257</f>
        <v>14.277</v>
      </c>
      <c r="F257" s="25">
        <f>ROUND(14.277,4)</f>
        <v>14.277</v>
      </c>
      <c r="G257" s="24"/>
      <c r="H257" s="36"/>
    </row>
    <row r="258" spans="1:8" ht="12.75" customHeight="1">
      <c r="A258" s="22">
        <v>43035</v>
      </c>
      <c r="B258" s="22"/>
      <c r="C258" s="25">
        <f>ROUND(13.5685,4)</f>
        <v>13.5685</v>
      </c>
      <c r="D258" s="25">
        <f>F258</f>
        <v>14.2871</v>
      </c>
      <c r="E258" s="25">
        <f>F258</f>
        <v>14.2871</v>
      </c>
      <c r="F258" s="25">
        <f>ROUND(14.2871,4)</f>
        <v>14.2871</v>
      </c>
      <c r="G258" s="24"/>
      <c r="H258" s="36"/>
    </row>
    <row r="259" spans="1:8" ht="12.75" customHeight="1">
      <c r="A259" s="22">
        <v>43067</v>
      </c>
      <c r="B259" s="22"/>
      <c r="C259" s="25">
        <f>ROUND(13.5685,4)</f>
        <v>13.5685</v>
      </c>
      <c r="D259" s="25">
        <f>F259</f>
        <v>14.3679</v>
      </c>
      <c r="E259" s="25">
        <f>F259</f>
        <v>14.3679</v>
      </c>
      <c r="F259" s="25">
        <f>ROUND(14.3679,4)</f>
        <v>14.3679</v>
      </c>
      <c r="G259" s="24"/>
      <c r="H259" s="36"/>
    </row>
    <row r="260" spans="1:8" ht="12.75" customHeight="1">
      <c r="A260" s="22">
        <v>43091</v>
      </c>
      <c r="B260" s="22"/>
      <c r="C260" s="25">
        <f>ROUND(13.5685,4)</f>
        <v>13.5685</v>
      </c>
      <c r="D260" s="25">
        <f>F260</f>
        <v>14.4284</v>
      </c>
      <c r="E260" s="25">
        <f>F260</f>
        <v>14.4284</v>
      </c>
      <c r="F260" s="25">
        <f>ROUND(14.4284,4)</f>
        <v>14.4284</v>
      </c>
      <c r="G260" s="24"/>
      <c r="H260" s="36"/>
    </row>
    <row r="261" spans="1:8" ht="12.75" customHeight="1">
      <c r="A261" s="22" t="s">
        <v>62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42807</v>
      </c>
      <c r="B262" s="22"/>
      <c r="C262" s="25">
        <f>ROUND(1.0609,4)</f>
        <v>1.0609</v>
      </c>
      <c r="D262" s="25">
        <f>F262</f>
        <v>1.0631</v>
      </c>
      <c r="E262" s="25">
        <f>F262</f>
        <v>1.0631</v>
      </c>
      <c r="F262" s="25">
        <f>ROUND(1.0631,4)</f>
        <v>1.0631</v>
      </c>
      <c r="G262" s="24"/>
      <c r="H262" s="36"/>
    </row>
    <row r="263" spans="1:8" ht="12.75" customHeight="1">
      <c r="A263" s="22">
        <v>42905</v>
      </c>
      <c r="B263" s="22"/>
      <c r="C263" s="25">
        <f>ROUND(1.0609,4)</f>
        <v>1.0609</v>
      </c>
      <c r="D263" s="25">
        <f>F263</f>
        <v>1.0687</v>
      </c>
      <c r="E263" s="25">
        <f>F263</f>
        <v>1.0687</v>
      </c>
      <c r="F263" s="25">
        <f>ROUND(1.0687,4)</f>
        <v>1.0687</v>
      </c>
      <c r="G263" s="24"/>
      <c r="H263" s="36"/>
    </row>
    <row r="264" spans="1:8" ht="12.75" customHeight="1">
      <c r="A264" s="22">
        <v>42996</v>
      </c>
      <c r="B264" s="22"/>
      <c r="C264" s="25">
        <f>ROUND(1.0609,4)</f>
        <v>1.0609</v>
      </c>
      <c r="D264" s="25">
        <f>F264</f>
        <v>1.0742</v>
      </c>
      <c r="E264" s="25">
        <f>F264</f>
        <v>1.0742</v>
      </c>
      <c r="F264" s="25">
        <f>ROUND(1.0742,4)</f>
        <v>1.0742</v>
      </c>
      <c r="G264" s="24"/>
      <c r="H264" s="36"/>
    </row>
    <row r="265" spans="1:8" ht="12.75" customHeight="1">
      <c r="A265" s="22">
        <v>43087</v>
      </c>
      <c r="B265" s="22"/>
      <c r="C265" s="25">
        <f>ROUND(1.0609,4)</f>
        <v>1.0609</v>
      </c>
      <c r="D265" s="25">
        <f>F265</f>
        <v>1.0801</v>
      </c>
      <c r="E265" s="25">
        <f>F265</f>
        <v>1.0801</v>
      </c>
      <c r="F265" s="25">
        <f>ROUND(1.0801,4)</f>
        <v>1.0801</v>
      </c>
      <c r="G265" s="24"/>
      <c r="H265" s="36"/>
    </row>
    <row r="266" spans="1:8" ht="12.75" customHeight="1">
      <c r="A266" s="22" t="s">
        <v>63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42807</v>
      </c>
      <c r="B267" s="22"/>
      <c r="C267" s="25">
        <f>ROUND(1.2138,4)</f>
        <v>1.2138</v>
      </c>
      <c r="D267" s="25">
        <f>F267</f>
        <v>1.215</v>
      </c>
      <c r="E267" s="25">
        <f>F267</f>
        <v>1.215</v>
      </c>
      <c r="F267" s="25">
        <f>ROUND(1.215,4)</f>
        <v>1.215</v>
      </c>
      <c r="G267" s="24"/>
      <c r="H267" s="36"/>
    </row>
    <row r="268" spans="1:8" ht="12.75" customHeight="1">
      <c r="A268" s="22">
        <v>42905</v>
      </c>
      <c r="B268" s="22"/>
      <c r="C268" s="25">
        <f>ROUND(1.2138,4)</f>
        <v>1.2138</v>
      </c>
      <c r="D268" s="25">
        <f>F268</f>
        <v>1.2183</v>
      </c>
      <c r="E268" s="25">
        <f>F268</f>
        <v>1.2183</v>
      </c>
      <c r="F268" s="25">
        <f>ROUND(1.2183,4)</f>
        <v>1.2183</v>
      </c>
      <c r="G268" s="24"/>
      <c r="H268" s="36"/>
    </row>
    <row r="269" spans="1:8" ht="12.75" customHeight="1">
      <c r="A269" s="22">
        <v>42996</v>
      </c>
      <c r="B269" s="22"/>
      <c r="C269" s="25">
        <f>ROUND(1.2138,4)</f>
        <v>1.2138</v>
      </c>
      <c r="D269" s="25">
        <f>F269</f>
        <v>1.2216</v>
      </c>
      <c r="E269" s="25">
        <f>F269</f>
        <v>1.2216</v>
      </c>
      <c r="F269" s="25">
        <f>ROUND(1.2216,4)</f>
        <v>1.2216</v>
      </c>
      <c r="G269" s="24"/>
      <c r="H269" s="36"/>
    </row>
    <row r="270" spans="1:8" ht="12.75" customHeight="1">
      <c r="A270" s="22">
        <v>43087</v>
      </c>
      <c r="B270" s="22"/>
      <c r="C270" s="25">
        <f>ROUND(1.2138,4)</f>
        <v>1.2138</v>
      </c>
      <c r="D270" s="25">
        <f>F270</f>
        <v>1.2251</v>
      </c>
      <c r="E270" s="25">
        <f>F270</f>
        <v>1.2251</v>
      </c>
      <c r="F270" s="25">
        <f>ROUND(1.2251,4)</f>
        <v>1.2251</v>
      </c>
      <c r="G270" s="24"/>
      <c r="H270" s="36"/>
    </row>
    <row r="271" spans="1:8" ht="12.75" customHeight="1">
      <c r="A271" s="22" t="s">
        <v>64</v>
      </c>
      <c r="B271" s="22"/>
      <c r="C271" s="23"/>
      <c r="D271" s="23"/>
      <c r="E271" s="23"/>
      <c r="F271" s="23"/>
      <c r="G271" s="24"/>
      <c r="H271" s="36"/>
    </row>
    <row r="272" spans="1:8" ht="12.75" customHeight="1">
      <c r="A272" s="22">
        <v>42807</v>
      </c>
      <c r="B272" s="22"/>
      <c r="C272" s="25">
        <f>ROUND(10.1193873,4)</f>
        <v>10.1194</v>
      </c>
      <c r="D272" s="25">
        <f>F272</f>
        <v>10.2041</v>
      </c>
      <c r="E272" s="25">
        <f>F272</f>
        <v>10.2041</v>
      </c>
      <c r="F272" s="25">
        <f>ROUND(10.2041,4)</f>
        <v>10.2041</v>
      </c>
      <c r="G272" s="24"/>
      <c r="H272" s="36"/>
    </row>
    <row r="273" spans="1:8" ht="12.75" customHeight="1">
      <c r="A273" s="22">
        <v>42905</v>
      </c>
      <c r="B273" s="22"/>
      <c r="C273" s="25">
        <f>ROUND(10.1193873,4)</f>
        <v>10.1194</v>
      </c>
      <c r="D273" s="25">
        <f>F273</f>
        <v>10.3721</v>
      </c>
      <c r="E273" s="25">
        <f>F273</f>
        <v>10.3721</v>
      </c>
      <c r="F273" s="25">
        <f>ROUND(10.3721,4)</f>
        <v>10.3721</v>
      </c>
      <c r="G273" s="24"/>
      <c r="H273" s="36"/>
    </row>
    <row r="274" spans="1:8" ht="12.75" customHeight="1">
      <c r="A274" s="22">
        <v>42996</v>
      </c>
      <c r="B274" s="22"/>
      <c r="C274" s="25">
        <f>ROUND(10.1193873,4)</f>
        <v>10.1194</v>
      </c>
      <c r="D274" s="25">
        <f>F274</f>
        <v>10.5259</v>
      </c>
      <c r="E274" s="25">
        <f>F274</f>
        <v>10.5259</v>
      </c>
      <c r="F274" s="25">
        <f>ROUND(10.5259,4)</f>
        <v>10.5259</v>
      </c>
      <c r="G274" s="24"/>
      <c r="H274" s="36"/>
    </row>
    <row r="275" spans="1:8" ht="12.75" customHeight="1">
      <c r="A275" s="22">
        <v>43087</v>
      </c>
      <c r="B275" s="22"/>
      <c r="C275" s="25">
        <f>ROUND(10.1193873,4)</f>
        <v>10.1194</v>
      </c>
      <c r="D275" s="25">
        <f>F275</f>
        <v>10.6796</v>
      </c>
      <c r="E275" s="25">
        <f>F275</f>
        <v>10.6796</v>
      </c>
      <c r="F275" s="25">
        <f>ROUND(10.6796,4)</f>
        <v>10.6796</v>
      </c>
      <c r="G275" s="24"/>
      <c r="H275" s="36"/>
    </row>
    <row r="276" spans="1:8" ht="12.75" customHeight="1">
      <c r="A276" s="22">
        <v>43178</v>
      </c>
      <c r="B276" s="22"/>
      <c r="C276" s="25">
        <f>ROUND(10.1193873,4)</f>
        <v>10.1194</v>
      </c>
      <c r="D276" s="25">
        <f>F276</f>
        <v>10.8336</v>
      </c>
      <c r="E276" s="25">
        <f>F276</f>
        <v>10.8336</v>
      </c>
      <c r="F276" s="25">
        <f>ROUND(10.8336,4)</f>
        <v>10.8336</v>
      </c>
      <c r="G276" s="24"/>
      <c r="H276" s="36"/>
    </row>
    <row r="277" spans="1:8" ht="12.75" customHeight="1">
      <c r="A277" s="22">
        <v>43269</v>
      </c>
      <c r="B277" s="22"/>
      <c r="C277" s="25">
        <f>ROUND(10.1193873,4)</f>
        <v>10.1194</v>
      </c>
      <c r="D277" s="25">
        <f>F277</f>
        <v>10.9864</v>
      </c>
      <c r="E277" s="25">
        <f>F277</f>
        <v>10.9864</v>
      </c>
      <c r="F277" s="25">
        <f>ROUND(10.9864,4)</f>
        <v>10.9864</v>
      </c>
      <c r="G277" s="24"/>
      <c r="H277" s="36"/>
    </row>
    <row r="278" spans="1:8" ht="12.75" customHeight="1">
      <c r="A278" s="22">
        <v>43360</v>
      </c>
      <c r="B278" s="22"/>
      <c r="C278" s="25">
        <f>ROUND(10.1193873,4)</f>
        <v>10.1194</v>
      </c>
      <c r="D278" s="25">
        <f>F278</f>
        <v>11.1408</v>
      </c>
      <c r="E278" s="25">
        <f>F278</f>
        <v>11.1408</v>
      </c>
      <c r="F278" s="25">
        <f>ROUND(11.1408,4)</f>
        <v>11.1408</v>
      </c>
      <c r="G278" s="24"/>
      <c r="H278" s="36"/>
    </row>
    <row r="279" spans="1:8" ht="12.75" customHeight="1">
      <c r="A279" s="22" t="s">
        <v>65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42807</v>
      </c>
      <c r="B280" s="22"/>
      <c r="C280" s="25">
        <f>ROUND(3.69401867632245,4)</f>
        <v>3.694</v>
      </c>
      <c r="D280" s="25">
        <f>F280</f>
        <v>4.1113</v>
      </c>
      <c r="E280" s="25">
        <f>F280</f>
        <v>4.1113</v>
      </c>
      <c r="F280" s="25">
        <f>ROUND(4.1113,4)</f>
        <v>4.1113</v>
      </c>
      <c r="G280" s="24"/>
      <c r="H280" s="36"/>
    </row>
    <row r="281" spans="1:8" ht="12.75" customHeight="1">
      <c r="A281" s="22">
        <v>42905</v>
      </c>
      <c r="B281" s="22"/>
      <c r="C281" s="25">
        <f>ROUND(3.69401867632245,4)</f>
        <v>3.694</v>
      </c>
      <c r="D281" s="25">
        <f>F281</f>
        <v>4.1712</v>
      </c>
      <c r="E281" s="25">
        <f>F281</f>
        <v>4.1712</v>
      </c>
      <c r="F281" s="25">
        <f>ROUND(4.1712,4)</f>
        <v>4.1712</v>
      </c>
      <c r="G281" s="24"/>
      <c r="H281" s="36"/>
    </row>
    <row r="282" spans="1:8" ht="12.75" customHeight="1">
      <c r="A282" s="22">
        <v>42996</v>
      </c>
      <c r="B282" s="22"/>
      <c r="C282" s="25">
        <f>ROUND(3.69401867632245,4)</f>
        <v>3.694</v>
      </c>
      <c r="D282" s="25">
        <f>F282</f>
        <v>4.2586</v>
      </c>
      <c r="E282" s="25">
        <f>F282</f>
        <v>4.2586</v>
      </c>
      <c r="F282" s="25">
        <f>ROUND(4.2586,4)</f>
        <v>4.2586</v>
      </c>
      <c r="G282" s="24"/>
      <c r="H282" s="36"/>
    </row>
    <row r="283" spans="1:8" ht="12.75" customHeight="1">
      <c r="A283" s="22" t="s">
        <v>66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42807</v>
      </c>
      <c r="B284" s="22"/>
      <c r="C284" s="25">
        <f>ROUND(1.282901675,4)</f>
        <v>1.2829</v>
      </c>
      <c r="D284" s="25">
        <f>F284</f>
        <v>1.2937</v>
      </c>
      <c r="E284" s="25">
        <f>F284</f>
        <v>1.2937</v>
      </c>
      <c r="F284" s="25">
        <f>ROUND(1.2937,4)</f>
        <v>1.2937</v>
      </c>
      <c r="G284" s="24"/>
      <c r="H284" s="36"/>
    </row>
    <row r="285" spans="1:8" ht="12.75" customHeight="1">
      <c r="A285" s="22">
        <v>42905</v>
      </c>
      <c r="B285" s="22"/>
      <c r="C285" s="25">
        <f>ROUND(1.282901675,4)</f>
        <v>1.2829</v>
      </c>
      <c r="D285" s="25">
        <f>F285</f>
        <v>1.3158</v>
      </c>
      <c r="E285" s="25">
        <f>F285</f>
        <v>1.3158</v>
      </c>
      <c r="F285" s="25">
        <f>ROUND(1.3158,4)</f>
        <v>1.3158</v>
      </c>
      <c r="G285" s="24"/>
      <c r="H285" s="36"/>
    </row>
    <row r="286" spans="1:8" ht="12.75" customHeight="1">
      <c r="A286" s="22">
        <v>42996</v>
      </c>
      <c r="B286" s="22"/>
      <c r="C286" s="25">
        <f>ROUND(1.282901675,4)</f>
        <v>1.2829</v>
      </c>
      <c r="D286" s="25">
        <f>F286</f>
        <v>1.3327</v>
      </c>
      <c r="E286" s="25">
        <f>F286</f>
        <v>1.3327</v>
      </c>
      <c r="F286" s="25">
        <f>ROUND(1.3327,4)</f>
        <v>1.3327</v>
      </c>
      <c r="G286" s="24"/>
      <c r="H286" s="36"/>
    </row>
    <row r="287" spans="1:8" ht="12.75" customHeight="1">
      <c r="A287" s="22">
        <v>43087</v>
      </c>
      <c r="B287" s="22"/>
      <c r="C287" s="25">
        <f>ROUND(1.282901675,4)</f>
        <v>1.2829</v>
      </c>
      <c r="D287" s="25">
        <f>F287</f>
        <v>1.3463</v>
      </c>
      <c r="E287" s="25">
        <f>F287</f>
        <v>1.3463</v>
      </c>
      <c r="F287" s="25">
        <f>ROUND(1.3463,4)</f>
        <v>1.3463</v>
      </c>
      <c r="G287" s="24"/>
      <c r="H287" s="36"/>
    </row>
    <row r="288" spans="1:8" ht="12.75" customHeight="1">
      <c r="A288" s="22" t="s">
        <v>67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42807</v>
      </c>
      <c r="B289" s="22"/>
      <c r="C289" s="25">
        <f>ROUND(10.3174663523686,4)</f>
        <v>10.3175</v>
      </c>
      <c r="D289" s="25">
        <f>F289</f>
        <v>10.4232</v>
      </c>
      <c r="E289" s="25">
        <f>F289</f>
        <v>10.4232</v>
      </c>
      <c r="F289" s="25">
        <f>ROUND(10.4232,4)</f>
        <v>10.4232</v>
      </c>
      <c r="G289" s="24"/>
      <c r="H289" s="36"/>
    </row>
    <row r="290" spans="1:8" ht="12.75" customHeight="1">
      <c r="A290" s="22">
        <v>42905</v>
      </c>
      <c r="B290" s="22"/>
      <c r="C290" s="25">
        <f>ROUND(10.3174663523686,4)</f>
        <v>10.3175</v>
      </c>
      <c r="D290" s="25">
        <f>F290</f>
        <v>10.6312</v>
      </c>
      <c r="E290" s="25">
        <f>F290</f>
        <v>10.6312</v>
      </c>
      <c r="F290" s="25">
        <f>ROUND(10.6312,4)</f>
        <v>10.6312</v>
      </c>
      <c r="G290" s="24"/>
      <c r="H290" s="36"/>
    </row>
    <row r="291" spans="1:8" ht="12.75" customHeight="1">
      <c r="A291" s="22">
        <v>42996</v>
      </c>
      <c r="B291" s="22"/>
      <c r="C291" s="25">
        <f>ROUND(10.3174663523686,4)</f>
        <v>10.3175</v>
      </c>
      <c r="D291" s="25">
        <f>F291</f>
        <v>10.8206</v>
      </c>
      <c r="E291" s="25">
        <f>F291</f>
        <v>10.8206</v>
      </c>
      <c r="F291" s="25">
        <f>ROUND(10.8206,4)</f>
        <v>10.8206</v>
      </c>
      <c r="G291" s="24"/>
      <c r="H291" s="36"/>
    </row>
    <row r="292" spans="1:8" ht="12.75" customHeight="1">
      <c r="A292" s="22">
        <v>43087</v>
      </c>
      <c r="B292" s="22"/>
      <c r="C292" s="25">
        <f>ROUND(10.3174663523686,4)</f>
        <v>10.3175</v>
      </c>
      <c r="D292" s="25">
        <f>F292</f>
        <v>11.0118</v>
      </c>
      <c r="E292" s="25">
        <f>F292</f>
        <v>11.0118</v>
      </c>
      <c r="F292" s="25">
        <f>ROUND(11.0118,4)</f>
        <v>11.0118</v>
      </c>
      <c r="G292" s="24"/>
      <c r="H292" s="36"/>
    </row>
    <row r="293" spans="1:8" ht="12.75" customHeight="1">
      <c r="A293" s="22" t="s">
        <v>68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42807</v>
      </c>
      <c r="B294" s="22"/>
      <c r="C294" s="25">
        <f>ROUND(1.99918285155623,4)</f>
        <v>1.9992</v>
      </c>
      <c r="D294" s="25">
        <f>F294</f>
        <v>1.9794</v>
      </c>
      <c r="E294" s="25">
        <f>F294</f>
        <v>1.9794</v>
      </c>
      <c r="F294" s="25">
        <f>ROUND(1.9794,4)</f>
        <v>1.9794</v>
      </c>
      <c r="G294" s="24"/>
      <c r="H294" s="36"/>
    </row>
    <row r="295" spans="1:8" ht="12.75" customHeight="1">
      <c r="A295" s="22">
        <v>42905</v>
      </c>
      <c r="B295" s="22"/>
      <c r="C295" s="25">
        <f>ROUND(1.99918285155623,4)</f>
        <v>1.9992</v>
      </c>
      <c r="D295" s="25">
        <f>F295</f>
        <v>1.9921</v>
      </c>
      <c r="E295" s="25">
        <f>F295</f>
        <v>1.9921</v>
      </c>
      <c r="F295" s="25">
        <f>ROUND(1.9921,4)</f>
        <v>1.9921</v>
      </c>
      <c r="G295" s="24"/>
      <c r="H295" s="36"/>
    </row>
    <row r="296" spans="1:8" ht="12.75" customHeight="1">
      <c r="A296" s="22">
        <v>42996</v>
      </c>
      <c r="B296" s="22"/>
      <c r="C296" s="25">
        <f>ROUND(1.99918285155623,4)</f>
        <v>1.9992</v>
      </c>
      <c r="D296" s="25">
        <f>F296</f>
        <v>2.0077</v>
      </c>
      <c r="E296" s="25">
        <f>F296</f>
        <v>2.0077</v>
      </c>
      <c r="F296" s="25">
        <f>ROUND(2.0077,4)</f>
        <v>2.0077</v>
      </c>
      <c r="G296" s="24"/>
      <c r="H296" s="36"/>
    </row>
    <row r="297" spans="1:8" ht="12.75" customHeight="1">
      <c r="A297" s="22">
        <v>43087</v>
      </c>
      <c r="B297" s="22"/>
      <c r="C297" s="25">
        <f>ROUND(1.99918285155623,4)</f>
        <v>1.9992</v>
      </c>
      <c r="D297" s="25">
        <f>F297</f>
        <v>2.0236</v>
      </c>
      <c r="E297" s="25">
        <f>F297</f>
        <v>2.0236</v>
      </c>
      <c r="F297" s="25">
        <f>ROUND(2.0236,4)</f>
        <v>2.0236</v>
      </c>
      <c r="G297" s="24"/>
      <c r="H297" s="36"/>
    </row>
    <row r="298" spans="1:8" ht="12.75" customHeight="1">
      <c r="A298" s="22" t="s">
        <v>69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42807</v>
      </c>
      <c r="B299" s="22"/>
      <c r="C299" s="25">
        <f>ROUND(1.93608915270683,4)</f>
        <v>1.9361</v>
      </c>
      <c r="D299" s="25">
        <f>F299</f>
        <v>1.9592</v>
      </c>
      <c r="E299" s="25">
        <f>F299</f>
        <v>1.9592</v>
      </c>
      <c r="F299" s="25">
        <f>ROUND(1.9592,4)</f>
        <v>1.9592</v>
      </c>
      <c r="G299" s="24"/>
      <c r="H299" s="36"/>
    </row>
    <row r="300" spans="1:8" ht="12.75" customHeight="1">
      <c r="A300" s="22">
        <v>42905</v>
      </c>
      <c r="B300" s="22"/>
      <c r="C300" s="25">
        <f>ROUND(1.93608915270683,4)</f>
        <v>1.9361</v>
      </c>
      <c r="D300" s="25">
        <f>F300</f>
        <v>2.007</v>
      </c>
      <c r="E300" s="25">
        <f>F300</f>
        <v>2.007</v>
      </c>
      <c r="F300" s="25">
        <f>ROUND(2.007,4)</f>
        <v>2.007</v>
      </c>
      <c r="G300" s="24"/>
      <c r="H300" s="36"/>
    </row>
    <row r="301" spans="1:8" ht="12.75" customHeight="1">
      <c r="A301" s="22">
        <v>42996</v>
      </c>
      <c r="B301" s="22"/>
      <c r="C301" s="25">
        <f>ROUND(1.93608915270683,4)</f>
        <v>1.9361</v>
      </c>
      <c r="D301" s="25">
        <f>F301</f>
        <v>2.0514</v>
      </c>
      <c r="E301" s="25">
        <f>F301</f>
        <v>2.0514</v>
      </c>
      <c r="F301" s="25">
        <f>ROUND(2.0514,4)</f>
        <v>2.0514</v>
      </c>
      <c r="G301" s="24"/>
      <c r="H301" s="36"/>
    </row>
    <row r="302" spans="1:8" ht="12.75" customHeight="1">
      <c r="A302" s="22">
        <v>43087</v>
      </c>
      <c r="B302" s="22"/>
      <c r="C302" s="25">
        <f>ROUND(1.93608915270683,4)</f>
        <v>1.9361</v>
      </c>
      <c r="D302" s="25">
        <f>F302</f>
        <v>2.0971</v>
      </c>
      <c r="E302" s="25">
        <f>F302</f>
        <v>2.0971</v>
      </c>
      <c r="F302" s="25">
        <f>ROUND(2.0971,4)</f>
        <v>2.0971</v>
      </c>
      <c r="G302" s="24"/>
      <c r="H302" s="36"/>
    </row>
    <row r="303" spans="1:8" ht="12.75" customHeight="1">
      <c r="A303" s="22" t="s">
        <v>70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42807</v>
      </c>
      <c r="B304" s="22"/>
      <c r="C304" s="25">
        <f>ROUND(14.39482165,4)</f>
        <v>14.3948</v>
      </c>
      <c r="D304" s="25">
        <f>F304</f>
        <v>14.5654</v>
      </c>
      <c r="E304" s="25">
        <f>F304</f>
        <v>14.5654</v>
      </c>
      <c r="F304" s="25">
        <f>ROUND(14.5654,4)</f>
        <v>14.5654</v>
      </c>
      <c r="G304" s="24"/>
      <c r="H304" s="36"/>
    </row>
    <row r="305" spans="1:8" ht="12.75" customHeight="1">
      <c r="A305" s="22">
        <v>42905</v>
      </c>
      <c r="B305" s="22"/>
      <c r="C305" s="25">
        <f>ROUND(14.39482165,4)</f>
        <v>14.3948</v>
      </c>
      <c r="D305" s="25">
        <f>F305</f>
        <v>14.9162</v>
      </c>
      <c r="E305" s="25">
        <f>F305</f>
        <v>14.9162</v>
      </c>
      <c r="F305" s="25">
        <f>ROUND(14.9162,4)</f>
        <v>14.9162</v>
      </c>
      <c r="G305" s="24"/>
      <c r="H305" s="36"/>
    </row>
    <row r="306" spans="1:8" ht="12.75" customHeight="1">
      <c r="A306" s="22">
        <v>42996</v>
      </c>
      <c r="B306" s="22"/>
      <c r="C306" s="25">
        <f>ROUND(14.39482165,4)</f>
        <v>14.3948</v>
      </c>
      <c r="D306" s="25">
        <f>F306</f>
        <v>15.2411</v>
      </c>
      <c r="E306" s="25">
        <f>F306</f>
        <v>15.2411</v>
      </c>
      <c r="F306" s="25">
        <f>ROUND(15.2411,4)</f>
        <v>15.2411</v>
      </c>
      <c r="G306" s="24"/>
      <c r="H306" s="36"/>
    </row>
    <row r="307" spans="1:8" ht="12.75" customHeight="1">
      <c r="A307" s="22">
        <v>43087</v>
      </c>
      <c r="B307" s="22"/>
      <c r="C307" s="25">
        <f>ROUND(14.39482165,4)</f>
        <v>14.3948</v>
      </c>
      <c r="D307" s="25">
        <f>F307</f>
        <v>15.5736</v>
      </c>
      <c r="E307" s="25">
        <f>F307</f>
        <v>15.5736</v>
      </c>
      <c r="F307" s="25">
        <f>ROUND(15.5736,4)</f>
        <v>15.5736</v>
      </c>
      <c r="G307" s="24"/>
      <c r="H307" s="36"/>
    </row>
    <row r="308" spans="1:8" ht="12.75" customHeight="1">
      <c r="A308" s="22">
        <v>43178</v>
      </c>
      <c r="B308" s="22"/>
      <c r="C308" s="25">
        <f>ROUND(14.39482165,4)</f>
        <v>14.3948</v>
      </c>
      <c r="D308" s="25">
        <f>F308</f>
        <v>15.8878</v>
      </c>
      <c r="E308" s="25">
        <f>F308</f>
        <v>15.8878</v>
      </c>
      <c r="F308" s="25">
        <f>ROUND(15.8878,4)</f>
        <v>15.8878</v>
      </c>
      <c r="G308" s="24"/>
      <c r="H308" s="36"/>
    </row>
    <row r="309" spans="1:8" ht="12.75" customHeight="1">
      <c r="A309" s="22">
        <v>43269</v>
      </c>
      <c r="B309" s="22"/>
      <c r="C309" s="25">
        <f>ROUND(14.39482165,4)</f>
        <v>14.3948</v>
      </c>
      <c r="D309" s="25">
        <f>F309</f>
        <v>16.2472</v>
      </c>
      <c r="E309" s="25">
        <f>F309</f>
        <v>16.2472</v>
      </c>
      <c r="F309" s="25">
        <f>ROUND(16.2472,4)</f>
        <v>16.2472</v>
      </c>
      <c r="G309" s="24"/>
      <c r="H309" s="36"/>
    </row>
    <row r="310" spans="1:8" ht="12.75" customHeight="1">
      <c r="A310" s="22">
        <v>43360</v>
      </c>
      <c r="B310" s="22"/>
      <c r="C310" s="25">
        <f>ROUND(14.39482165,4)</f>
        <v>14.3948</v>
      </c>
      <c r="D310" s="25">
        <f>F310</f>
        <v>16.6429</v>
      </c>
      <c r="E310" s="25">
        <f>F310</f>
        <v>16.6429</v>
      </c>
      <c r="F310" s="25">
        <f>ROUND(16.6429,4)</f>
        <v>16.6429</v>
      </c>
      <c r="G310" s="24"/>
      <c r="H310" s="36"/>
    </row>
    <row r="311" spans="1:8" ht="12.75" customHeight="1">
      <c r="A311" s="22" t="s">
        <v>71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42807</v>
      </c>
      <c r="B312" s="22"/>
      <c r="C312" s="25">
        <f>ROUND(13.4182159810127,4)</f>
        <v>13.4182</v>
      </c>
      <c r="D312" s="25">
        <f>F312</f>
        <v>13.5852</v>
      </c>
      <c r="E312" s="25">
        <f>F312</f>
        <v>13.5852</v>
      </c>
      <c r="F312" s="25">
        <f>ROUND(13.5852,4)</f>
        <v>13.5852</v>
      </c>
      <c r="G312" s="24"/>
      <c r="H312" s="36"/>
    </row>
    <row r="313" spans="1:8" ht="12.75" customHeight="1">
      <c r="A313" s="22">
        <v>42905</v>
      </c>
      <c r="B313" s="22"/>
      <c r="C313" s="25">
        <f>ROUND(13.4182159810127,4)</f>
        <v>13.4182</v>
      </c>
      <c r="D313" s="25">
        <f>F313</f>
        <v>13.9291</v>
      </c>
      <c r="E313" s="25">
        <f>F313</f>
        <v>13.9291</v>
      </c>
      <c r="F313" s="25">
        <f>ROUND(13.9291,4)</f>
        <v>13.9291</v>
      </c>
      <c r="G313" s="24"/>
      <c r="H313" s="36"/>
    </row>
    <row r="314" spans="1:8" ht="12.75" customHeight="1">
      <c r="A314" s="22">
        <v>42996</v>
      </c>
      <c r="B314" s="22"/>
      <c r="C314" s="25">
        <f>ROUND(13.4182159810127,4)</f>
        <v>13.4182</v>
      </c>
      <c r="D314" s="25">
        <f>F314</f>
        <v>14.2507</v>
      </c>
      <c r="E314" s="25">
        <f>F314</f>
        <v>14.2507</v>
      </c>
      <c r="F314" s="25">
        <f>ROUND(14.2507,4)</f>
        <v>14.2507</v>
      </c>
      <c r="G314" s="24"/>
      <c r="H314" s="36"/>
    </row>
    <row r="315" spans="1:8" ht="12.75" customHeight="1">
      <c r="A315" s="22">
        <v>43087</v>
      </c>
      <c r="B315" s="22"/>
      <c r="C315" s="25">
        <f>ROUND(13.4182159810127,4)</f>
        <v>13.4182</v>
      </c>
      <c r="D315" s="25">
        <f>F315</f>
        <v>14.5783</v>
      </c>
      <c r="E315" s="25">
        <f>F315</f>
        <v>14.5783</v>
      </c>
      <c r="F315" s="25">
        <f>ROUND(14.5783,4)</f>
        <v>14.5783</v>
      </c>
      <c r="G315" s="24"/>
      <c r="H315" s="36"/>
    </row>
    <row r="316" spans="1:8" ht="12.75" customHeight="1">
      <c r="A316" s="22">
        <v>43178</v>
      </c>
      <c r="B316" s="22"/>
      <c r="C316" s="25">
        <f>ROUND(13.4182159810127,4)</f>
        <v>13.4182</v>
      </c>
      <c r="D316" s="25">
        <f>F316</f>
        <v>14.8844</v>
      </c>
      <c r="E316" s="25">
        <f>F316</f>
        <v>14.8844</v>
      </c>
      <c r="F316" s="25">
        <f>ROUND(14.8844,4)</f>
        <v>14.8844</v>
      </c>
      <c r="G316" s="24"/>
      <c r="H316" s="36"/>
    </row>
    <row r="317" spans="1:8" ht="12.75" customHeight="1">
      <c r="A317" s="22" t="s">
        <v>72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42807</v>
      </c>
      <c r="B318" s="22"/>
      <c r="C318" s="25">
        <f>ROUND(16.4694453,4)</f>
        <v>16.4694</v>
      </c>
      <c r="D318" s="25">
        <f>F318</f>
        <v>16.6464</v>
      </c>
      <c r="E318" s="25">
        <f>F318</f>
        <v>16.6464</v>
      </c>
      <c r="F318" s="25">
        <f>ROUND(16.6464,4)</f>
        <v>16.6464</v>
      </c>
      <c r="G318" s="24"/>
      <c r="H318" s="36"/>
    </row>
    <row r="319" spans="1:8" ht="12.75" customHeight="1">
      <c r="A319" s="22">
        <v>42905</v>
      </c>
      <c r="B319" s="22"/>
      <c r="C319" s="25">
        <f>ROUND(16.4694453,4)</f>
        <v>16.4694</v>
      </c>
      <c r="D319" s="25">
        <f>F319</f>
        <v>17.0038</v>
      </c>
      <c r="E319" s="25">
        <f>F319</f>
        <v>17.0038</v>
      </c>
      <c r="F319" s="25">
        <f>ROUND(17.0038,4)</f>
        <v>17.0038</v>
      </c>
      <c r="G319" s="24"/>
      <c r="H319" s="36"/>
    </row>
    <row r="320" spans="1:8" ht="12.75" customHeight="1">
      <c r="A320" s="22">
        <v>42996</v>
      </c>
      <c r="B320" s="22"/>
      <c r="C320" s="25">
        <f>ROUND(16.4694453,4)</f>
        <v>16.4694</v>
      </c>
      <c r="D320" s="25">
        <f>F320</f>
        <v>17.3321</v>
      </c>
      <c r="E320" s="25">
        <f>F320</f>
        <v>17.3321</v>
      </c>
      <c r="F320" s="25">
        <f>ROUND(17.3321,4)</f>
        <v>17.3321</v>
      </c>
      <c r="G320" s="24"/>
      <c r="H320" s="36"/>
    </row>
    <row r="321" spans="1:8" ht="12.75" customHeight="1">
      <c r="A321" s="22">
        <v>43087</v>
      </c>
      <c r="B321" s="22"/>
      <c r="C321" s="25">
        <f>ROUND(16.4694453,4)</f>
        <v>16.4694</v>
      </c>
      <c r="D321" s="25">
        <f>F321</f>
        <v>17.6638</v>
      </c>
      <c r="E321" s="25">
        <f>F321</f>
        <v>17.6638</v>
      </c>
      <c r="F321" s="25">
        <f>ROUND(17.6638,4)</f>
        <v>17.6638</v>
      </c>
      <c r="G321" s="24"/>
      <c r="H321" s="36"/>
    </row>
    <row r="322" spans="1:8" ht="12.75" customHeight="1">
      <c r="A322" s="22">
        <v>43178</v>
      </c>
      <c r="B322" s="22"/>
      <c r="C322" s="25">
        <f>ROUND(16.4694453,4)</f>
        <v>16.4694</v>
      </c>
      <c r="D322" s="25">
        <f>F322</f>
        <v>18.0098</v>
      </c>
      <c r="E322" s="25">
        <f>F322</f>
        <v>18.0098</v>
      </c>
      <c r="F322" s="25">
        <f>ROUND(18.0098,4)</f>
        <v>18.0098</v>
      </c>
      <c r="G322" s="24"/>
      <c r="H322" s="36"/>
    </row>
    <row r="323" spans="1:8" ht="12.75" customHeight="1">
      <c r="A323" s="22">
        <v>43269</v>
      </c>
      <c r="B323" s="22"/>
      <c r="C323" s="25">
        <f>ROUND(16.4694453,4)</f>
        <v>16.4694</v>
      </c>
      <c r="D323" s="25">
        <f>F323</f>
        <v>18.351</v>
      </c>
      <c r="E323" s="25">
        <f>F323</f>
        <v>18.351</v>
      </c>
      <c r="F323" s="25">
        <f>ROUND(18.351,4)</f>
        <v>18.351</v>
      </c>
      <c r="G323" s="24"/>
      <c r="H323" s="36"/>
    </row>
    <row r="324" spans="1:8" ht="12.75" customHeight="1">
      <c r="A324" s="22">
        <v>43360</v>
      </c>
      <c r="B324" s="22"/>
      <c r="C324" s="25">
        <f>ROUND(16.4694453,4)</f>
        <v>16.4694</v>
      </c>
      <c r="D324" s="25">
        <f>F324</f>
        <v>18.4162</v>
      </c>
      <c r="E324" s="25">
        <f>F324</f>
        <v>18.4162</v>
      </c>
      <c r="F324" s="25">
        <f>ROUND(18.4162,4)</f>
        <v>18.4162</v>
      </c>
      <c r="G324" s="24"/>
      <c r="H324" s="36"/>
    </row>
    <row r="325" spans="1:8" ht="12.75" customHeight="1">
      <c r="A325" s="22" t="s">
        <v>73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42807</v>
      </c>
      <c r="B326" s="22"/>
      <c r="C326" s="25">
        <f>ROUND(1.74964539007092,4)</f>
        <v>1.7496</v>
      </c>
      <c r="D326" s="25">
        <f>F326</f>
        <v>1.7677</v>
      </c>
      <c r="E326" s="25">
        <f>F326</f>
        <v>1.7677</v>
      </c>
      <c r="F326" s="25">
        <f>ROUND(1.7677,4)</f>
        <v>1.7677</v>
      </c>
      <c r="G326" s="24"/>
      <c r="H326" s="36"/>
    </row>
    <row r="327" spans="1:8" ht="12.75" customHeight="1">
      <c r="A327" s="22">
        <v>42905</v>
      </c>
      <c r="B327" s="22"/>
      <c r="C327" s="25">
        <f>ROUND(1.74964539007092,4)</f>
        <v>1.7496</v>
      </c>
      <c r="D327" s="25">
        <f>F327</f>
        <v>1.8013</v>
      </c>
      <c r="E327" s="25">
        <f>F327</f>
        <v>1.8013</v>
      </c>
      <c r="F327" s="25">
        <f>ROUND(1.8013,4)</f>
        <v>1.8013</v>
      </c>
      <c r="G327" s="24"/>
      <c r="H327" s="36"/>
    </row>
    <row r="328" spans="1:8" ht="12.75" customHeight="1">
      <c r="A328" s="22">
        <v>42996</v>
      </c>
      <c r="B328" s="22"/>
      <c r="C328" s="25">
        <f>ROUND(1.74964539007092,4)</f>
        <v>1.7496</v>
      </c>
      <c r="D328" s="25">
        <f>F328</f>
        <v>1.8309</v>
      </c>
      <c r="E328" s="25">
        <f>F328</f>
        <v>1.8309</v>
      </c>
      <c r="F328" s="25">
        <f>ROUND(1.8309,4)</f>
        <v>1.8309</v>
      </c>
      <c r="G328" s="24"/>
      <c r="H328" s="36"/>
    </row>
    <row r="329" spans="1:8" ht="12.75" customHeight="1">
      <c r="A329" s="22">
        <v>43087</v>
      </c>
      <c r="B329" s="22"/>
      <c r="C329" s="25">
        <f>ROUND(1.74964539007092,4)</f>
        <v>1.7496</v>
      </c>
      <c r="D329" s="25">
        <f>F329</f>
        <v>1.8607</v>
      </c>
      <c r="E329" s="25">
        <f>F329</f>
        <v>1.8607</v>
      </c>
      <c r="F329" s="25">
        <f>ROUND(1.8607,4)</f>
        <v>1.8607</v>
      </c>
      <c r="G329" s="24"/>
      <c r="H329" s="36"/>
    </row>
    <row r="330" spans="1:8" ht="12.75" customHeight="1">
      <c r="A330" s="22" t="s">
        <v>74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42807</v>
      </c>
      <c r="B331" s="22"/>
      <c r="C331" s="28">
        <f>ROUND(0.117714677354988,6)</f>
        <v>0.117715</v>
      </c>
      <c r="D331" s="28">
        <f>F331</f>
        <v>0.119067</v>
      </c>
      <c r="E331" s="28">
        <f>F331</f>
        <v>0.119067</v>
      </c>
      <c r="F331" s="28">
        <f>ROUND(0.119067,6)</f>
        <v>0.119067</v>
      </c>
      <c r="G331" s="24"/>
      <c r="H331" s="36"/>
    </row>
    <row r="332" spans="1:8" ht="12.75" customHeight="1">
      <c r="A332" s="22">
        <v>42905</v>
      </c>
      <c r="B332" s="22"/>
      <c r="C332" s="28">
        <f>ROUND(0.117714677354988,6)</f>
        <v>0.117715</v>
      </c>
      <c r="D332" s="28">
        <f>F332</f>
        <v>0.121932</v>
      </c>
      <c r="E332" s="28">
        <f>F332</f>
        <v>0.121932</v>
      </c>
      <c r="F332" s="28">
        <f>ROUND(0.121932,6)</f>
        <v>0.121932</v>
      </c>
      <c r="G332" s="24"/>
      <c r="H332" s="36"/>
    </row>
    <row r="333" spans="1:8" ht="12.75" customHeight="1">
      <c r="A333" s="22">
        <v>42996</v>
      </c>
      <c r="B333" s="22"/>
      <c r="C333" s="28">
        <f>ROUND(0.117714677354988,6)</f>
        <v>0.117715</v>
      </c>
      <c r="D333" s="28">
        <f>F333</f>
        <v>0.124589</v>
      </c>
      <c r="E333" s="28">
        <f>F333</f>
        <v>0.124589</v>
      </c>
      <c r="F333" s="28">
        <f>ROUND(0.124589,6)</f>
        <v>0.124589</v>
      </c>
      <c r="G333" s="24"/>
      <c r="H333" s="36"/>
    </row>
    <row r="334" spans="1:8" ht="12.75" customHeight="1">
      <c r="A334" s="22">
        <v>43087</v>
      </c>
      <c r="B334" s="22"/>
      <c r="C334" s="28">
        <f>ROUND(0.117714677354988,6)</f>
        <v>0.117715</v>
      </c>
      <c r="D334" s="28">
        <f>F334</f>
        <v>0.127299</v>
      </c>
      <c r="E334" s="28">
        <f>F334</f>
        <v>0.127299</v>
      </c>
      <c r="F334" s="28">
        <f>ROUND(0.127299,6)</f>
        <v>0.127299</v>
      </c>
      <c r="G334" s="24"/>
      <c r="H334" s="36"/>
    </row>
    <row r="335" spans="1:8" ht="12.75" customHeight="1">
      <c r="A335" s="22">
        <v>43178</v>
      </c>
      <c r="B335" s="22"/>
      <c r="C335" s="28">
        <f>ROUND(0.117714677354988,6)</f>
        <v>0.117715</v>
      </c>
      <c r="D335" s="28">
        <f>F335</f>
        <v>0.130181</v>
      </c>
      <c r="E335" s="28">
        <f>F335</f>
        <v>0.130181</v>
      </c>
      <c r="F335" s="28">
        <f>ROUND(0.130181,6)</f>
        <v>0.130181</v>
      </c>
      <c r="G335" s="24"/>
      <c r="H335" s="36"/>
    </row>
    <row r="336" spans="1:8" ht="12.75" customHeight="1">
      <c r="A336" s="22" t="s">
        <v>75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42807</v>
      </c>
      <c r="B337" s="22"/>
      <c r="C337" s="25">
        <f>ROUND(0.130612908908362,4)</f>
        <v>0.1306</v>
      </c>
      <c r="D337" s="25">
        <f>F337</f>
        <v>0.1307</v>
      </c>
      <c r="E337" s="25">
        <f>F337</f>
        <v>0.1307</v>
      </c>
      <c r="F337" s="25">
        <f>ROUND(0.1307,4)</f>
        <v>0.1307</v>
      </c>
      <c r="G337" s="24"/>
      <c r="H337" s="36"/>
    </row>
    <row r="338" spans="1:8" ht="12.75" customHeight="1">
      <c r="A338" s="22">
        <v>42905</v>
      </c>
      <c r="B338" s="22"/>
      <c r="C338" s="25">
        <f>ROUND(0.130612908908362,4)</f>
        <v>0.1306</v>
      </c>
      <c r="D338" s="25">
        <f>F338</f>
        <v>0.1307</v>
      </c>
      <c r="E338" s="25">
        <f>F338</f>
        <v>0.1307</v>
      </c>
      <c r="F338" s="25">
        <f>ROUND(0.1307,4)</f>
        <v>0.1307</v>
      </c>
      <c r="G338" s="24"/>
      <c r="H338" s="36"/>
    </row>
    <row r="339" spans="1:8" ht="12.75" customHeight="1">
      <c r="A339" s="22">
        <v>42996</v>
      </c>
      <c r="B339" s="22"/>
      <c r="C339" s="25">
        <f>ROUND(0.130612908908362,4)</f>
        <v>0.1306</v>
      </c>
      <c r="D339" s="25">
        <f>F339</f>
        <v>0.1308</v>
      </c>
      <c r="E339" s="25">
        <f>F339</f>
        <v>0.1308</v>
      </c>
      <c r="F339" s="25">
        <f>ROUND(0.1308,4)</f>
        <v>0.1308</v>
      </c>
      <c r="G339" s="24"/>
      <c r="H339" s="36"/>
    </row>
    <row r="340" spans="1:8" ht="12.75" customHeight="1">
      <c r="A340" s="22">
        <v>43087</v>
      </c>
      <c r="B340" s="22"/>
      <c r="C340" s="25">
        <f>ROUND(0.130612908908362,4)</f>
        <v>0.1306</v>
      </c>
      <c r="D340" s="25">
        <f>F340</f>
        <v>0.1302</v>
      </c>
      <c r="E340" s="25">
        <f>F340</f>
        <v>0.1302</v>
      </c>
      <c r="F340" s="25">
        <f>ROUND(0.1302,4)</f>
        <v>0.1302</v>
      </c>
      <c r="G340" s="24"/>
      <c r="H340" s="36"/>
    </row>
    <row r="341" spans="1:8" ht="12.75" customHeight="1">
      <c r="A341" s="22" t="s">
        <v>76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42807</v>
      </c>
      <c r="B342" s="22"/>
      <c r="C342" s="25">
        <f>ROUND(9.60785485,4)</f>
        <v>9.6079</v>
      </c>
      <c r="D342" s="25">
        <f>F342</f>
        <v>9.6845</v>
      </c>
      <c r="E342" s="25">
        <f>F342</f>
        <v>9.6845</v>
      </c>
      <c r="F342" s="25">
        <f>ROUND(9.6845,4)</f>
        <v>9.6845</v>
      </c>
      <c r="G342" s="24"/>
      <c r="H342" s="36"/>
    </row>
    <row r="343" spans="1:8" ht="12.75" customHeight="1">
      <c r="A343" s="22">
        <v>42905</v>
      </c>
      <c r="B343" s="22"/>
      <c r="C343" s="25">
        <f>ROUND(9.60785485,4)</f>
        <v>9.6079</v>
      </c>
      <c r="D343" s="25">
        <f>F343</f>
        <v>9.8374</v>
      </c>
      <c r="E343" s="25">
        <f>F343</f>
        <v>9.8374</v>
      </c>
      <c r="F343" s="25">
        <f>ROUND(9.8374,4)</f>
        <v>9.8374</v>
      </c>
      <c r="G343" s="24"/>
      <c r="H343" s="36"/>
    </row>
    <row r="344" spans="1:8" ht="12.75" customHeight="1">
      <c r="A344" s="22">
        <v>42996</v>
      </c>
      <c r="B344" s="22"/>
      <c r="C344" s="25">
        <f>ROUND(9.60785485,4)</f>
        <v>9.6079</v>
      </c>
      <c r="D344" s="25">
        <f>F344</f>
        <v>9.9757</v>
      </c>
      <c r="E344" s="25">
        <f>F344</f>
        <v>9.9757</v>
      </c>
      <c r="F344" s="25">
        <f>ROUND(9.9757,4)</f>
        <v>9.9757</v>
      </c>
      <c r="G344" s="24"/>
      <c r="H344" s="36"/>
    </row>
    <row r="345" spans="1:8" ht="12.75" customHeight="1">
      <c r="A345" s="22">
        <v>43087</v>
      </c>
      <c r="B345" s="22"/>
      <c r="C345" s="25">
        <f>ROUND(9.60785485,4)</f>
        <v>9.6079</v>
      </c>
      <c r="D345" s="25">
        <f>F345</f>
        <v>10.1128</v>
      </c>
      <c r="E345" s="25">
        <f>F345</f>
        <v>10.1128</v>
      </c>
      <c r="F345" s="25">
        <f>ROUND(10.1128,4)</f>
        <v>10.1128</v>
      </c>
      <c r="G345" s="24"/>
      <c r="H345" s="36"/>
    </row>
    <row r="346" spans="1:8" ht="12.75" customHeight="1">
      <c r="A346" s="22" t="s">
        <v>77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42807</v>
      </c>
      <c r="B347" s="22"/>
      <c r="C347" s="25">
        <f>ROUND(9.47719494307467,4)</f>
        <v>9.4772</v>
      </c>
      <c r="D347" s="25">
        <f>F347</f>
        <v>9.5712</v>
      </c>
      <c r="E347" s="25">
        <f>F347</f>
        <v>9.5712</v>
      </c>
      <c r="F347" s="25">
        <f>ROUND(9.5712,4)</f>
        <v>9.5712</v>
      </c>
      <c r="G347" s="24"/>
      <c r="H347" s="36"/>
    </row>
    <row r="348" spans="1:8" ht="12.75" customHeight="1">
      <c r="A348" s="22">
        <v>42905</v>
      </c>
      <c r="B348" s="22"/>
      <c r="C348" s="25">
        <f>ROUND(9.47719494307467,4)</f>
        <v>9.4772</v>
      </c>
      <c r="D348" s="25">
        <f>F348</f>
        <v>9.753</v>
      </c>
      <c r="E348" s="25">
        <f>F348</f>
        <v>9.753</v>
      </c>
      <c r="F348" s="25">
        <f>ROUND(9.753,4)</f>
        <v>9.753</v>
      </c>
      <c r="G348" s="24"/>
      <c r="H348" s="36"/>
    </row>
    <row r="349" spans="1:8" ht="12.75" customHeight="1">
      <c r="A349" s="22">
        <v>42996</v>
      </c>
      <c r="B349" s="22"/>
      <c r="C349" s="25">
        <f>ROUND(9.47719494307467,4)</f>
        <v>9.4772</v>
      </c>
      <c r="D349" s="25">
        <f>F349</f>
        <v>9.9145</v>
      </c>
      <c r="E349" s="25">
        <f>F349</f>
        <v>9.9145</v>
      </c>
      <c r="F349" s="25">
        <f>ROUND(9.9145,4)</f>
        <v>9.9145</v>
      </c>
      <c r="G349" s="24"/>
      <c r="H349" s="36"/>
    </row>
    <row r="350" spans="1:8" ht="12.75" customHeight="1">
      <c r="A350" s="22">
        <v>43087</v>
      </c>
      <c r="B350" s="22"/>
      <c r="C350" s="25">
        <f>ROUND(9.47719494307467,4)</f>
        <v>9.4772</v>
      </c>
      <c r="D350" s="25">
        <f>F350</f>
        <v>10.0776</v>
      </c>
      <c r="E350" s="25">
        <f>F350</f>
        <v>10.0776</v>
      </c>
      <c r="F350" s="25">
        <f>ROUND(10.0776,4)</f>
        <v>10.0776</v>
      </c>
      <c r="G350" s="24"/>
      <c r="H350" s="36"/>
    </row>
    <row r="351" spans="1:8" ht="12.75" customHeight="1">
      <c r="A351" s="22" t="s">
        <v>78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42807</v>
      </c>
      <c r="B352" s="22"/>
      <c r="C352" s="25">
        <f>ROUND(3.56662198039061,4)</f>
        <v>3.5666</v>
      </c>
      <c r="D352" s="25">
        <f>F352</f>
        <v>3.5567</v>
      </c>
      <c r="E352" s="25">
        <f>F352</f>
        <v>3.5567</v>
      </c>
      <c r="F352" s="25">
        <f>ROUND(3.5567,4)</f>
        <v>3.5567</v>
      </c>
      <c r="G352" s="24"/>
      <c r="H352" s="36"/>
    </row>
    <row r="353" spans="1:8" ht="12.75" customHeight="1">
      <c r="A353" s="22">
        <v>42905</v>
      </c>
      <c r="B353" s="22"/>
      <c r="C353" s="25">
        <f>ROUND(3.56662198039061,4)</f>
        <v>3.5666</v>
      </c>
      <c r="D353" s="25">
        <f>F353</f>
        <v>3.5287</v>
      </c>
      <c r="E353" s="25">
        <f>F353</f>
        <v>3.5287</v>
      </c>
      <c r="F353" s="25">
        <f>ROUND(3.5287,4)</f>
        <v>3.5287</v>
      </c>
      <c r="G353" s="24"/>
      <c r="H353" s="36"/>
    </row>
    <row r="354" spans="1:8" ht="12.75" customHeight="1">
      <c r="A354" s="22">
        <v>42996</v>
      </c>
      <c r="B354" s="22"/>
      <c r="C354" s="25">
        <f>ROUND(3.56662198039061,4)</f>
        <v>3.5666</v>
      </c>
      <c r="D354" s="25">
        <f>F354</f>
        <v>3.5019</v>
      </c>
      <c r="E354" s="25">
        <f>F354</f>
        <v>3.5019</v>
      </c>
      <c r="F354" s="25">
        <f>ROUND(3.5019,4)</f>
        <v>3.5019</v>
      </c>
      <c r="G354" s="24"/>
      <c r="H354" s="36"/>
    </row>
    <row r="355" spans="1:8" ht="12.75" customHeight="1">
      <c r="A355" s="22" t="s">
        <v>79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42807</v>
      </c>
      <c r="B356" s="22"/>
      <c r="C356" s="25">
        <f>ROUND(13.5685,4)</f>
        <v>13.5685</v>
      </c>
      <c r="D356" s="25">
        <f>F356</f>
        <v>13.7006</v>
      </c>
      <c r="E356" s="25">
        <f>F356</f>
        <v>13.7006</v>
      </c>
      <c r="F356" s="25">
        <f>ROUND(13.7006,4)</f>
        <v>13.7006</v>
      </c>
      <c r="G356" s="24"/>
      <c r="H356" s="36"/>
    </row>
    <row r="357" spans="1:8" ht="12.75" customHeight="1">
      <c r="A357" s="22">
        <v>42905</v>
      </c>
      <c r="B357" s="22"/>
      <c r="C357" s="25">
        <f>ROUND(13.5685,4)</f>
        <v>13.5685</v>
      </c>
      <c r="D357" s="25">
        <f>F357</f>
        <v>13.9571</v>
      </c>
      <c r="E357" s="25">
        <f>F357</f>
        <v>13.9571</v>
      </c>
      <c r="F357" s="25">
        <f>ROUND(13.9571,4)</f>
        <v>13.9571</v>
      </c>
      <c r="G357" s="24"/>
      <c r="H357" s="36"/>
    </row>
    <row r="358" spans="1:8" ht="12.75" customHeight="1">
      <c r="A358" s="22">
        <v>42996</v>
      </c>
      <c r="B358" s="22"/>
      <c r="C358" s="25">
        <f>ROUND(13.5685,4)</f>
        <v>13.5685</v>
      </c>
      <c r="D358" s="25">
        <f>F358</f>
        <v>14.1881</v>
      </c>
      <c r="E358" s="25">
        <f>F358</f>
        <v>14.1881</v>
      </c>
      <c r="F358" s="25">
        <f>ROUND(14.1881,4)</f>
        <v>14.1881</v>
      </c>
      <c r="G358" s="24"/>
      <c r="H358" s="36"/>
    </row>
    <row r="359" spans="1:8" ht="12.75" customHeight="1">
      <c r="A359" s="22">
        <v>43087</v>
      </c>
      <c r="B359" s="22"/>
      <c r="C359" s="25">
        <f>ROUND(13.5685,4)</f>
        <v>13.5685</v>
      </c>
      <c r="D359" s="25">
        <f>F359</f>
        <v>14.4183</v>
      </c>
      <c r="E359" s="25">
        <f>F359</f>
        <v>14.4183</v>
      </c>
      <c r="F359" s="25">
        <f>ROUND(14.4183,4)</f>
        <v>14.4183</v>
      </c>
      <c r="G359" s="24"/>
      <c r="H359" s="36"/>
    </row>
    <row r="360" spans="1:8" ht="12.75" customHeight="1">
      <c r="A360" s="22">
        <v>43178</v>
      </c>
      <c r="B360" s="22"/>
      <c r="C360" s="25">
        <f>ROUND(13.5685,4)</f>
        <v>13.5685</v>
      </c>
      <c r="D360" s="25">
        <f>F360</f>
        <v>14.6465</v>
      </c>
      <c r="E360" s="25">
        <f>F360</f>
        <v>14.6465</v>
      </c>
      <c r="F360" s="25">
        <f>ROUND(14.6465,4)</f>
        <v>14.6465</v>
      </c>
      <c r="G360" s="24"/>
      <c r="H360" s="36"/>
    </row>
    <row r="361" spans="1:8" ht="12.75" customHeight="1">
      <c r="A361" s="22" t="s">
        <v>80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42807</v>
      </c>
      <c r="B362" s="22"/>
      <c r="C362" s="25">
        <f>ROUND(13.5685,4)</f>
        <v>13.5685</v>
      </c>
      <c r="D362" s="25">
        <f>F362</f>
        <v>13.7006</v>
      </c>
      <c r="E362" s="25">
        <f>F362</f>
        <v>13.7006</v>
      </c>
      <c r="F362" s="25">
        <f>ROUND(13.7006,4)</f>
        <v>13.7006</v>
      </c>
      <c r="G362" s="24"/>
      <c r="H362" s="36"/>
    </row>
    <row r="363" spans="1:8" ht="12.75" customHeight="1">
      <c r="A363" s="22">
        <v>42905</v>
      </c>
      <c r="B363" s="22"/>
      <c r="C363" s="25">
        <f>ROUND(13.5685,4)</f>
        <v>13.5685</v>
      </c>
      <c r="D363" s="25">
        <f>F363</f>
        <v>13.9571</v>
      </c>
      <c r="E363" s="25">
        <f>F363</f>
        <v>13.9571</v>
      </c>
      <c r="F363" s="25">
        <f>ROUND(13.9571,4)</f>
        <v>13.9571</v>
      </c>
      <c r="G363" s="24"/>
      <c r="H363" s="36"/>
    </row>
    <row r="364" spans="1:8" ht="12.75" customHeight="1">
      <c r="A364" s="22">
        <v>42996</v>
      </c>
      <c r="B364" s="22"/>
      <c r="C364" s="25">
        <f>ROUND(13.5685,4)</f>
        <v>13.5685</v>
      </c>
      <c r="D364" s="25">
        <f>F364</f>
        <v>14.1881</v>
      </c>
      <c r="E364" s="25">
        <f>F364</f>
        <v>14.1881</v>
      </c>
      <c r="F364" s="25">
        <f>ROUND(14.1881,4)</f>
        <v>14.1881</v>
      </c>
      <c r="G364" s="24"/>
      <c r="H364" s="36"/>
    </row>
    <row r="365" spans="1:8" ht="12.75" customHeight="1">
      <c r="A365" s="22">
        <v>43087</v>
      </c>
      <c r="B365" s="22"/>
      <c r="C365" s="25">
        <f>ROUND(13.5685,4)</f>
        <v>13.5685</v>
      </c>
      <c r="D365" s="25">
        <f>F365</f>
        <v>14.4183</v>
      </c>
      <c r="E365" s="25">
        <f>F365</f>
        <v>14.4183</v>
      </c>
      <c r="F365" s="25">
        <f>ROUND(14.4183,4)</f>
        <v>14.4183</v>
      </c>
      <c r="G365" s="24"/>
      <c r="H365" s="36"/>
    </row>
    <row r="366" spans="1:8" ht="12.75" customHeight="1">
      <c r="A366" s="22">
        <v>43178</v>
      </c>
      <c r="B366" s="22"/>
      <c r="C366" s="25">
        <f>ROUND(13.5685,4)</f>
        <v>13.5685</v>
      </c>
      <c r="D366" s="25">
        <f>F366</f>
        <v>14.6465</v>
      </c>
      <c r="E366" s="25">
        <f>F366</f>
        <v>14.6465</v>
      </c>
      <c r="F366" s="25">
        <f>ROUND(14.6465,4)</f>
        <v>14.6465</v>
      </c>
      <c r="G366" s="24"/>
      <c r="H366" s="36"/>
    </row>
    <row r="367" spans="1:8" ht="12.75" customHeight="1">
      <c r="A367" s="22">
        <v>43269</v>
      </c>
      <c r="B367" s="22"/>
      <c r="C367" s="25">
        <f>ROUND(13.5685,4)</f>
        <v>13.5685</v>
      </c>
      <c r="D367" s="25">
        <f>F367</f>
        <v>14.8738</v>
      </c>
      <c r="E367" s="25">
        <f>F367</f>
        <v>14.8738</v>
      </c>
      <c r="F367" s="25">
        <f>ROUND(14.8738,4)</f>
        <v>14.8738</v>
      </c>
      <c r="G367" s="24"/>
      <c r="H367" s="36"/>
    </row>
    <row r="368" spans="1:8" ht="12.75" customHeight="1">
      <c r="A368" s="22">
        <v>43360</v>
      </c>
      <c r="B368" s="22"/>
      <c r="C368" s="25">
        <f>ROUND(13.5685,4)</f>
        <v>13.5685</v>
      </c>
      <c r="D368" s="25">
        <f>F368</f>
        <v>15.1012</v>
      </c>
      <c r="E368" s="25">
        <f>F368</f>
        <v>15.1012</v>
      </c>
      <c r="F368" s="25">
        <f>ROUND(15.1012,4)</f>
        <v>15.1012</v>
      </c>
      <c r="G368" s="24"/>
      <c r="H368" s="36"/>
    </row>
    <row r="369" spans="1:8" ht="12.75" customHeight="1">
      <c r="A369" s="22">
        <v>43448</v>
      </c>
      <c r="B369" s="22"/>
      <c r="C369" s="25">
        <f>ROUND(13.5685,4)</f>
        <v>13.5685</v>
      </c>
      <c r="D369" s="25">
        <f>F369</f>
        <v>15.3211</v>
      </c>
      <c r="E369" s="25">
        <f>F369</f>
        <v>15.3211</v>
      </c>
      <c r="F369" s="25">
        <f>ROUND(15.3211,4)</f>
        <v>15.3211</v>
      </c>
      <c r="G369" s="24"/>
      <c r="H369" s="36"/>
    </row>
    <row r="370" spans="1:8" ht="12.75" customHeight="1">
      <c r="A370" s="22">
        <v>43542</v>
      </c>
      <c r="B370" s="22"/>
      <c r="C370" s="25">
        <f>ROUND(13.5685,4)</f>
        <v>13.5685</v>
      </c>
      <c r="D370" s="25">
        <f>F370</f>
        <v>15.6423</v>
      </c>
      <c r="E370" s="25">
        <f>F370</f>
        <v>15.6423</v>
      </c>
      <c r="F370" s="25">
        <f>ROUND(15.6423,4)</f>
        <v>15.6423</v>
      </c>
      <c r="G370" s="24"/>
      <c r="H370" s="36"/>
    </row>
    <row r="371" spans="1:8" ht="12.75" customHeight="1">
      <c r="A371" s="22">
        <v>43630</v>
      </c>
      <c r="B371" s="22"/>
      <c r="C371" s="25">
        <f>ROUND(13.5685,4)</f>
        <v>13.5685</v>
      </c>
      <c r="D371" s="25">
        <f>F371</f>
        <v>15.9911</v>
      </c>
      <c r="E371" s="25">
        <f>F371</f>
        <v>15.9911</v>
      </c>
      <c r="F371" s="25">
        <f>ROUND(15.9911,4)</f>
        <v>15.9911</v>
      </c>
      <c r="G371" s="24"/>
      <c r="H371" s="36"/>
    </row>
    <row r="372" spans="1:8" ht="12.75" customHeight="1">
      <c r="A372" s="22">
        <v>43724</v>
      </c>
      <c r="B372" s="22"/>
      <c r="C372" s="25">
        <f>ROUND(13.5685,4)</f>
        <v>13.5685</v>
      </c>
      <c r="D372" s="25">
        <f>F372</f>
        <v>16.3636</v>
      </c>
      <c r="E372" s="25">
        <f>F372</f>
        <v>16.3636</v>
      </c>
      <c r="F372" s="25">
        <f>ROUND(16.3636,4)</f>
        <v>16.3636</v>
      </c>
      <c r="G372" s="24"/>
      <c r="H372" s="36"/>
    </row>
    <row r="373" spans="1:8" ht="12.75" customHeight="1">
      <c r="A373" s="22">
        <v>43812</v>
      </c>
      <c r="B373" s="22"/>
      <c r="C373" s="25">
        <f>ROUND(13.5685,4)</f>
        <v>13.5685</v>
      </c>
      <c r="D373" s="25">
        <f>F373</f>
        <v>16.7124</v>
      </c>
      <c r="E373" s="25">
        <f>F373</f>
        <v>16.7124</v>
      </c>
      <c r="F373" s="25">
        <f>ROUND(16.7124,4)</f>
        <v>16.7124</v>
      </c>
      <c r="G373" s="24"/>
      <c r="H373" s="36"/>
    </row>
    <row r="374" spans="1:8" ht="12.75" customHeight="1">
      <c r="A374" s="22">
        <v>43906</v>
      </c>
      <c r="B374" s="22"/>
      <c r="C374" s="25">
        <f>ROUND(13.5685,4)</f>
        <v>13.5685</v>
      </c>
      <c r="D374" s="25">
        <f>F374</f>
        <v>17.0849</v>
      </c>
      <c r="E374" s="25">
        <f>F374</f>
        <v>17.0849</v>
      </c>
      <c r="F374" s="25">
        <f>ROUND(17.0849,4)</f>
        <v>17.0849</v>
      </c>
      <c r="G374" s="24"/>
      <c r="H374" s="36"/>
    </row>
    <row r="375" spans="1:8" ht="12.75" customHeight="1">
      <c r="A375" s="22" t="s">
        <v>81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42807</v>
      </c>
      <c r="B376" s="22"/>
      <c r="C376" s="25">
        <f>ROUND(1.35956913827655,4)</f>
        <v>1.3596</v>
      </c>
      <c r="D376" s="25">
        <f>F376</f>
        <v>1.3337</v>
      </c>
      <c r="E376" s="25">
        <f>F376</f>
        <v>1.3337</v>
      </c>
      <c r="F376" s="25">
        <f>ROUND(1.3337,4)</f>
        <v>1.3337</v>
      </c>
      <c r="G376" s="24"/>
      <c r="H376" s="36"/>
    </row>
    <row r="377" spans="1:8" ht="12.75" customHeight="1">
      <c r="A377" s="22">
        <v>42905</v>
      </c>
      <c r="B377" s="22"/>
      <c r="C377" s="25">
        <f>ROUND(1.35956913827655,4)</f>
        <v>1.3596</v>
      </c>
      <c r="D377" s="25">
        <f>F377</f>
        <v>1.2769</v>
      </c>
      <c r="E377" s="25">
        <f>F377</f>
        <v>1.2769</v>
      </c>
      <c r="F377" s="25">
        <f>ROUND(1.2769,4)</f>
        <v>1.2769</v>
      </c>
      <c r="G377" s="24"/>
      <c r="H377" s="36"/>
    </row>
    <row r="378" spans="1:8" ht="12.75" customHeight="1">
      <c r="A378" s="22">
        <v>42996</v>
      </c>
      <c r="B378" s="22"/>
      <c r="C378" s="25">
        <f>ROUND(1.35956913827655,4)</f>
        <v>1.3596</v>
      </c>
      <c r="D378" s="25">
        <f>F378</f>
        <v>1.2263</v>
      </c>
      <c r="E378" s="25">
        <f>F378</f>
        <v>1.2263</v>
      </c>
      <c r="F378" s="25">
        <f>ROUND(1.2263,4)</f>
        <v>1.2263</v>
      </c>
      <c r="G378" s="24"/>
      <c r="H378" s="36"/>
    </row>
    <row r="379" spans="1:8" ht="12.75" customHeight="1">
      <c r="A379" s="22">
        <v>43087</v>
      </c>
      <c r="B379" s="22"/>
      <c r="C379" s="25">
        <f>ROUND(1.35956913827655,4)</f>
        <v>1.3596</v>
      </c>
      <c r="D379" s="25">
        <f>F379</f>
        <v>1.1852</v>
      </c>
      <c r="E379" s="25">
        <f>F379</f>
        <v>1.1852</v>
      </c>
      <c r="F379" s="25">
        <f>ROUND(1.1852,4)</f>
        <v>1.1852</v>
      </c>
      <c r="G379" s="24"/>
      <c r="H379" s="36"/>
    </row>
    <row r="380" spans="1:8" ht="12.75" customHeight="1">
      <c r="A380" s="22" t="s">
        <v>82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42768</v>
      </c>
      <c r="B381" s="22"/>
      <c r="C381" s="27">
        <f>ROUND(598.499,3)</f>
        <v>598.499</v>
      </c>
      <c r="D381" s="27">
        <f>F381</f>
        <v>600.943</v>
      </c>
      <c r="E381" s="27">
        <f>F381</f>
        <v>600.943</v>
      </c>
      <c r="F381" s="27">
        <f>ROUND(600.943,3)</f>
        <v>600.943</v>
      </c>
      <c r="G381" s="24"/>
      <c r="H381" s="36"/>
    </row>
    <row r="382" spans="1:8" ht="12.75" customHeight="1">
      <c r="A382" s="22">
        <v>42859</v>
      </c>
      <c r="B382" s="22"/>
      <c r="C382" s="27">
        <f>ROUND(598.499,3)</f>
        <v>598.499</v>
      </c>
      <c r="D382" s="27">
        <f>F382</f>
        <v>612.482</v>
      </c>
      <c r="E382" s="27">
        <f>F382</f>
        <v>612.482</v>
      </c>
      <c r="F382" s="27">
        <f>ROUND(612.482,3)</f>
        <v>612.482</v>
      </c>
      <c r="G382" s="24"/>
      <c r="H382" s="36"/>
    </row>
    <row r="383" spans="1:8" ht="12.75" customHeight="1">
      <c r="A383" s="22">
        <v>42950</v>
      </c>
      <c r="B383" s="22"/>
      <c r="C383" s="27">
        <f>ROUND(598.499,3)</f>
        <v>598.499</v>
      </c>
      <c r="D383" s="27">
        <f>F383</f>
        <v>624.599</v>
      </c>
      <c r="E383" s="27">
        <f>F383</f>
        <v>624.599</v>
      </c>
      <c r="F383" s="27">
        <f>ROUND(624.599,3)</f>
        <v>624.599</v>
      </c>
      <c r="G383" s="24"/>
      <c r="H383" s="36"/>
    </row>
    <row r="384" spans="1:8" ht="12.75" customHeight="1">
      <c r="A384" s="22">
        <v>43041</v>
      </c>
      <c r="B384" s="22"/>
      <c r="C384" s="27">
        <f>ROUND(598.499,3)</f>
        <v>598.499</v>
      </c>
      <c r="D384" s="27">
        <f>F384</f>
        <v>637.374</v>
      </c>
      <c r="E384" s="27">
        <f>F384</f>
        <v>637.374</v>
      </c>
      <c r="F384" s="27">
        <f>ROUND(637.374,3)</f>
        <v>637.374</v>
      </c>
      <c r="G384" s="24"/>
      <c r="H384" s="36"/>
    </row>
    <row r="385" spans="1:8" ht="12.75" customHeight="1">
      <c r="A385" s="22" t="s">
        <v>83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42768</v>
      </c>
      <c r="B386" s="22"/>
      <c r="C386" s="27">
        <f>ROUND(515.173,3)</f>
        <v>515.173</v>
      </c>
      <c r="D386" s="27">
        <f>F386</f>
        <v>517.277</v>
      </c>
      <c r="E386" s="27">
        <f>F386</f>
        <v>517.277</v>
      </c>
      <c r="F386" s="27">
        <f>ROUND(517.277,3)</f>
        <v>517.277</v>
      </c>
      <c r="G386" s="24"/>
      <c r="H386" s="36"/>
    </row>
    <row r="387" spans="1:8" ht="12.75" customHeight="1">
      <c r="A387" s="22">
        <v>42859</v>
      </c>
      <c r="B387" s="22"/>
      <c r="C387" s="27">
        <f>ROUND(515.173,3)</f>
        <v>515.173</v>
      </c>
      <c r="D387" s="27">
        <f>F387</f>
        <v>527.209</v>
      </c>
      <c r="E387" s="27">
        <f>F387</f>
        <v>527.209</v>
      </c>
      <c r="F387" s="27">
        <f>ROUND(527.209,3)</f>
        <v>527.209</v>
      </c>
      <c r="G387" s="24"/>
      <c r="H387" s="36"/>
    </row>
    <row r="388" spans="1:8" ht="12.75" customHeight="1">
      <c r="A388" s="22">
        <v>42950</v>
      </c>
      <c r="B388" s="22"/>
      <c r="C388" s="27">
        <f>ROUND(515.173,3)</f>
        <v>515.173</v>
      </c>
      <c r="D388" s="27">
        <f>F388</f>
        <v>537.64</v>
      </c>
      <c r="E388" s="27">
        <f>F388</f>
        <v>537.64</v>
      </c>
      <c r="F388" s="27">
        <f>ROUND(537.64,3)</f>
        <v>537.64</v>
      </c>
      <c r="G388" s="24"/>
      <c r="H388" s="36"/>
    </row>
    <row r="389" spans="1:8" ht="12.75" customHeight="1">
      <c r="A389" s="22">
        <v>43041</v>
      </c>
      <c r="B389" s="22"/>
      <c r="C389" s="27">
        <f>ROUND(515.173,3)</f>
        <v>515.173</v>
      </c>
      <c r="D389" s="27">
        <f>F389</f>
        <v>548.635</v>
      </c>
      <c r="E389" s="27">
        <f>F389</f>
        <v>548.635</v>
      </c>
      <c r="F389" s="27">
        <f>ROUND(548.635,3)</f>
        <v>548.635</v>
      </c>
      <c r="G389" s="24"/>
      <c r="H389" s="36"/>
    </row>
    <row r="390" spans="1:8" ht="12.75" customHeight="1">
      <c r="A390" s="22" t="s">
        <v>84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42768</v>
      </c>
      <c r="B391" s="22"/>
      <c r="C391" s="27">
        <f>ROUND(599.859,3)</f>
        <v>599.859</v>
      </c>
      <c r="D391" s="27">
        <f>F391</f>
        <v>602.309</v>
      </c>
      <c r="E391" s="27">
        <f>F391</f>
        <v>602.309</v>
      </c>
      <c r="F391" s="27">
        <f>ROUND(602.309,3)</f>
        <v>602.309</v>
      </c>
      <c r="G391" s="24"/>
      <c r="H391" s="36"/>
    </row>
    <row r="392" spans="1:8" ht="12.75" customHeight="1">
      <c r="A392" s="22">
        <v>42859</v>
      </c>
      <c r="B392" s="22"/>
      <c r="C392" s="27">
        <f>ROUND(599.859,3)</f>
        <v>599.859</v>
      </c>
      <c r="D392" s="27">
        <f>F392</f>
        <v>613.874</v>
      </c>
      <c r="E392" s="27">
        <f>F392</f>
        <v>613.874</v>
      </c>
      <c r="F392" s="27">
        <f>ROUND(613.874,3)</f>
        <v>613.874</v>
      </c>
      <c r="G392" s="24"/>
      <c r="H392" s="36"/>
    </row>
    <row r="393" spans="1:8" ht="12.75" customHeight="1">
      <c r="A393" s="22">
        <v>42950</v>
      </c>
      <c r="B393" s="22"/>
      <c r="C393" s="27">
        <f>ROUND(599.859,3)</f>
        <v>599.859</v>
      </c>
      <c r="D393" s="27">
        <f>F393</f>
        <v>626.019</v>
      </c>
      <c r="E393" s="27">
        <f>F393</f>
        <v>626.019</v>
      </c>
      <c r="F393" s="27">
        <f>ROUND(626.019,3)</f>
        <v>626.019</v>
      </c>
      <c r="G393" s="24"/>
      <c r="H393" s="36"/>
    </row>
    <row r="394" spans="1:8" ht="12.75" customHeight="1">
      <c r="A394" s="22">
        <v>43041</v>
      </c>
      <c r="B394" s="22"/>
      <c r="C394" s="27">
        <f>ROUND(599.859,3)</f>
        <v>599.859</v>
      </c>
      <c r="D394" s="27">
        <f>F394</f>
        <v>638.822</v>
      </c>
      <c r="E394" s="27">
        <f>F394</f>
        <v>638.822</v>
      </c>
      <c r="F394" s="27">
        <f>ROUND(638.822,3)</f>
        <v>638.822</v>
      </c>
      <c r="G394" s="24"/>
      <c r="H394" s="36"/>
    </row>
    <row r="395" spans="1:8" ht="12.75" customHeight="1">
      <c r="A395" s="22" t="s">
        <v>85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42768</v>
      </c>
      <c r="B396" s="22"/>
      <c r="C396" s="27">
        <f>ROUND(545.595,3)</f>
        <v>545.595</v>
      </c>
      <c r="D396" s="27">
        <f>F396</f>
        <v>547.823</v>
      </c>
      <c r="E396" s="27">
        <f>F396</f>
        <v>547.823</v>
      </c>
      <c r="F396" s="27">
        <f>ROUND(547.823,3)</f>
        <v>547.823</v>
      </c>
      <c r="G396" s="24"/>
      <c r="H396" s="36"/>
    </row>
    <row r="397" spans="1:8" ht="12.75" customHeight="1">
      <c r="A397" s="22">
        <v>42859</v>
      </c>
      <c r="B397" s="22"/>
      <c r="C397" s="27">
        <f>ROUND(545.595,3)</f>
        <v>545.595</v>
      </c>
      <c r="D397" s="27">
        <f>F397</f>
        <v>558.342</v>
      </c>
      <c r="E397" s="27">
        <f>F397</f>
        <v>558.342</v>
      </c>
      <c r="F397" s="27">
        <f>ROUND(558.342,3)</f>
        <v>558.342</v>
      </c>
      <c r="G397" s="24"/>
      <c r="H397" s="36"/>
    </row>
    <row r="398" spans="1:8" ht="12.75" customHeight="1">
      <c r="A398" s="22">
        <v>42950</v>
      </c>
      <c r="B398" s="22"/>
      <c r="C398" s="27">
        <f>ROUND(545.595,3)</f>
        <v>545.595</v>
      </c>
      <c r="D398" s="27">
        <f>F398</f>
        <v>569.388</v>
      </c>
      <c r="E398" s="27">
        <f>F398</f>
        <v>569.388</v>
      </c>
      <c r="F398" s="27">
        <f>ROUND(569.388,3)</f>
        <v>569.388</v>
      </c>
      <c r="G398" s="24"/>
      <c r="H398" s="36"/>
    </row>
    <row r="399" spans="1:8" ht="12.75" customHeight="1">
      <c r="A399" s="22">
        <v>43041</v>
      </c>
      <c r="B399" s="22"/>
      <c r="C399" s="27">
        <f>ROUND(545.595,3)</f>
        <v>545.595</v>
      </c>
      <c r="D399" s="27">
        <f>F399</f>
        <v>581.033</v>
      </c>
      <c r="E399" s="27">
        <f>F399</f>
        <v>581.033</v>
      </c>
      <c r="F399" s="27">
        <f>ROUND(581.033,3)</f>
        <v>581.033</v>
      </c>
      <c r="G399" s="24"/>
      <c r="H399" s="36"/>
    </row>
    <row r="400" spans="1:8" ht="12.75" customHeight="1">
      <c r="A400" s="22" t="s">
        <v>86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42768</v>
      </c>
      <c r="B401" s="22"/>
      <c r="C401" s="27">
        <f>ROUND(245.375707534722,3)</f>
        <v>245.376</v>
      </c>
      <c r="D401" s="27">
        <f>F401</f>
        <v>246.381</v>
      </c>
      <c r="E401" s="27">
        <f>F401</f>
        <v>246.381</v>
      </c>
      <c r="F401" s="27">
        <f>ROUND(246.381,3)</f>
        <v>246.381</v>
      </c>
      <c r="G401" s="24"/>
      <c r="H401" s="36"/>
    </row>
    <row r="402" spans="1:8" ht="12.75" customHeight="1">
      <c r="A402" s="22">
        <v>42859</v>
      </c>
      <c r="B402" s="22"/>
      <c r="C402" s="27">
        <f>ROUND(245.375707534722,3)</f>
        <v>245.376</v>
      </c>
      <c r="D402" s="27">
        <f>F402</f>
        <v>251.127</v>
      </c>
      <c r="E402" s="27">
        <f>F402</f>
        <v>251.127</v>
      </c>
      <c r="F402" s="27">
        <f>ROUND(251.127,3)</f>
        <v>251.127</v>
      </c>
      <c r="G402" s="24"/>
      <c r="H402" s="36"/>
    </row>
    <row r="403" spans="1:8" ht="12.75" customHeight="1">
      <c r="A403" s="22">
        <v>42950</v>
      </c>
      <c r="B403" s="22"/>
      <c r="C403" s="27">
        <f>ROUND(245.375707534722,3)</f>
        <v>245.376</v>
      </c>
      <c r="D403" s="27">
        <f>F403</f>
        <v>256.11</v>
      </c>
      <c r="E403" s="27">
        <f>F403</f>
        <v>256.11</v>
      </c>
      <c r="F403" s="27">
        <f>ROUND(256.11,3)</f>
        <v>256.11</v>
      </c>
      <c r="G403" s="24"/>
      <c r="H403" s="36"/>
    </row>
    <row r="404" spans="1:8" ht="12.75" customHeight="1">
      <c r="A404" s="22">
        <v>43041</v>
      </c>
      <c r="B404" s="22"/>
      <c r="C404" s="27">
        <f>ROUND(245.375707534722,3)</f>
        <v>245.376</v>
      </c>
      <c r="D404" s="27">
        <f>F404</f>
        <v>261.363</v>
      </c>
      <c r="E404" s="27">
        <f>F404</f>
        <v>261.363</v>
      </c>
      <c r="F404" s="27">
        <f>ROUND(261.363,3)</f>
        <v>261.363</v>
      </c>
      <c r="G404" s="24"/>
      <c r="H404" s="36"/>
    </row>
    <row r="405" spans="1:8" ht="12.75" customHeight="1">
      <c r="A405" s="22" t="s">
        <v>87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42768</v>
      </c>
      <c r="B406" s="22"/>
      <c r="C406" s="27">
        <f>ROUND(661.659476514458,3)</f>
        <v>661.659</v>
      </c>
      <c r="D406" s="27">
        <f>F406</f>
        <v>664.398</v>
      </c>
      <c r="E406" s="27">
        <f>F406</f>
        <v>664.398</v>
      </c>
      <c r="F406" s="27">
        <f>ROUND(664.398,3)</f>
        <v>664.398</v>
      </c>
      <c r="G406" s="24"/>
      <c r="H406" s="36"/>
    </row>
    <row r="407" spans="1:8" ht="12.75" customHeight="1">
      <c r="A407" s="22">
        <v>42859</v>
      </c>
      <c r="B407" s="22"/>
      <c r="C407" s="27">
        <f>ROUND(661.659476514458,3)</f>
        <v>661.659</v>
      </c>
      <c r="D407" s="27">
        <f>F407</f>
        <v>677.26</v>
      </c>
      <c r="E407" s="27">
        <f>F407</f>
        <v>677.26</v>
      </c>
      <c r="F407" s="27">
        <f>ROUND(677.26,3)</f>
        <v>677.26</v>
      </c>
      <c r="G407" s="24"/>
      <c r="H407" s="36"/>
    </row>
    <row r="408" spans="1:8" ht="12.75" customHeight="1">
      <c r="A408" s="22">
        <v>42950</v>
      </c>
      <c r="B408" s="22"/>
      <c r="C408" s="27">
        <f>ROUND(661.659476514458,3)</f>
        <v>661.659</v>
      </c>
      <c r="D408" s="27">
        <f>F408</f>
        <v>690.594</v>
      </c>
      <c r="E408" s="27">
        <f>F408</f>
        <v>690.594</v>
      </c>
      <c r="F408" s="27">
        <f>ROUND(690.594,3)</f>
        <v>690.594</v>
      </c>
      <c r="G408" s="24"/>
      <c r="H408" s="36"/>
    </row>
    <row r="409" spans="1:8" ht="12.75" customHeight="1">
      <c r="A409" s="22">
        <v>43041</v>
      </c>
      <c r="B409" s="22"/>
      <c r="C409" s="27">
        <f>ROUND(661.659476514458,3)</f>
        <v>661.659</v>
      </c>
      <c r="D409" s="27">
        <f>F409</f>
        <v>704.152</v>
      </c>
      <c r="E409" s="27">
        <f>F409</f>
        <v>704.152</v>
      </c>
      <c r="F409" s="27">
        <f>ROUND(704.152,3)</f>
        <v>704.152</v>
      </c>
      <c r="G409" s="24"/>
      <c r="H409" s="36"/>
    </row>
    <row r="410" spans="1:8" ht="12.75" customHeight="1">
      <c r="A410" s="22" t="s">
        <v>88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42807</v>
      </c>
      <c r="B411" s="22"/>
      <c r="C411" s="24">
        <f>ROUND(22605.05,2)</f>
        <v>22605.05</v>
      </c>
      <c r="D411" s="24">
        <f>F411</f>
        <v>22833.6</v>
      </c>
      <c r="E411" s="24">
        <f>F411</f>
        <v>22833.6</v>
      </c>
      <c r="F411" s="24">
        <f>ROUND(22833.6,2)</f>
        <v>22833.6</v>
      </c>
      <c r="G411" s="24"/>
      <c r="H411" s="36"/>
    </row>
    <row r="412" spans="1:8" ht="12.75" customHeight="1">
      <c r="A412" s="22">
        <v>42905</v>
      </c>
      <c r="B412" s="22"/>
      <c r="C412" s="24">
        <f>ROUND(22605.05,2)</f>
        <v>22605.05</v>
      </c>
      <c r="D412" s="24">
        <f>F412</f>
        <v>23252.17</v>
      </c>
      <c r="E412" s="24">
        <f>F412</f>
        <v>23252.17</v>
      </c>
      <c r="F412" s="24">
        <f>ROUND(23252.17,2)</f>
        <v>23252.17</v>
      </c>
      <c r="G412" s="24"/>
      <c r="H412" s="36"/>
    </row>
    <row r="413" spans="1:8" ht="12.75" customHeight="1">
      <c r="A413" s="22">
        <v>42996</v>
      </c>
      <c r="B413" s="22"/>
      <c r="C413" s="24">
        <f>ROUND(22605.05,2)</f>
        <v>22605.05</v>
      </c>
      <c r="D413" s="24">
        <f>F413</f>
        <v>23649.18</v>
      </c>
      <c r="E413" s="24">
        <f>F413</f>
        <v>23649.18</v>
      </c>
      <c r="F413" s="24">
        <f>ROUND(23649.18,2)</f>
        <v>23649.18</v>
      </c>
      <c r="G413" s="24"/>
      <c r="H413" s="36"/>
    </row>
    <row r="414" spans="1:8" ht="12.75" customHeight="1">
      <c r="A414" s="22" t="s">
        <v>89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42753</v>
      </c>
      <c r="B415" s="22"/>
      <c r="C415" s="27">
        <f>ROUND(7.358,3)</f>
        <v>7.358</v>
      </c>
      <c r="D415" s="27">
        <f>ROUND(7.41,3)</f>
        <v>7.41</v>
      </c>
      <c r="E415" s="27">
        <f>ROUND(7.31,3)</f>
        <v>7.31</v>
      </c>
      <c r="F415" s="27">
        <f>ROUND(7.36,3)</f>
        <v>7.36</v>
      </c>
      <c r="G415" s="24"/>
      <c r="H415" s="36"/>
    </row>
    <row r="416" spans="1:8" ht="12.75" customHeight="1">
      <c r="A416" s="22">
        <v>42781</v>
      </c>
      <c r="B416" s="22"/>
      <c r="C416" s="27">
        <f>ROUND(7.358,3)</f>
        <v>7.358</v>
      </c>
      <c r="D416" s="27">
        <f>ROUND(7.42,3)</f>
        <v>7.42</v>
      </c>
      <c r="E416" s="27">
        <f>ROUND(7.32,3)</f>
        <v>7.32</v>
      </c>
      <c r="F416" s="27">
        <f>ROUND(7.37,3)</f>
        <v>7.37</v>
      </c>
      <c r="G416" s="24"/>
      <c r="H416" s="36"/>
    </row>
    <row r="417" spans="1:8" ht="12.75" customHeight="1">
      <c r="A417" s="22">
        <v>42809</v>
      </c>
      <c r="B417" s="22"/>
      <c r="C417" s="27">
        <f>ROUND(7.358,3)</f>
        <v>7.358</v>
      </c>
      <c r="D417" s="27">
        <f>ROUND(7.43,3)</f>
        <v>7.43</v>
      </c>
      <c r="E417" s="27">
        <f>ROUND(7.33,3)</f>
        <v>7.33</v>
      </c>
      <c r="F417" s="27">
        <f>ROUND(7.38,3)</f>
        <v>7.38</v>
      </c>
      <c r="G417" s="24"/>
      <c r="H417" s="36"/>
    </row>
    <row r="418" spans="1:8" ht="12.75" customHeight="1">
      <c r="A418" s="22">
        <v>42844</v>
      </c>
      <c r="B418" s="22"/>
      <c r="C418" s="27">
        <f>ROUND(7.358,3)</f>
        <v>7.358</v>
      </c>
      <c r="D418" s="27">
        <f>ROUND(7.45,3)</f>
        <v>7.45</v>
      </c>
      <c r="E418" s="27">
        <f>ROUND(7.35,3)</f>
        <v>7.35</v>
      </c>
      <c r="F418" s="27">
        <f>ROUND(7.4,3)</f>
        <v>7.4</v>
      </c>
      <c r="G418" s="24"/>
      <c r="H418" s="36"/>
    </row>
    <row r="419" spans="1:8" ht="12.75" customHeight="1">
      <c r="A419" s="22">
        <v>42872</v>
      </c>
      <c r="B419" s="22"/>
      <c r="C419" s="27">
        <f>ROUND(7.358,3)</f>
        <v>7.358</v>
      </c>
      <c r="D419" s="27">
        <f>ROUND(7.45,3)</f>
        <v>7.45</v>
      </c>
      <c r="E419" s="27">
        <f>ROUND(7.35,3)</f>
        <v>7.35</v>
      </c>
      <c r="F419" s="27">
        <f>ROUND(7.4,3)</f>
        <v>7.4</v>
      </c>
      <c r="G419" s="24"/>
      <c r="H419" s="36"/>
    </row>
    <row r="420" spans="1:8" ht="12.75" customHeight="1">
      <c r="A420" s="22">
        <v>42907</v>
      </c>
      <c r="B420" s="22"/>
      <c r="C420" s="27">
        <f>ROUND(7.358,3)</f>
        <v>7.358</v>
      </c>
      <c r="D420" s="27">
        <f>ROUND(7.46,3)</f>
        <v>7.46</v>
      </c>
      <c r="E420" s="27">
        <f>ROUND(7.36,3)</f>
        <v>7.36</v>
      </c>
      <c r="F420" s="27">
        <f>ROUND(7.41,3)</f>
        <v>7.41</v>
      </c>
      <c r="G420" s="24"/>
      <c r="H420" s="36"/>
    </row>
    <row r="421" spans="1:8" ht="12.75" customHeight="1">
      <c r="A421" s="22">
        <v>42998</v>
      </c>
      <c r="B421" s="22"/>
      <c r="C421" s="27">
        <f>ROUND(7.358,3)</f>
        <v>7.358</v>
      </c>
      <c r="D421" s="27">
        <f>ROUND(7.47,3)</f>
        <v>7.47</v>
      </c>
      <c r="E421" s="27">
        <f>ROUND(7.37,3)</f>
        <v>7.37</v>
      </c>
      <c r="F421" s="27">
        <f>ROUND(7.42,3)</f>
        <v>7.42</v>
      </c>
      <c r="G421" s="24"/>
      <c r="H421" s="36"/>
    </row>
    <row r="422" spans="1:8" ht="12.75" customHeight="1">
      <c r="A422" s="22">
        <v>43089</v>
      </c>
      <c r="B422" s="22"/>
      <c r="C422" s="27">
        <f>ROUND(7.358,3)</f>
        <v>7.358</v>
      </c>
      <c r="D422" s="27">
        <f>ROUND(7.5,3)</f>
        <v>7.5</v>
      </c>
      <c r="E422" s="27">
        <f>ROUND(7.4,3)</f>
        <v>7.4</v>
      </c>
      <c r="F422" s="27">
        <f>ROUND(7.45,3)</f>
        <v>7.45</v>
      </c>
      <c r="G422" s="24"/>
      <c r="H422" s="36"/>
    </row>
    <row r="423" spans="1:8" ht="12.75" customHeight="1">
      <c r="A423" s="22">
        <v>43179</v>
      </c>
      <c r="B423" s="22"/>
      <c r="C423" s="27">
        <f>ROUND(7.358,3)</f>
        <v>7.358</v>
      </c>
      <c r="D423" s="27">
        <f>ROUND(7.52,3)</f>
        <v>7.52</v>
      </c>
      <c r="E423" s="27">
        <f>ROUND(7.42,3)</f>
        <v>7.42</v>
      </c>
      <c r="F423" s="27">
        <f>ROUND(7.47,3)</f>
        <v>7.47</v>
      </c>
      <c r="G423" s="24"/>
      <c r="H423" s="36"/>
    </row>
    <row r="424" spans="1:8" ht="12.75" customHeight="1">
      <c r="A424" s="22">
        <v>43269</v>
      </c>
      <c r="B424" s="22"/>
      <c r="C424" s="27">
        <f>ROUND(7.358,3)</f>
        <v>7.358</v>
      </c>
      <c r="D424" s="27">
        <f>ROUND(7.51,3)</f>
        <v>7.51</v>
      </c>
      <c r="E424" s="27">
        <f>ROUND(7.41,3)</f>
        <v>7.41</v>
      </c>
      <c r="F424" s="27">
        <f>ROUND(7.46,3)</f>
        <v>7.46</v>
      </c>
      <c r="G424" s="24"/>
      <c r="H424" s="36"/>
    </row>
    <row r="425" spans="1:8" ht="12.75" customHeight="1">
      <c r="A425" s="22">
        <v>43271</v>
      </c>
      <c r="B425" s="22"/>
      <c r="C425" s="27">
        <f>ROUND(7.358,3)</f>
        <v>7.358</v>
      </c>
      <c r="D425" s="27">
        <f>ROUND(7.53,3)</f>
        <v>7.53</v>
      </c>
      <c r="E425" s="27">
        <f>ROUND(7.43,3)</f>
        <v>7.43</v>
      </c>
      <c r="F425" s="27">
        <f>ROUND(7.48,3)</f>
        <v>7.48</v>
      </c>
      <c r="G425" s="24"/>
      <c r="H425" s="36"/>
    </row>
    <row r="426" spans="1:8" ht="12.75" customHeight="1">
      <c r="A426" s="22">
        <v>43362</v>
      </c>
      <c r="B426" s="22"/>
      <c r="C426" s="27">
        <f>ROUND(7.358,3)</f>
        <v>7.358</v>
      </c>
      <c r="D426" s="27">
        <f>ROUND(7.56,3)</f>
        <v>7.56</v>
      </c>
      <c r="E426" s="27">
        <f>ROUND(7.46,3)</f>
        <v>7.46</v>
      </c>
      <c r="F426" s="27">
        <f>ROUND(7.51,3)</f>
        <v>7.51</v>
      </c>
      <c r="G426" s="24"/>
      <c r="H426" s="36"/>
    </row>
    <row r="427" spans="1:8" ht="12.75" customHeight="1">
      <c r="A427" s="22">
        <v>43453</v>
      </c>
      <c r="B427" s="22"/>
      <c r="C427" s="27">
        <f>ROUND(7.358,3)</f>
        <v>7.358</v>
      </c>
      <c r="D427" s="27">
        <f>ROUND(7.59,3)</f>
        <v>7.59</v>
      </c>
      <c r="E427" s="27">
        <f>ROUND(7.49,3)</f>
        <v>7.49</v>
      </c>
      <c r="F427" s="27">
        <f>ROUND(7.54,3)</f>
        <v>7.54</v>
      </c>
      <c r="G427" s="24"/>
      <c r="H427" s="36"/>
    </row>
    <row r="428" spans="1:8" ht="12.75" customHeight="1">
      <c r="A428" s="22" t="s">
        <v>90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42768</v>
      </c>
      <c r="B429" s="22"/>
      <c r="C429" s="27">
        <f>ROUND(543.49,3)</f>
        <v>543.49</v>
      </c>
      <c r="D429" s="27">
        <f>F429</f>
        <v>545.709</v>
      </c>
      <c r="E429" s="27">
        <f>F429</f>
        <v>545.709</v>
      </c>
      <c r="F429" s="27">
        <f>ROUND(545.709,3)</f>
        <v>545.709</v>
      </c>
      <c r="G429" s="24"/>
      <c r="H429" s="36"/>
    </row>
    <row r="430" spans="1:8" ht="12.75" customHeight="1">
      <c r="A430" s="22">
        <v>42859</v>
      </c>
      <c r="B430" s="22"/>
      <c r="C430" s="27">
        <f>ROUND(543.49,3)</f>
        <v>543.49</v>
      </c>
      <c r="D430" s="27">
        <f>F430</f>
        <v>556.188</v>
      </c>
      <c r="E430" s="27">
        <f>F430</f>
        <v>556.188</v>
      </c>
      <c r="F430" s="27">
        <f>ROUND(556.188,3)</f>
        <v>556.188</v>
      </c>
      <c r="G430" s="24"/>
      <c r="H430" s="36"/>
    </row>
    <row r="431" spans="1:8" ht="12.75" customHeight="1">
      <c r="A431" s="22">
        <v>42950</v>
      </c>
      <c r="B431" s="22"/>
      <c r="C431" s="27">
        <f>ROUND(543.49,3)</f>
        <v>543.49</v>
      </c>
      <c r="D431" s="27">
        <f>F431</f>
        <v>567.192</v>
      </c>
      <c r="E431" s="27">
        <f>F431</f>
        <v>567.192</v>
      </c>
      <c r="F431" s="27">
        <f>ROUND(567.192,3)</f>
        <v>567.192</v>
      </c>
      <c r="G431" s="24"/>
      <c r="H431" s="36"/>
    </row>
    <row r="432" spans="1:8" ht="12.75" customHeight="1">
      <c r="A432" s="22">
        <v>43041</v>
      </c>
      <c r="B432" s="22"/>
      <c r="C432" s="27">
        <f>ROUND(543.49,3)</f>
        <v>543.49</v>
      </c>
      <c r="D432" s="27">
        <f>F432</f>
        <v>578.792</v>
      </c>
      <c r="E432" s="27">
        <f>F432</f>
        <v>578.792</v>
      </c>
      <c r="F432" s="27">
        <f>ROUND(578.792,3)</f>
        <v>578.792</v>
      </c>
      <c r="G432" s="24"/>
      <c r="H432" s="36"/>
    </row>
    <row r="433" spans="1:8" ht="12.75" customHeight="1">
      <c r="A433" s="22" t="s">
        <v>91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42810</v>
      </c>
      <c r="B434" s="22"/>
      <c r="C434" s="26">
        <f>ROUND(99.8984335986959,5)</f>
        <v>99.89843</v>
      </c>
      <c r="D434" s="26">
        <f>F434</f>
        <v>100.00278</v>
      </c>
      <c r="E434" s="26">
        <f>F434</f>
        <v>100.00278</v>
      </c>
      <c r="F434" s="26">
        <f>ROUND(100.002783614443,5)</f>
        <v>100.00278</v>
      </c>
      <c r="G434" s="24"/>
      <c r="H434" s="36"/>
    </row>
    <row r="435" spans="1:8" ht="12.75" customHeight="1">
      <c r="A435" s="22" t="s">
        <v>92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42901</v>
      </c>
      <c r="B436" s="22"/>
      <c r="C436" s="26">
        <f>ROUND(99.8984335986959,5)</f>
        <v>99.89843</v>
      </c>
      <c r="D436" s="26">
        <f>F436</f>
        <v>99.61176</v>
      </c>
      <c r="E436" s="26">
        <f>F436</f>
        <v>99.61176</v>
      </c>
      <c r="F436" s="26">
        <f>ROUND(99.6117641277207,5)</f>
        <v>99.61176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6">
        <f>ROUND(99.8984335986959,5)</f>
        <v>99.89843</v>
      </c>
      <c r="D438" s="26">
        <f>F438</f>
        <v>99.63275</v>
      </c>
      <c r="E438" s="26">
        <f>F438</f>
        <v>99.63275</v>
      </c>
      <c r="F438" s="26">
        <f>ROUND(99.632752867369,5)</f>
        <v>99.63275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43090</v>
      </c>
      <c r="B440" s="22"/>
      <c r="C440" s="26">
        <f>ROUND(99.8984335986959,5)</f>
        <v>99.89843</v>
      </c>
      <c r="D440" s="26">
        <f>F440</f>
        <v>99.87681</v>
      </c>
      <c r="E440" s="26">
        <f>F440</f>
        <v>99.87681</v>
      </c>
      <c r="F440" s="26">
        <f>ROUND(99.87681457215,5)</f>
        <v>99.87681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43174</v>
      </c>
      <c r="B442" s="22"/>
      <c r="C442" s="26">
        <f>ROUND(99.8984335986959,5)</f>
        <v>99.89843</v>
      </c>
      <c r="D442" s="26">
        <f>F442</f>
        <v>99.89843</v>
      </c>
      <c r="E442" s="26">
        <f>F442</f>
        <v>99.89843</v>
      </c>
      <c r="F442" s="26">
        <f>ROUND(99.8984335986959,5)</f>
        <v>99.89843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43087</v>
      </c>
      <c r="B444" s="22"/>
      <c r="C444" s="26">
        <f>ROUND(99.8638351301959,5)</f>
        <v>99.86384</v>
      </c>
      <c r="D444" s="26">
        <f>F444</f>
        <v>99.90593</v>
      </c>
      <c r="E444" s="26">
        <f>F444</f>
        <v>99.90593</v>
      </c>
      <c r="F444" s="26">
        <f>ROUND(99.905932923014,5)</f>
        <v>99.90593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43175</v>
      </c>
      <c r="B446" s="22"/>
      <c r="C446" s="26">
        <f>ROUND(99.8638351301959,5)</f>
        <v>99.86384</v>
      </c>
      <c r="D446" s="26">
        <f>F446</f>
        <v>99.18273</v>
      </c>
      <c r="E446" s="26">
        <f>F446</f>
        <v>99.18273</v>
      </c>
      <c r="F446" s="26">
        <f>ROUND(99.182734155557,5)</f>
        <v>99.18273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43266</v>
      </c>
      <c r="B448" s="22"/>
      <c r="C448" s="26">
        <f>ROUND(99.8638351301959,5)</f>
        <v>99.86384</v>
      </c>
      <c r="D448" s="26">
        <f>F448</f>
        <v>98.8303</v>
      </c>
      <c r="E448" s="26">
        <f>F448</f>
        <v>98.8303</v>
      </c>
      <c r="F448" s="26">
        <f>ROUND(98.8302972137207,5)</f>
        <v>98.8303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43364</v>
      </c>
      <c r="B450" s="22"/>
      <c r="C450" s="26">
        <f>ROUND(99.8638351301959,5)</f>
        <v>99.86384</v>
      </c>
      <c r="D450" s="26">
        <f>F450</f>
        <v>98.86872</v>
      </c>
      <c r="E450" s="26">
        <f>F450</f>
        <v>98.86872</v>
      </c>
      <c r="F450" s="26">
        <f>ROUND(98.8687233189617,5)</f>
        <v>98.86872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43455</v>
      </c>
      <c r="B452" s="22"/>
      <c r="C452" s="24">
        <f>ROUND(99.8638351301959,2)</f>
        <v>99.86</v>
      </c>
      <c r="D452" s="24">
        <f>F452</f>
        <v>99.36</v>
      </c>
      <c r="E452" s="24">
        <f>F452</f>
        <v>99.36</v>
      </c>
      <c r="F452" s="24">
        <f>ROUND(99.3646036370762,2)</f>
        <v>99.36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43539</v>
      </c>
      <c r="B454" s="22"/>
      <c r="C454" s="26">
        <f>ROUND(99.8638351301959,5)</f>
        <v>99.86384</v>
      </c>
      <c r="D454" s="26">
        <f>F454</f>
        <v>99.86384</v>
      </c>
      <c r="E454" s="26">
        <f>F454</f>
        <v>99.86384</v>
      </c>
      <c r="F454" s="26">
        <f>ROUND(99.8638351301959,5)</f>
        <v>99.86384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44182</v>
      </c>
      <c r="B456" s="22"/>
      <c r="C456" s="26">
        <f>ROUND(98.7286001213064,5)</f>
        <v>98.7286</v>
      </c>
      <c r="D456" s="26">
        <f>F456</f>
        <v>97.50036</v>
      </c>
      <c r="E456" s="26">
        <f>F456</f>
        <v>97.50036</v>
      </c>
      <c r="F456" s="26">
        <f>ROUND(97.5003561034982,5)</f>
        <v>97.50036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44271</v>
      </c>
      <c r="B458" s="22"/>
      <c r="C458" s="26">
        <f>ROUND(98.7286001213064,5)</f>
        <v>98.7286</v>
      </c>
      <c r="D458" s="26">
        <f>F458</f>
        <v>96.80359</v>
      </c>
      <c r="E458" s="26">
        <f>F458</f>
        <v>96.80359</v>
      </c>
      <c r="F458" s="26">
        <f>ROUND(96.8035888456701,5)</f>
        <v>96.80359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44362</v>
      </c>
      <c r="B460" s="22"/>
      <c r="C460" s="26">
        <f>ROUND(98.7286001213064,5)</f>
        <v>98.7286</v>
      </c>
      <c r="D460" s="26">
        <f>F460</f>
        <v>96.07286</v>
      </c>
      <c r="E460" s="26">
        <f>F460</f>
        <v>96.07286</v>
      </c>
      <c r="F460" s="26">
        <f>ROUND(96.0728598316148,5)</f>
        <v>96.07286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44460</v>
      </c>
      <c r="B462" s="22"/>
      <c r="C462" s="26">
        <f>ROUND(98.7286001213064,5)</f>
        <v>98.7286</v>
      </c>
      <c r="D462" s="26">
        <f>F462</f>
        <v>96.31448</v>
      </c>
      <c r="E462" s="26">
        <f>F462</f>
        <v>96.31448</v>
      </c>
      <c r="F462" s="26">
        <f>ROUND(96.3144843990047,5)</f>
        <v>96.31448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44551</v>
      </c>
      <c r="B464" s="22"/>
      <c r="C464" s="26">
        <f>ROUND(98.7286001213064,5)</f>
        <v>98.7286</v>
      </c>
      <c r="D464" s="26">
        <f>F464</f>
        <v>98.54389</v>
      </c>
      <c r="E464" s="26">
        <f>F464</f>
        <v>98.54389</v>
      </c>
      <c r="F464" s="26">
        <f>ROUND(98.543885748226,5)</f>
        <v>98.54389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44635</v>
      </c>
      <c r="B466" s="22"/>
      <c r="C466" s="26">
        <f>ROUND(98.7286001213064,5)</f>
        <v>98.7286</v>
      </c>
      <c r="D466" s="26">
        <f>F466</f>
        <v>98.7286</v>
      </c>
      <c r="E466" s="26">
        <f>F466</f>
        <v>98.7286</v>
      </c>
      <c r="F466" s="26">
        <f>ROUND(98.7286001213064,5)</f>
        <v>98.7286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46008</v>
      </c>
      <c r="B468" s="22"/>
      <c r="C468" s="26">
        <f>ROUND(97.4011117460319,5)</f>
        <v>97.40111</v>
      </c>
      <c r="D468" s="26">
        <f>F468</f>
        <v>97.14805</v>
      </c>
      <c r="E468" s="26">
        <f>F468</f>
        <v>97.14805</v>
      </c>
      <c r="F468" s="26">
        <f>ROUND(97.1480533083174,5)</f>
        <v>97.14805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46097</v>
      </c>
      <c r="B470" s="22"/>
      <c r="C470" s="26">
        <f>ROUND(97.4011117460319,5)</f>
        <v>97.40111</v>
      </c>
      <c r="D470" s="26">
        <f>F470</f>
        <v>94.21178</v>
      </c>
      <c r="E470" s="26">
        <f>F470</f>
        <v>94.21178</v>
      </c>
      <c r="F470" s="26">
        <f>ROUND(94.2117837245108,5)</f>
        <v>94.21178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46188</v>
      </c>
      <c r="B472" s="22"/>
      <c r="C472" s="26">
        <f>ROUND(97.4011117460319,5)</f>
        <v>97.40111</v>
      </c>
      <c r="D472" s="26">
        <f>F472</f>
        <v>92.9815</v>
      </c>
      <c r="E472" s="26">
        <f>F472</f>
        <v>92.9815</v>
      </c>
      <c r="F472" s="26">
        <f>ROUND(92.9815005573584,5)</f>
        <v>92.9815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46286</v>
      </c>
      <c r="B474" s="22"/>
      <c r="C474" s="26">
        <f>ROUND(97.4011117460319,5)</f>
        <v>97.40111</v>
      </c>
      <c r="D474" s="26">
        <f>F474</f>
        <v>95.10094</v>
      </c>
      <c r="E474" s="26">
        <f>F474</f>
        <v>95.10094</v>
      </c>
      <c r="F474" s="26">
        <f>ROUND(95.1009352133157,5)</f>
        <v>95.10094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46377</v>
      </c>
      <c r="B476" s="22"/>
      <c r="C476" s="26">
        <f>ROUND(97.4011117460319,5)</f>
        <v>97.40111</v>
      </c>
      <c r="D476" s="26">
        <f>F476</f>
        <v>98.80847</v>
      </c>
      <c r="E476" s="26">
        <f>F476</f>
        <v>98.80847</v>
      </c>
      <c r="F476" s="26">
        <f>ROUND(98.8084674524604,5)</f>
        <v>98.80847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 thickBot="1">
      <c r="A478" s="32">
        <v>46461</v>
      </c>
      <c r="B478" s="32"/>
      <c r="C478" s="33">
        <f>ROUND(97.4011117460319,5)</f>
        <v>97.40111</v>
      </c>
      <c r="D478" s="33">
        <f>F478</f>
        <v>97.40111</v>
      </c>
      <c r="E478" s="33">
        <f>F478</f>
        <v>97.40111</v>
      </c>
      <c r="F478" s="33">
        <f>ROUND(97.4011117460319,5)</f>
        <v>97.40111</v>
      </c>
      <c r="G478" s="34"/>
      <c r="H478" s="37"/>
    </row>
  </sheetData>
  <sheetProtection/>
  <mergeCells count="477">
    <mergeCell ref="A476:B476"/>
    <mergeCell ref="A477:B477"/>
    <mergeCell ref="A478:B478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41:B341"/>
    <mergeCell ref="A342:B342"/>
    <mergeCell ref="A343:B343"/>
    <mergeCell ref="A344:B344"/>
    <mergeCell ref="A337:B337"/>
    <mergeCell ref="A338:B338"/>
    <mergeCell ref="A339:B339"/>
    <mergeCell ref="A340:B340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2017-01-13T16:02:14Z</dcterms:modified>
  <cp:category/>
  <cp:version/>
  <cp:contentType/>
  <cp:contentStatus/>
</cp:coreProperties>
</file>