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'Jerry'!$A$1:$H$498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<sst xmlns="http://schemas.openxmlformats.org/spreadsheetml/2006/main" count="116" uniqueCount="116">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</sst>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SheetLayoutView="75" zoomScalePageLayoutView="0" workbookViewId="0" topLeftCell="A1">
      <selection activeCell="N14" sqref="N14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42782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ROUND(2.08,5)</f>
        <v>2.08</v>
      </c>
      <c r="D6" s="24">
        <f>F6</f>
        <v>2.08</v>
      </c>
      <c r="E6" s="24">
        <f>F6</f>
        <v>2.08</v>
      </c>
      <c r="F6" s="24">
        <f>ROUND(2.08,5)</f>
        <v>2.08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ROUND(2.035,5)</f>
        <v>2.035</v>
      </c>
      <c r="D8" s="24">
        <f>F8</f>
        <v>2.035</v>
      </c>
      <c r="E8" s="24">
        <f>F8</f>
        <v>2.035</v>
      </c>
      <c r="F8" s="24">
        <f>ROUND(2.035,5)</f>
        <v>2.035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ROUND(2.04,5)</f>
        <v>2.04</v>
      </c>
      <c r="D10" s="24">
        <f>F10</f>
        <v>2.04</v>
      </c>
      <c r="E10" s="24">
        <f>F10</f>
        <v>2.04</v>
      </c>
      <c r="F10" s="24">
        <f>ROUND(2.04,5)</f>
        <v>2.04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ROUND(2.68,5)</f>
        <v>2.68</v>
      </c>
      <c r="D12" s="24">
        <f>F12</f>
        <v>2.68</v>
      </c>
      <c r="E12" s="24">
        <f>F12</f>
        <v>2.68</v>
      </c>
      <c r="F12" s="24">
        <f>ROUND(2.68,5)</f>
        <v>2.68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ROUND(10.28,5)</f>
        <v>10.28</v>
      </c>
      <c r="D14" s="24">
        <f>F14</f>
        <v>10.28</v>
      </c>
      <c r="E14" s="24">
        <f>F14</f>
        <v>10.28</v>
      </c>
      <c r="F14" s="24">
        <f>ROUND(10.28,5)</f>
        <v>10.28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ROUND(8.225,5)</f>
        <v>8.225</v>
      </c>
      <c r="D16" s="24">
        <f>F16</f>
        <v>8.225</v>
      </c>
      <c r="E16" s="24">
        <f>F16</f>
        <v>8.225</v>
      </c>
      <c r="F16" s="24">
        <f>ROUND(8.225,5)</f>
        <v>8.225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ROUND(8.61,3)</f>
        <v>8.61</v>
      </c>
      <c r="D18" s="29">
        <f>F18</f>
        <v>8.61</v>
      </c>
      <c r="E18" s="29">
        <f>F18</f>
        <v>8.61</v>
      </c>
      <c r="F18" s="29">
        <f>ROUND(8.61,3)</f>
        <v>8.61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ROUND(2.04,3)</f>
        <v>2.04</v>
      </c>
      <c r="D20" s="29">
        <f>F20</f>
        <v>2.04</v>
      </c>
      <c r="E20" s="29">
        <f>F20</f>
        <v>2.04</v>
      </c>
      <c r="F20" s="29">
        <f>ROUND(2.04,3)</f>
        <v>2.04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ROUND(2.08,3)</f>
        <v>2.08</v>
      </c>
      <c r="D22" s="29">
        <f>F22</f>
        <v>2.08</v>
      </c>
      <c r="E22" s="29">
        <f>F22</f>
        <v>2.08</v>
      </c>
      <c r="F22" s="29">
        <f>ROUND(2.08,3)</f>
        <v>2.08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ROUND(7.515,3)</f>
        <v>7.515</v>
      </c>
      <c r="D24" s="29">
        <f>F24</f>
        <v>7.515</v>
      </c>
      <c r="E24" s="29">
        <f>F24</f>
        <v>7.515</v>
      </c>
      <c r="F24" s="29">
        <f>ROUND(7.515,3)</f>
        <v>7.515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ROUND(7.575,3)</f>
        <v>7.575</v>
      </c>
      <c r="D26" s="29">
        <f>F26</f>
        <v>7.575</v>
      </c>
      <c r="E26" s="29">
        <f>F26</f>
        <v>7.575</v>
      </c>
      <c r="F26" s="29">
        <f>ROUND(7.575,3)</f>
        <v>7.575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ROUND(7.745,3)</f>
        <v>7.745</v>
      </c>
      <c r="D28" s="29">
        <f>F28</f>
        <v>7.745</v>
      </c>
      <c r="E28" s="29">
        <f>F28</f>
        <v>7.745</v>
      </c>
      <c r="F28" s="29">
        <f>ROUND(7.745,3)</f>
        <v>7.745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ROUND(7.9,3)</f>
        <v>7.9</v>
      </c>
      <c r="D30" s="29">
        <f>F30</f>
        <v>7.9</v>
      </c>
      <c r="E30" s="29">
        <f>F30</f>
        <v>7.9</v>
      </c>
      <c r="F30" s="29">
        <f>ROUND(7.9,3)</f>
        <v>7.9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ROUND(9.26,3)</f>
        <v>9.26</v>
      </c>
      <c r="D32" s="29">
        <f>F32</f>
        <v>9.26</v>
      </c>
      <c r="E32" s="29">
        <f>F32</f>
        <v>9.26</v>
      </c>
      <c r="F32" s="29">
        <f>ROUND(9.26,3)</f>
        <v>9.26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ROUND(2.02,3)</f>
        <v>2.02</v>
      </c>
      <c r="D34" s="29">
        <f>F34</f>
        <v>2.02</v>
      </c>
      <c r="E34" s="29">
        <f>F34</f>
        <v>2.02</v>
      </c>
      <c r="F34" s="29">
        <f>ROUND(2.02,3)</f>
        <v>2.02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ROUND(2.02,3)</f>
        <v>2.02</v>
      </c>
      <c r="D36" s="29">
        <f>F36</f>
        <v>2.02</v>
      </c>
      <c r="E36" s="29">
        <f>F36</f>
        <v>2.02</v>
      </c>
      <c r="F36" s="29">
        <f>ROUND(2.02,3)</f>
        <v>2.02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ROUND(9.04,3)</f>
        <v>9.04</v>
      </c>
      <c r="D38" s="29">
        <f>F38</f>
        <v>9.04</v>
      </c>
      <c r="E38" s="29">
        <f>F38</f>
        <v>9.04</v>
      </c>
      <c r="F38" s="29">
        <f>ROUND(9.04,3)</f>
        <v>9.04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42859</v>
      </c>
      <c r="B40" s="23"/>
      <c r="C40" s="24">
        <f>ROUND(2.08,5)</f>
        <v>2.08</v>
      </c>
      <c r="D40" s="24">
        <f>F40</f>
        <v>129.6552</v>
      </c>
      <c r="E40" s="24">
        <f>F40</f>
        <v>129.6552</v>
      </c>
      <c r="F40" s="24">
        <f>ROUND(129.6552,5)</f>
        <v>129.6552</v>
      </c>
      <c r="G40" s="25"/>
      <c r="H40" s="26"/>
    </row>
    <row r="41" spans="1:8" ht="12.75" customHeight="1">
      <c r="A41" s="23">
        <v>42950</v>
      </c>
      <c r="B41" s="23"/>
      <c r="C41" s="24">
        <f>ROUND(2.08,5)</f>
        <v>2.08</v>
      </c>
      <c r="D41" s="24">
        <f>F41</f>
        <v>130.8223</v>
      </c>
      <c r="E41" s="24">
        <f>F41</f>
        <v>130.8223</v>
      </c>
      <c r="F41" s="24">
        <f>ROUND(130.8223,5)</f>
        <v>130.8223</v>
      </c>
      <c r="G41" s="25"/>
      <c r="H41" s="26"/>
    </row>
    <row r="42" spans="1:8" ht="12.75" customHeight="1">
      <c r="A42" s="23">
        <v>43041</v>
      </c>
      <c r="B42" s="23"/>
      <c r="C42" s="24">
        <f>ROUND(2.08,5)</f>
        <v>2.08</v>
      </c>
      <c r="D42" s="24">
        <f>F42</f>
        <v>133.44489</v>
      </c>
      <c r="E42" s="24">
        <f>F42</f>
        <v>133.44489</v>
      </c>
      <c r="F42" s="24">
        <f>ROUND(133.44489,5)</f>
        <v>133.44489</v>
      </c>
      <c r="G42" s="25"/>
      <c r="H42" s="26"/>
    </row>
    <row r="43" spans="1:8" ht="12.75" customHeight="1">
      <c r="A43" s="23">
        <v>43132</v>
      </c>
      <c r="B43" s="23"/>
      <c r="C43" s="24">
        <f>ROUND(2.08,5)</f>
        <v>2.08</v>
      </c>
      <c r="D43" s="24">
        <f>F43</f>
        <v>136.11441</v>
      </c>
      <c r="E43" s="24">
        <f>F43</f>
        <v>136.11441</v>
      </c>
      <c r="F43" s="24">
        <f>ROUND(136.11441,5)</f>
        <v>136.11441</v>
      </c>
      <c r="G43" s="25"/>
      <c r="H43" s="26"/>
    </row>
    <row r="44" spans="1:8" ht="12.75" customHeight="1">
      <c r="A44" s="23">
        <v>43223</v>
      </c>
      <c r="B44" s="23"/>
      <c r="C44" s="24">
        <f>ROUND(2.08,5)</f>
        <v>2.08</v>
      </c>
      <c r="D44" s="24">
        <f>F44</f>
        <v>138.69598</v>
      </c>
      <c r="E44" s="24">
        <f>F44</f>
        <v>138.69598</v>
      </c>
      <c r="F44" s="24">
        <f>ROUND(138.69598,5)</f>
        <v>138.69598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42859</v>
      </c>
      <c r="B46" s="23"/>
      <c r="C46" s="24">
        <f>ROUND(101.14625,5)</f>
        <v>101.14625</v>
      </c>
      <c r="D46" s="24">
        <f>F46</f>
        <v>101.81324</v>
      </c>
      <c r="E46" s="24">
        <f>F46</f>
        <v>101.81324</v>
      </c>
      <c r="F46" s="24">
        <f>ROUND(101.81324,5)</f>
        <v>101.81324</v>
      </c>
      <c r="G46" s="25"/>
      <c r="H46" s="26"/>
    </row>
    <row r="47" spans="1:8" ht="12.75" customHeight="1">
      <c r="A47" s="23">
        <v>42950</v>
      </c>
      <c r="B47" s="23"/>
      <c r="C47" s="24">
        <f>ROUND(101.14625,5)</f>
        <v>101.14625</v>
      </c>
      <c r="D47" s="24">
        <f>F47</f>
        <v>103.78614</v>
      </c>
      <c r="E47" s="24">
        <f>F47</f>
        <v>103.78614</v>
      </c>
      <c r="F47" s="24">
        <f>ROUND(103.78614,5)</f>
        <v>103.78614</v>
      </c>
      <c r="G47" s="25"/>
      <c r="H47" s="26"/>
    </row>
    <row r="48" spans="1:8" ht="12.75" customHeight="1">
      <c r="A48" s="23">
        <v>43041</v>
      </c>
      <c r="B48" s="23"/>
      <c r="C48" s="24">
        <f>ROUND(101.14625,5)</f>
        <v>101.14625</v>
      </c>
      <c r="D48" s="24">
        <f>F48</f>
        <v>104.84564</v>
      </c>
      <c r="E48" s="24">
        <f>F48</f>
        <v>104.84564</v>
      </c>
      <c r="F48" s="24">
        <f>ROUND(104.84564,5)</f>
        <v>104.84564</v>
      </c>
      <c r="G48" s="25"/>
      <c r="H48" s="26"/>
    </row>
    <row r="49" spans="1:8" ht="12.75" customHeight="1">
      <c r="A49" s="23">
        <v>43132</v>
      </c>
      <c r="B49" s="23"/>
      <c r="C49" s="24">
        <f>ROUND(101.14625,5)</f>
        <v>101.14625</v>
      </c>
      <c r="D49" s="24">
        <f>F49</f>
        <v>106.97764</v>
      </c>
      <c r="E49" s="24">
        <f>F49</f>
        <v>106.97764</v>
      </c>
      <c r="F49" s="24">
        <f>ROUND(106.97764,5)</f>
        <v>106.97764</v>
      </c>
      <c r="G49" s="25"/>
      <c r="H49" s="26"/>
    </row>
    <row r="50" spans="1:8" ht="12.75" customHeight="1">
      <c r="A50" s="23">
        <v>43223</v>
      </c>
      <c r="B50" s="23"/>
      <c r="C50" s="24">
        <f>ROUND(101.14625,5)</f>
        <v>101.14625</v>
      </c>
      <c r="D50" s="24">
        <f>F50</f>
        <v>109.00628</v>
      </c>
      <c r="E50" s="24">
        <f>F50</f>
        <v>109.00628</v>
      </c>
      <c r="F50" s="24">
        <f>ROUND(109.00628,5)</f>
        <v>109.00628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42859</v>
      </c>
      <c r="B52" s="23"/>
      <c r="C52" s="24">
        <f>ROUND(9.005,5)</f>
        <v>9.005</v>
      </c>
      <c r="D52" s="24">
        <f>F52</f>
        <v>9.04248</v>
      </c>
      <c r="E52" s="24">
        <f>F52</f>
        <v>9.04248</v>
      </c>
      <c r="F52" s="24">
        <f>ROUND(9.04248,5)</f>
        <v>9.04248</v>
      </c>
      <c r="G52" s="25"/>
      <c r="H52" s="26"/>
    </row>
    <row r="53" spans="1:8" ht="12.75" customHeight="1">
      <c r="A53" s="23">
        <v>42950</v>
      </c>
      <c r="B53" s="23"/>
      <c r="C53" s="24">
        <f>ROUND(9.005,5)</f>
        <v>9.005</v>
      </c>
      <c r="D53" s="24">
        <f>F53</f>
        <v>9.08686</v>
      </c>
      <c r="E53" s="24">
        <f>F53</f>
        <v>9.08686</v>
      </c>
      <c r="F53" s="24">
        <f>ROUND(9.08686,5)</f>
        <v>9.08686</v>
      </c>
      <c r="G53" s="25"/>
      <c r="H53" s="26"/>
    </row>
    <row r="54" spans="1:8" ht="12.75" customHeight="1">
      <c r="A54" s="23">
        <v>43041</v>
      </c>
      <c r="B54" s="23"/>
      <c r="C54" s="24">
        <f>ROUND(9.005,5)</f>
        <v>9.005</v>
      </c>
      <c r="D54" s="24">
        <f>F54</f>
        <v>9.11867</v>
      </c>
      <c r="E54" s="24">
        <f>F54</f>
        <v>9.11867</v>
      </c>
      <c r="F54" s="24">
        <f>ROUND(9.11867,5)</f>
        <v>9.11867</v>
      </c>
      <c r="G54" s="25"/>
      <c r="H54" s="26"/>
    </row>
    <row r="55" spans="1:8" ht="12.75" customHeight="1">
      <c r="A55" s="23">
        <v>43132</v>
      </c>
      <c r="B55" s="23"/>
      <c r="C55" s="24">
        <f>ROUND(9.005,5)</f>
        <v>9.005</v>
      </c>
      <c r="D55" s="24">
        <f>F55</f>
        <v>9.15163</v>
      </c>
      <c r="E55" s="24">
        <f>F55</f>
        <v>9.15163</v>
      </c>
      <c r="F55" s="24">
        <f>ROUND(9.15163,5)</f>
        <v>9.15163</v>
      </c>
      <c r="G55" s="25"/>
      <c r="H55" s="26"/>
    </row>
    <row r="56" spans="1:8" ht="12.75" customHeight="1">
      <c r="A56" s="23">
        <v>43223</v>
      </c>
      <c r="B56" s="23"/>
      <c r="C56" s="24">
        <f>ROUND(9.005,5)</f>
        <v>9.005</v>
      </c>
      <c r="D56" s="24">
        <f>F56</f>
        <v>9.20224</v>
      </c>
      <c r="E56" s="24">
        <f>F56</f>
        <v>9.20224</v>
      </c>
      <c r="F56" s="24">
        <f>ROUND(9.20224,5)</f>
        <v>9.20224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42859</v>
      </c>
      <c r="B58" s="23"/>
      <c r="C58" s="24">
        <f>ROUND(9.15,5)</f>
        <v>9.15</v>
      </c>
      <c r="D58" s="24">
        <f>F58</f>
        <v>9.18704</v>
      </c>
      <c r="E58" s="24">
        <f>F58</f>
        <v>9.18704</v>
      </c>
      <c r="F58" s="24">
        <f>ROUND(9.18704,5)</f>
        <v>9.18704</v>
      </c>
      <c r="G58" s="25"/>
      <c r="H58" s="26"/>
    </row>
    <row r="59" spans="1:8" ht="12.75" customHeight="1">
      <c r="A59" s="23">
        <v>42950</v>
      </c>
      <c r="B59" s="23"/>
      <c r="C59" s="24">
        <f>ROUND(9.15,5)</f>
        <v>9.15</v>
      </c>
      <c r="D59" s="24">
        <f>F59</f>
        <v>9.22963</v>
      </c>
      <c r="E59" s="24">
        <f>F59</f>
        <v>9.22963</v>
      </c>
      <c r="F59" s="24">
        <f>ROUND(9.22963,5)</f>
        <v>9.22963</v>
      </c>
      <c r="G59" s="25"/>
      <c r="H59" s="26"/>
    </row>
    <row r="60" spans="1:8" ht="12.75" customHeight="1">
      <c r="A60" s="23">
        <v>43041</v>
      </c>
      <c r="B60" s="23"/>
      <c r="C60" s="24">
        <f>ROUND(9.15,5)</f>
        <v>9.15</v>
      </c>
      <c r="D60" s="24">
        <f>F60</f>
        <v>9.26612</v>
      </c>
      <c r="E60" s="24">
        <f>F60</f>
        <v>9.26612</v>
      </c>
      <c r="F60" s="24">
        <f>ROUND(9.26612,5)</f>
        <v>9.26612</v>
      </c>
      <c r="G60" s="25"/>
      <c r="H60" s="26"/>
    </row>
    <row r="61" spans="1:8" ht="12.75" customHeight="1">
      <c r="A61" s="23">
        <v>43132</v>
      </c>
      <c r="B61" s="23"/>
      <c r="C61" s="24">
        <f>ROUND(9.15,5)</f>
        <v>9.15</v>
      </c>
      <c r="D61" s="24">
        <f>F61</f>
        <v>9.30374</v>
      </c>
      <c r="E61" s="24">
        <f>F61</f>
        <v>9.30374</v>
      </c>
      <c r="F61" s="24">
        <f>ROUND(9.30374,5)</f>
        <v>9.30374</v>
      </c>
      <c r="G61" s="25"/>
      <c r="H61" s="26"/>
    </row>
    <row r="62" spans="1:8" ht="12.75" customHeight="1">
      <c r="A62" s="23">
        <v>43223</v>
      </c>
      <c r="B62" s="23"/>
      <c r="C62" s="24">
        <f>ROUND(9.15,5)</f>
        <v>9.15</v>
      </c>
      <c r="D62" s="24">
        <f>F62</f>
        <v>9.35341</v>
      </c>
      <c r="E62" s="24">
        <f>F62</f>
        <v>9.35341</v>
      </c>
      <c r="F62" s="24">
        <f>ROUND(9.35341,5)</f>
        <v>9.35341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42859</v>
      </c>
      <c r="B64" s="23"/>
      <c r="C64" s="24">
        <f>ROUND(106.49105,5)</f>
        <v>106.49105</v>
      </c>
      <c r="D64" s="24">
        <f>F64</f>
        <v>108.21839</v>
      </c>
      <c r="E64" s="24">
        <f>F64</f>
        <v>108.21839</v>
      </c>
      <c r="F64" s="24">
        <f>ROUND(108.21839,5)</f>
        <v>108.21839</v>
      </c>
      <c r="G64" s="25"/>
      <c r="H64" s="26"/>
    </row>
    <row r="65" spans="1:8" ht="12.75" customHeight="1">
      <c r="A65" s="23">
        <v>42950</v>
      </c>
      <c r="B65" s="23"/>
      <c r="C65" s="24">
        <f>ROUND(106.49105,5)</f>
        <v>106.49105</v>
      </c>
      <c r="D65" s="24">
        <f>F65</f>
        <v>110.31549</v>
      </c>
      <c r="E65" s="24">
        <f>F65</f>
        <v>110.31549</v>
      </c>
      <c r="F65" s="24">
        <f>ROUND(110.31549,5)</f>
        <v>110.31549</v>
      </c>
      <c r="G65" s="25"/>
      <c r="H65" s="26"/>
    </row>
    <row r="66" spans="1:8" ht="12.75" customHeight="1">
      <c r="A66" s="23">
        <v>43041</v>
      </c>
      <c r="B66" s="23"/>
      <c r="C66" s="24">
        <f>ROUND(106.49105,5)</f>
        <v>106.49105</v>
      </c>
      <c r="D66" s="24">
        <f>F66</f>
        <v>111.43656</v>
      </c>
      <c r="E66" s="24">
        <f>F66</f>
        <v>111.43656</v>
      </c>
      <c r="F66" s="24">
        <f>ROUND(111.43656,5)</f>
        <v>111.43656</v>
      </c>
      <c r="G66" s="25"/>
      <c r="H66" s="26"/>
    </row>
    <row r="67" spans="1:8" ht="12.75" customHeight="1">
      <c r="A67" s="23">
        <v>43132</v>
      </c>
      <c r="B67" s="23"/>
      <c r="C67" s="24">
        <f>ROUND(106.49105,5)</f>
        <v>106.49105</v>
      </c>
      <c r="D67" s="24">
        <f>F67</f>
        <v>113.70248</v>
      </c>
      <c r="E67" s="24">
        <f>F67</f>
        <v>113.70248</v>
      </c>
      <c r="F67" s="24">
        <f>ROUND(113.70248,5)</f>
        <v>113.70248</v>
      </c>
      <c r="G67" s="25"/>
      <c r="H67" s="26"/>
    </row>
    <row r="68" spans="1:8" ht="12.75" customHeight="1">
      <c r="A68" s="23">
        <v>43223</v>
      </c>
      <c r="B68" s="23"/>
      <c r="C68" s="24">
        <f>ROUND(106.49105,5)</f>
        <v>106.49105</v>
      </c>
      <c r="D68" s="24">
        <f>F68</f>
        <v>115.85892</v>
      </c>
      <c r="E68" s="24">
        <f>F68</f>
        <v>115.85892</v>
      </c>
      <c r="F68" s="24">
        <f>ROUND(115.85892,5)</f>
        <v>115.85892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42859</v>
      </c>
      <c r="B70" s="23"/>
      <c r="C70" s="24">
        <f>ROUND(9.375,5)</f>
        <v>9.375</v>
      </c>
      <c r="D70" s="24">
        <f>F70</f>
        <v>9.41522</v>
      </c>
      <c r="E70" s="24">
        <f>F70</f>
        <v>9.41522</v>
      </c>
      <c r="F70" s="24">
        <f>ROUND(9.41522,5)</f>
        <v>9.41522</v>
      </c>
      <c r="G70" s="25"/>
      <c r="H70" s="26"/>
    </row>
    <row r="71" spans="1:8" ht="12.75" customHeight="1">
      <c r="A71" s="23">
        <v>42950</v>
      </c>
      <c r="B71" s="23"/>
      <c r="C71" s="24">
        <f>ROUND(9.375,5)</f>
        <v>9.375</v>
      </c>
      <c r="D71" s="24">
        <f>F71</f>
        <v>9.46298</v>
      </c>
      <c r="E71" s="24">
        <f>F71</f>
        <v>9.46298</v>
      </c>
      <c r="F71" s="24">
        <f>ROUND(9.46298,5)</f>
        <v>9.46298</v>
      </c>
      <c r="G71" s="25"/>
      <c r="H71" s="26"/>
    </row>
    <row r="72" spans="1:8" ht="12.75" customHeight="1">
      <c r="A72" s="23">
        <v>43041</v>
      </c>
      <c r="B72" s="23"/>
      <c r="C72" s="24">
        <f>ROUND(9.375,5)</f>
        <v>9.375</v>
      </c>
      <c r="D72" s="24">
        <f>F72</f>
        <v>9.49978</v>
      </c>
      <c r="E72" s="24">
        <f>F72</f>
        <v>9.49978</v>
      </c>
      <c r="F72" s="24">
        <f>ROUND(9.49978,5)</f>
        <v>9.49978</v>
      </c>
      <c r="G72" s="25"/>
      <c r="H72" s="26"/>
    </row>
    <row r="73" spans="1:8" ht="12.75" customHeight="1">
      <c r="A73" s="23">
        <v>43132</v>
      </c>
      <c r="B73" s="23"/>
      <c r="C73" s="24">
        <f>ROUND(9.375,5)</f>
        <v>9.375</v>
      </c>
      <c r="D73" s="24">
        <f>F73</f>
        <v>9.53783</v>
      </c>
      <c r="E73" s="24">
        <f>F73</f>
        <v>9.53783</v>
      </c>
      <c r="F73" s="24">
        <f>ROUND(9.53783,5)</f>
        <v>9.53783</v>
      </c>
      <c r="G73" s="25"/>
      <c r="H73" s="26"/>
    </row>
    <row r="74" spans="1:8" ht="12.75" customHeight="1">
      <c r="A74" s="23">
        <v>43223</v>
      </c>
      <c r="B74" s="23"/>
      <c r="C74" s="24">
        <f>ROUND(9.375,5)</f>
        <v>9.375</v>
      </c>
      <c r="D74" s="24">
        <f>F74</f>
        <v>9.59049</v>
      </c>
      <c r="E74" s="24">
        <f>F74</f>
        <v>9.59049</v>
      </c>
      <c r="F74" s="24">
        <f>ROUND(9.59049,5)</f>
        <v>9.59049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42859</v>
      </c>
      <c r="B76" s="23"/>
      <c r="C76" s="24">
        <f>ROUND(2.035,5)</f>
        <v>2.035</v>
      </c>
      <c r="D76" s="24">
        <f>F76</f>
        <v>135.18947</v>
      </c>
      <c r="E76" s="24">
        <f>F76</f>
        <v>135.18947</v>
      </c>
      <c r="F76" s="24">
        <f>ROUND(135.18947,5)</f>
        <v>135.18947</v>
      </c>
      <c r="G76" s="25"/>
      <c r="H76" s="26"/>
    </row>
    <row r="77" spans="1:8" ht="12.75" customHeight="1">
      <c r="A77" s="23">
        <v>42950</v>
      </c>
      <c r="B77" s="23"/>
      <c r="C77" s="24">
        <f>ROUND(2.035,5)</f>
        <v>2.035</v>
      </c>
      <c r="D77" s="24">
        <f>F77</f>
        <v>136.2957</v>
      </c>
      <c r="E77" s="24">
        <f>F77</f>
        <v>136.2957</v>
      </c>
      <c r="F77" s="24">
        <f>ROUND(136.2957,5)</f>
        <v>136.2957</v>
      </c>
      <c r="G77" s="25"/>
      <c r="H77" s="26"/>
    </row>
    <row r="78" spans="1:8" ht="12.75" customHeight="1">
      <c r="A78" s="23">
        <v>43041</v>
      </c>
      <c r="B78" s="23"/>
      <c r="C78" s="24">
        <f>ROUND(2.035,5)</f>
        <v>2.035</v>
      </c>
      <c r="D78" s="24">
        <f>F78</f>
        <v>139.02796</v>
      </c>
      <c r="E78" s="24">
        <f>F78</f>
        <v>139.02796</v>
      </c>
      <c r="F78" s="24">
        <f>ROUND(139.02796,5)</f>
        <v>139.02796</v>
      </c>
      <c r="G78" s="25"/>
      <c r="H78" s="26"/>
    </row>
    <row r="79" spans="1:8" ht="12.75" customHeight="1">
      <c r="A79" s="23">
        <v>43132</v>
      </c>
      <c r="B79" s="23"/>
      <c r="C79" s="24">
        <f>ROUND(2.035,5)</f>
        <v>2.035</v>
      </c>
      <c r="D79" s="24">
        <f>F79</f>
        <v>141.8055</v>
      </c>
      <c r="E79" s="24">
        <f>F79</f>
        <v>141.8055</v>
      </c>
      <c r="F79" s="24">
        <f>ROUND(141.8055,5)</f>
        <v>141.8055</v>
      </c>
      <c r="G79" s="25"/>
      <c r="H79" s="26"/>
    </row>
    <row r="80" spans="1:8" ht="12.75" customHeight="1">
      <c r="A80" s="23">
        <v>43223</v>
      </c>
      <c r="B80" s="23"/>
      <c r="C80" s="24">
        <f>ROUND(2.035,5)</f>
        <v>2.035</v>
      </c>
      <c r="D80" s="24">
        <f>F80</f>
        <v>144.49493</v>
      </c>
      <c r="E80" s="24">
        <f>F80</f>
        <v>144.49493</v>
      </c>
      <c r="F80" s="24">
        <f>ROUND(144.49493,5)</f>
        <v>144.49493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42859</v>
      </c>
      <c r="B82" s="23"/>
      <c r="C82" s="24">
        <f>ROUND(9.38,5)</f>
        <v>9.38</v>
      </c>
      <c r="D82" s="24">
        <f>F82</f>
        <v>9.41899</v>
      </c>
      <c r="E82" s="24">
        <f>F82</f>
        <v>9.41899</v>
      </c>
      <c r="F82" s="24">
        <f>ROUND(9.41899,5)</f>
        <v>9.41899</v>
      </c>
      <c r="G82" s="25"/>
      <c r="H82" s="26"/>
    </row>
    <row r="83" spans="1:8" ht="12.75" customHeight="1">
      <c r="A83" s="23">
        <v>42950</v>
      </c>
      <c r="B83" s="23"/>
      <c r="C83" s="24">
        <f>ROUND(9.38,5)</f>
        <v>9.38</v>
      </c>
      <c r="D83" s="24">
        <f>F83</f>
        <v>9.46523</v>
      </c>
      <c r="E83" s="24">
        <f>F83</f>
        <v>9.46523</v>
      </c>
      <c r="F83" s="24">
        <f>ROUND(9.46523,5)</f>
        <v>9.46523</v>
      </c>
      <c r="G83" s="25"/>
      <c r="H83" s="26"/>
    </row>
    <row r="84" spans="1:8" ht="12.75" customHeight="1">
      <c r="A84" s="23">
        <v>43041</v>
      </c>
      <c r="B84" s="23"/>
      <c r="C84" s="24">
        <f>ROUND(9.38,5)</f>
        <v>9.38</v>
      </c>
      <c r="D84" s="24">
        <f>F84</f>
        <v>9.50079</v>
      </c>
      <c r="E84" s="24">
        <f>F84</f>
        <v>9.50079</v>
      </c>
      <c r="F84" s="24">
        <f>ROUND(9.50079,5)</f>
        <v>9.50079</v>
      </c>
      <c r="G84" s="25"/>
      <c r="H84" s="26"/>
    </row>
    <row r="85" spans="1:8" ht="12.75" customHeight="1">
      <c r="A85" s="23">
        <v>43132</v>
      </c>
      <c r="B85" s="23"/>
      <c r="C85" s="24">
        <f>ROUND(9.38,5)</f>
        <v>9.38</v>
      </c>
      <c r="D85" s="24">
        <f>F85</f>
        <v>9.53751</v>
      </c>
      <c r="E85" s="24">
        <f>F85</f>
        <v>9.53751</v>
      </c>
      <c r="F85" s="24">
        <f>ROUND(9.53751,5)</f>
        <v>9.53751</v>
      </c>
      <c r="G85" s="25"/>
      <c r="H85" s="26"/>
    </row>
    <row r="86" spans="1:8" ht="12.75" customHeight="1">
      <c r="A86" s="23">
        <v>43223</v>
      </c>
      <c r="B86" s="23"/>
      <c r="C86" s="24">
        <f>ROUND(9.38,5)</f>
        <v>9.38</v>
      </c>
      <c r="D86" s="24">
        <f>F86</f>
        <v>9.58822</v>
      </c>
      <c r="E86" s="24">
        <f>F86</f>
        <v>9.58822</v>
      </c>
      <c r="F86" s="24">
        <f>ROUND(9.58822,5)</f>
        <v>9.58822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42859</v>
      </c>
      <c r="B88" s="23"/>
      <c r="C88" s="24">
        <f>ROUND(9.42,5)</f>
        <v>9.42</v>
      </c>
      <c r="D88" s="24">
        <f>F88</f>
        <v>9.45821</v>
      </c>
      <c r="E88" s="24">
        <f>F88</f>
        <v>9.45821</v>
      </c>
      <c r="F88" s="24">
        <f>ROUND(9.45821,5)</f>
        <v>9.45821</v>
      </c>
      <c r="G88" s="25"/>
      <c r="H88" s="26"/>
    </row>
    <row r="89" spans="1:8" ht="12.75" customHeight="1">
      <c r="A89" s="23">
        <v>42950</v>
      </c>
      <c r="B89" s="23"/>
      <c r="C89" s="24">
        <f>ROUND(9.42,5)</f>
        <v>9.42</v>
      </c>
      <c r="D89" s="24">
        <f>F89</f>
        <v>9.50349</v>
      </c>
      <c r="E89" s="24">
        <f>F89</f>
        <v>9.50349</v>
      </c>
      <c r="F89" s="24">
        <f>ROUND(9.50349,5)</f>
        <v>9.50349</v>
      </c>
      <c r="G89" s="25"/>
      <c r="H89" s="26"/>
    </row>
    <row r="90" spans="1:8" ht="12.75" customHeight="1">
      <c r="A90" s="23">
        <v>43041</v>
      </c>
      <c r="B90" s="23"/>
      <c r="C90" s="24">
        <f>ROUND(9.42,5)</f>
        <v>9.42</v>
      </c>
      <c r="D90" s="24">
        <f>F90</f>
        <v>9.53845</v>
      </c>
      <c r="E90" s="24">
        <f>F90</f>
        <v>9.53845</v>
      </c>
      <c r="F90" s="24">
        <f>ROUND(9.53845,5)</f>
        <v>9.53845</v>
      </c>
      <c r="G90" s="25"/>
      <c r="H90" s="26"/>
    </row>
    <row r="91" spans="1:8" ht="12.75" customHeight="1">
      <c r="A91" s="23">
        <v>43132</v>
      </c>
      <c r="B91" s="23"/>
      <c r="C91" s="24">
        <f>ROUND(9.42,5)</f>
        <v>9.42</v>
      </c>
      <c r="D91" s="24">
        <f>F91</f>
        <v>9.57451</v>
      </c>
      <c r="E91" s="24">
        <f>F91</f>
        <v>9.57451</v>
      </c>
      <c r="F91" s="24">
        <f>ROUND(9.57451,5)</f>
        <v>9.57451</v>
      </c>
      <c r="G91" s="25"/>
      <c r="H91" s="26"/>
    </row>
    <row r="92" spans="1:8" ht="12.75" customHeight="1">
      <c r="A92" s="23">
        <v>43223</v>
      </c>
      <c r="B92" s="23"/>
      <c r="C92" s="24">
        <f>ROUND(9.42,5)</f>
        <v>9.42</v>
      </c>
      <c r="D92" s="24">
        <f>F92</f>
        <v>9.62387</v>
      </c>
      <c r="E92" s="24">
        <f>F92</f>
        <v>9.62387</v>
      </c>
      <c r="F92" s="24">
        <f>ROUND(9.62387,5)</f>
        <v>9.62387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42859</v>
      </c>
      <c r="B94" s="23"/>
      <c r="C94" s="24">
        <f>ROUND(133.04648,5)</f>
        <v>133.04648</v>
      </c>
      <c r="D94" s="24">
        <f>F94</f>
        <v>133.67461</v>
      </c>
      <c r="E94" s="24">
        <f>F94</f>
        <v>133.67461</v>
      </c>
      <c r="F94" s="24">
        <f>ROUND(133.67461,5)</f>
        <v>133.67461</v>
      </c>
      <c r="G94" s="25"/>
      <c r="H94" s="26"/>
    </row>
    <row r="95" spans="1:8" ht="12.75" customHeight="1">
      <c r="A95" s="23">
        <v>42950</v>
      </c>
      <c r="B95" s="23"/>
      <c r="C95" s="24">
        <f>ROUND(133.04648,5)</f>
        <v>133.04648</v>
      </c>
      <c r="D95" s="24">
        <f>F95</f>
        <v>136.26503</v>
      </c>
      <c r="E95" s="24">
        <f>F95</f>
        <v>136.26503</v>
      </c>
      <c r="F95" s="24">
        <f>ROUND(136.26503,5)</f>
        <v>136.26503</v>
      </c>
      <c r="G95" s="25"/>
      <c r="H95" s="26"/>
    </row>
    <row r="96" spans="1:8" ht="12.75" customHeight="1">
      <c r="A96" s="23">
        <v>43041</v>
      </c>
      <c r="B96" s="23"/>
      <c r="C96" s="24">
        <f>ROUND(133.04648,5)</f>
        <v>133.04648</v>
      </c>
      <c r="D96" s="24">
        <f>F96</f>
        <v>137.39218</v>
      </c>
      <c r="E96" s="24">
        <f>F96</f>
        <v>137.39218</v>
      </c>
      <c r="F96" s="24">
        <f>ROUND(137.39218,5)</f>
        <v>137.39218</v>
      </c>
      <c r="G96" s="25"/>
      <c r="H96" s="26"/>
    </row>
    <row r="97" spans="1:8" ht="12.75" customHeight="1">
      <c r="A97" s="23">
        <v>43132</v>
      </c>
      <c r="B97" s="23"/>
      <c r="C97" s="24">
        <f>ROUND(133.04648,5)</f>
        <v>133.04648</v>
      </c>
      <c r="D97" s="24">
        <f>F97</f>
        <v>140.18603</v>
      </c>
      <c r="E97" s="24">
        <f>F97</f>
        <v>140.18603</v>
      </c>
      <c r="F97" s="24">
        <f>ROUND(140.18603,5)</f>
        <v>140.18603</v>
      </c>
      <c r="G97" s="25"/>
      <c r="H97" s="26"/>
    </row>
    <row r="98" spans="1:8" ht="12.75" customHeight="1">
      <c r="A98" s="23">
        <v>43223</v>
      </c>
      <c r="B98" s="23"/>
      <c r="C98" s="24">
        <f>ROUND(133.04648,5)</f>
        <v>133.04648</v>
      </c>
      <c r="D98" s="24">
        <f>F98</f>
        <v>142.84414</v>
      </c>
      <c r="E98" s="24">
        <f>F98</f>
        <v>142.84414</v>
      </c>
      <c r="F98" s="24">
        <f>ROUND(142.84414,5)</f>
        <v>142.84414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42859</v>
      </c>
      <c r="B100" s="23"/>
      <c r="C100" s="24">
        <f>ROUND(2.04,5)</f>
        <v>2.04</v>
      </c>
      <c r="D100" s="24">
        <f>F100</f>
        <v>145.19509</v>
      </c>
      <c r="E100" s="24">
        <f>F100</f>
        <v>145.19509</v>
      </c>
      <c r="F100" s="24">
        <f>ROUND(145.19509,5)</f>
        <v>145.19509</v>
      </c>
      <c r="G100" s="25"/>
      <c r="H100" s="26"/>
    </row>
    <row r="101" spans="1:8" ht="12.75" customHeight="1">
      <c r="A101" s="23">
        <v>42950</v>
      </c>
      <c r="B101" s="23"/>
      <c r="C101" s="24">
        <f>ROUND(2.04,5)</f>
        <v>2.04</v>
      </c>
      <c r="D101" s="24">
        <f>F101</f>
        <v>146.32996</v>
      </c>
      <c r="E101" s="24">
        <f>F101</f>
        <v>146.32996</v>
      </c>
      <c r="F101" s="24">
        <f>ROUND(146.32996,5)</f>
        <v>146.32996</v>
      </c>
      <c r="G101" s="25"/>
      <c r="H101" s="26"/>
    </row>
    <row r="102" spans="1:8" ht="12.75" customHeight="1">
      <c r="A102" s="23">
        <v>43041</v>
      </c>
      <c r="B102" s="23"/>
      <c r="C102" s="24">
        <f>ROUND(2.04,5)</f>
        <v>2.04</v>
      </c>
      <c r="D102" s="24">
        <f>F102</f>
        <v>149.26333</v>
      </c>
      <c r="E102" s="24">
        <f>F102</f>
        <v>149.26333</v>
      </c>
      <c r="F102" s="24">
        <f>ROUND(149.26333,5)</f>
        <v>149.26333</v>
      </c>
      <c r="G102" s="25"/>
      <c r="H102" s="26"/>
    </row>
    <row r="103" spans="1:8" ht="12.75" customHeight="1">
      <c r="A103" s="23">
        <v>43132</v>
      </c>
      <c r="B103" s="23"/>
      <c r="C103" s="24">
        <f>ROUND(2.04,5)</f>
        <v>2.04</v>
      </c>
      <c r="D103" s="24">
        <f>F103</f>
        <v>150.58302</v>
      </c>
      <c r="E103" s="24">
        <f>F103</f>
        <v>150.58302</v>
      </c>
      <c r="F103" s="24">
        <f>ROUND(150.58302,5)</f>
        <v>150.58302</v>
      </c>
      <c r="G103" s="25"/>
      <c r="H103" s="26"/>
    </row>
    <row r="104" spans="1:8" ht="12.75" customHeight="1">
      <c r="A104" s="23">
        <v>43223</v>
      </c>
      <c r="B104" s="23"/>
      <c r="C104" s="24">
        <f>ROUND(2.04,5)</f>
        <v>2.04</v>
      </c>
      <c r="D104" s="24">
        <f>F104</f>
        <v>153.43706</v>
      </c>
      <c r="E104" s="24">
        <f>F104</f>
        <v>153.43706</v>
      </c>
      <c r="F104" s="24">
        <f>ROUND(153.43706,5)</f>
        <v>153.43706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42859</v>
      </c>
      <c r="B106" s="23"/>
      <c r="C106" s="24">
        <f>ROUND(2.68,5)</f>
        <v>2.68</v>
      </c>
      <c r="D106" s="24">
        <f>F106</f>
        <v>130.13951</v>
      </c>
      <c r="E106" s="24">
        <f>F106</f>
        <v>130.13951</v>
      </c>
      <c r="F106" s="24">
        <f>ROUND(130.13951,5)</f>
        <v>130.13951</v>
      </c>
      <c r="G106" s="25"/>
      <c r="H106" s="26"/>
    </row>
    <row r="107" spans="1:8" ht="12.75" customHeight="1">
      <c r="A107" s="23">
        <v>42950</v>
      </c>
      <c r="B107" s="23"/>
      <c r="C107" s="24">
        <f>ROUND(2.68,5)</f>
        <v>2.68</v>
      </c>
      <c r="D107" s="24">
        <f>F107</f>
        <v>132.66123</v>
      </c>
      <c r="E107" s="24">
        <f>F107</f>
        <v>132.66123</v>
      </c>
      <c r="F107" s="24">
        <f>ROUND(132.66123,5)</f>
        <v>132.66123</v>
      </c>
      <c r="G107" s="25"/>
      <c r="H107" s="26"/>
    </row>
    <row r="108" spans="1:8" ht="12.75" customHeight="1">
      <c r="A108" s="23">
        <v>43041</v>
      </c>
      <c r="B108" s="23"/>
      <c r="C108" s="24">
        <f>ROUND(2.68,5)</f>
        <v>2.68</v>
      </c>
      <c r="D108" s="24">
        <f>F108</f>
        <v>133.55358</v>
      </c>
      <c r="E108" s="24">
        <f>F108</f>
        <v>133.55358</v>
      </c>
      <c r="F108" s="24">
        <f>ROUND(133.55358,5)</f>
        <v>133.55358</v>
      </c>
      <c r="G108" s="25"/>
      <c r="H108" s="26"/>
    </row>
    <row r="109" spans="1:8" ht="12.75" customHeight="1">
      <c r="A109" s="23">
        <v>43132</v>
      </c>
      <c r="B109" s="23"/>
      <c r="C109" s="24">
        <f>ROUND(2.68,5)</f>
        <v>2.68</v>
      </c>
      <c r="D109" s="24">
        <f>F109</f>
        <v>136.26932</v>
      </c>
      <c r="E109" s="24">
        <f>F109</f>
        <v>136.26932</v>
      </c>
      <c r="F109" s="24">
        <f>ROUND(136.26932,5)</f>
        <v>136.26932</v>
      </c>
      <c r="G109" s="25"/>
      <c r="H109" s="26"/>
    </row>
    <row r="110" spans="1:8" ht="12.75" customHeight="1">
      <c r="A110" s="23">
        <v>43223</v>
      </c>
      <c r="B110" s="23"/>
      <c r="C110" s="24">
        <f>ROUND(2.68,5)</f>
        <v>2.68</v>
      </c>
      <c r="D110" s="24">
        <f>F110</f>
        <v>138.8525</v>
      </c>
      <c r="E110" s="24">
        <f>F110</f>
        <v>138.8525</v>
      </c>
      <c r="F110" s="24">
        <f>ROUND(138.8525,5)</f>
        <v>138.8525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42859</v>
      </c>
      <c r="B112" s="23"/>
      <c r="C112" s="24">
        <f>ROUND(10.28,5)</f>
        <v>10.28</v>
      </c>
      <c r="D112" s="24">
        <f>F112</f>
        <v>10.34345</v>
      </c>
      <c r="E112" s="24">
        <f>F112</f>
        <v>10.34345</v>
      </c>
      <c r="F112" s="24">
        <f>ROUND(10.34345,5)</f>
        <v>10.34345</v>
      </c>
      <c r="G112" s="25"/>
      <c r="H112" s="26"/>
    </row>
    <row r="113" spans="1:8" ht="12.75" customHeight="1">
      <c r="A113" s="23">
        <v>42950</v>
      </c>
      <c r="B113" s="23"/>
      <c r="C113" s="24">
        <f>ROUND(10.28,5)</f>
        <v>10.28</v>
      </c>
      <c r="D113" s="24">
        <f>F113</f>
        <v>10.41827</v>
      </c>
      <c r="E113" s="24">
        <f>F113</f>
        <v>10.41827</v>
      </c>
      <c r="F113" s="24">
        <f>ROUND(10.41827,5)</f>
        <v>10.41827</v>
      </c>
      <c r="G113" s="25"/>
      <c r="H113" s="26"/>
    </row>
    <row r="114" spans="1:8" ht="12.75" customHeight="1">
      <c r="A114" s="23">
        <v>43041</v>
      </c>
      <c r="B114" s="23"/>
      <c r="C114" s="24">
        <f>ROUND(10.28,5)</f>
        <v>10.28</v>
      </c>
      <c r="D114" s="24">
        <f>F114</f>
        <v>10.49023</v>
      </c>
      <c r="E114" s="24">
        <f>F114</f>
        <v>10.49023</v>
      </c>
      <c r="F114" s="24">
        <f>ROUND(10.49023,5)</f>
        <v>10.49023</v>
      </c>
      <c r="G114" s="25"/>
      <c r="H114" s="26"/>
    </row>
    <row r="115" spans="1:8" ht="12.75" customHeight="1">
      <c r="A115" s="23">
        <v>43132</v>
      </c>
      <c r="B115" s="23"/>
      <c r="C115" s="24">
        <f>ROUND(10.28,5)</f>
        <v>10.28</v>
      </c>
      <c r="D115" s="24">
        <f>F115</f>
        <v>10.56647</v>
      </c>
      <c r="E115" s="24">
        <f>F115</f>
        <v>10.56647</v>
      </c>
      <c r="F115" s="24">
        <f>ROUND(10.56647,5)</f>
        <v>10.56647</v>
      </c>
      <c r="G115" s="25"/>
      <c r="H115" s="26"/>
    </row>
    <row r="116" spans="1:8" ht="12.75" customHeight="1">
      <c r="A116" s="23">
        <v>43223</v>
      </c>
      <c r="B116" s="23"/>
      <c r="C116" s="24">
        <f>ROUND(10.28,5)</f>
        <v>10.28</v>
      </c>
      <c r="D116" s="24">
        <f>F116</f>
        <v>10.65319</v>
      </c>
      <c r="E116" s="24">
        <f>F116</f>
        <v>10.65319</v>
      </c>
      <c r="F116" s="24">
        <f>ROUND(10.65319,5)</f>
        <v>10.65319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42859</v>
      </c>
      <c r="B118" s="23"/>
      <c r="C118" s="24">
        <f>ROUND(10.425,5)</f>
        <v>10.425</v>
      </c>
      <c r="D118" s="24">
        <f>F118</f>
        <v>10.48897</v>
      </c>
      <c r="E118" s="24">
        <f>F118</f>
        <v>10.48897</v>
      </c>
      <c r="F118" s="24">
        <f>ROUND(10.48897,5)</f>
        <v>10.48897</v>
      </c>
      <c r="G118" s="25"/>
      <c r="H118" s="26"/>
    </row>
    <row r="119" spans="1:8" ht="12.75" customHeight="1">
      <c r="A119" s="23">
        <v>42950</v>
      </c>
      <c r="B119" s="23"/>
      <c r="C119" s="24">
        <f>ROUND(10.425,5)</f>
        <v>10.425</v>
      </c>
      <c r="D119" s="24">
        <f>F119</f>
        <v>10.56251</v>
      </c>
      <c r="E119" s="24">
        <f>F119</f>
        <v>10.56251</v>
      </c>
      <c r="F119" s="24">
        <f>ROUND(10.56251,5)</f>
        <v>10.56251</v>
      </c>
      <c r="G119" s="25"/>
      <c r="H119" s="26"/>
    </row>
    <row r="120" spans="1:8" ht="12.75" customHeight="1">
      <c r="A120" s="23">
        <v>43041</v>
      </c>
      <c r="B120" s="23"/>
      <c r="C120" s="24">
        <f>ROUND(10.425,5)</f>
        <v>10.425</v>
      </c>
      <c r="D120" s="24">
        <f>F120</f>
        <v>10.63229</v>
      </c>
      <c r="E120" s="24">
        <f>F120</f>
        <v>10.63229</v>
      </c>
      <c r="F120" s="24">
        <f>ROUND(10.63229,5)</f>
        <v>10.63229</v>
      </c>
      <c r="G120" s="25"/>
      <c r="H120" s="26"/>
    </row>
    <row r="121" spans="1:8" ht="12.75" customHeight="1">
      <c r="A121" s="23">
        <v>43132</v>
      </c>
      <c r="B121" s="23"/>
      <c r="C121" s="24">
        <f>ROUND(10.425,5)</f>
        <v>10.425</v>
      </c>
      <c r="D121" s="24">
        <f>F121</f>
        <v>10.70354</v>
      </c>
      <c r="E121" s="24">
        <f>F121</f>
        <v>10.70354</v>
      </c>
      <c r="F121" s="24">
        <f>ROUND(10.70354,5)</f>
        <v>10.70354</v>
      </c>
      <c r="G121" s="25"/>
      <c r="H121" s="26"/>
    </row>
    <row r="122" spans="1:8" ht="12.75" customHeight="1">
      <c r="A122" s="23">
        <v>43223</v>
      </c>
      <c r="B122" s="23"/>
      <c r="C122" s="24">
        <f>ROUND(10.425,5)</f>
        <v>10.425</v>
      </c>
      <c r="D122" s="24">
        <f>F122</f>
        <v>10.78834</v>
      </c>
      <c r="E122" s="24">
        <f>F122</f>
        <v>10.78834</v>
      </c>
      <c r="F122" s="24">
        <f>ROUND(10.78834,5)</f>
        <v>10.78834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42859</v>
      </c>
      <c r="B124" s="23"/>
      <c r="C124" s="24">
        <f>ROUND(8.225,5)</f>
        <v>8.225</v>
      </c>
      <c r="D124" s="24">
        <f>F124</f>
        <v>8.24634</v>
      </c>
      <c r="E124" s="24">
        <f>F124</f>
        <v>8.24634</v>
      </c>
      <c r="F124" s="24">
        <f>ROUND(8.24634,5)</f>
        <v>8.24634</v>
      </c>
      <c r="G124" s="25"/>
      <c r="H124" s="26"/>
    </row>
    <row r="125" spans="1:8" ht="12.75" customHeight="1">
      <c r="A125" s="23">
        <v>42950</v>
      </c>
      <c r="B125" s="23"/>
      <c r="C125" s="24">
        <f>ROUND(8.225,5)</f>
        <v>8.225</v>
      </c>
      <c r="D125" s="24">
        <f>F125</f>
        <v>8.2699</v>
      </c>
      <c r="E125" s="24">
        <f>F125</f>
        <v>8.2699</v>
      </c>
      <c r="F125" s="24">
        <f>ROUND(8.2699,5)</f>
        <v>8.2699</v>
      </c>
      <c r="G125" s="25"/>
      <c r="H125" s="26"/>
    </row>
    <row r="126" spans="1:8" ht="12.75" customHeight="1">
      <c r="A126" s="23">
        <v>43041</v>
      </c>
      <c r="B126" s="23"/>
      <c r="C126" s="24">
        <f>ROUND(8.225,5)</f>
        <v>8.225</v>
      </c>
      <c r="D126" s="24">
        <f>F126</f>
        <v>8.28526</v>
      </c>
      <c r="E126" s="24">
        <f>F126</f>
        <v>8.28526</v>
      </c>
      <c r="F126" s="24">
        <f>ROUND(8.28526,5)</f>
        <v>8.28526</v>
      </c>
      <c r="G126" s="25"/>
      <c r="H126" s="26"/>
    </row>
    <row r="127" spans="1:8" ht="12.75" customHeight="1">
      <c r="A127" s="23">
        <v>43132</v>
      </c>
      <c r="B127" s="23"/>
      <c r="C127" s="24">
        <f>ROUND(8.225,5)</f>
        <v>8.225</v>
      </c>
      <c r="D127" s="24">
        <f>F127</f>
        <v>8.30221</v>
      </c>
      <c r="E127" s="24">
        <f>F127</f>
        <v>8.30221</v>
      </c>
      <c r="F127" s="24">
        <f>ROUND(8.30221,5)</f>
        <v>8.30221</v>
      </c>
      <c r="G127" s="25"/>
      <c r="H127" s="26"/>
    </row>
    <row r="128" spans="1:8" ht="12.75" customHeight="1">
      <c r="A128" s="23">
        <v>43223</v>
      </c>
      <c r="B128" s="23"/>
      <c r="C128" s="24">
        <f>ROUND(8.225,5)</f>
        <v>8.225</v>
      </c>
      <c r="D128" s="24">
        <f>F128</f>
        <v>8.33612</v>
      </c>
      <c r="E128" s="24">
        <f>F128</f>
        <v>8.33612</v>
      </c>
      <c r="F128" s="24">
        <f>ROUND(8.33612,5)</f>
        <v>8.33612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42859</v>
      </c>
      <c r="B130" s="23"/>
      <c r="C130" s="24">
        <f>ROUND(9.28,5)</f>
        <v>9.28</v>
      </c>
      <c r="D130" s="24">
        <f>F130</f>
        <v>9.31602</v>
      </c>
      <c r="E130" s="24">
        <f>F130</f>
        <v>9.31602</v>
      </c>
      <c r="F130" s="24">
        <f>ROUND(9.31602,5)</f>
        <v>9.31602</v>
      </c>
      <c r="G130" s="25"/>
      <c r="H130" s="26"/>
    </row>
    <row r="131" spans="1:8" ht="12.75" customHeight="1">
      <c r="A131" s="23">
        <v>42950</v>
      </c>
      <c r="B131" s="23"/>
      <c r="C131" s="24">
        <f>ROUND(9.28,5)</f>
        <v>9.28</v>
      </c>
      <c r="D131" s="24">
        <f>F131</f>
        <v>9.35867</v>
      </c>
      <c r="E131" s="24">
        <f>F131</f>
        <v>9.35867</v>
      </c>
      <c r="F131" s="24">
        <f>ROUND(9.35867,5)</f>
        <v>9.35867</v>
      </c>
      <c r="G131" s="25"/>
      <c r="H131" s="26"/>
    </row>
    <row r="132" spans="1:8" ht="12.75" customHeight="1">
      <c r="A132" s="23">
        <v>43041</v>
      </c>
      <c r="B132" s="23"/>
      <c r="C132" s="24">
        <f>ROUND(9.28,5)</f>
        <v>9.28</v>
      </c>
      <c r="D132" s="24">
        <f>F132</f>
        <v>9.39766</v>
      </c>
      <c r="E132" s="24">
        <f>F132</f>
        <v>9.39766</v>
      </c>
      <c r="F132" s="24">
        <f>ROUND(9.39766,5)</f>
        <v>9.39766</v>
      </c>
      <c r="G132" s="25"/>
      <c r="H132" s="26"/>
    </row>
    <row r="133" spans="1:8" ht="12.75" customHeight="1">
      <c r="A133" s="23">
        <v>43132</v>
      </c>
      <c r="B133" s="23"/>
      <c r="C133" s="24">
        <f>ROUND(9.28,5)</f>
        <v>9.28</v>
      </c>
      <c r="D133" s="24">
        <f>F133</f>
        <v>9.43864</v>
      </c>
      <c r="E133" s="24">
        <f>F133</f>
        <v>9.43864</v>
      </c>
      <c r="F133" s="24">
        <f>ROUND(9.43864,5)</f>
        <v>9.43864</v>
      </c>
      <c r="G133" s="25"/>
      <c r="H133" s="26"/>
    </row>
    <row r="134" spans="1:8" ht="12.75" customHeight="1">
      <c r="A134" s="23">
        <v>43223</v>
      </c>
      <c r="B134" s="23"/>
      <c r="C134" s="24">
        <f>ROUND(9.28,5)</f>
        <v>9.28</v>
      </c>
      <c r="D134" s="24">
        <f>F134</f>
        <v>9.48755</v>
      </c>
      <c r="E134" s="24">
        <f>F134</f>
        <v>9.48755</v>
      </c>
      <c r="F134" s="24">
        <f>ROUND(9.48755,5)</f>
        <v>9.48755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42859</v>
      </c>
      <c r="B136" s="23"/>
      <c r="C136" s="24">
        <f>ROUND(8.61,5)</f>
        <v>8.61</v>
      </c>
      <c r="D136" s="24">
        <f>F136</f>
        <v>8.64178</v>
      </c>
      <c r="E136" s="24">
        <f>F136</f>
        <v>8.64178</v>
      </c>
      <c r="F136" s="24">
        <f>ROUND(8.64178,5)</f>
        <v>8.64178</v>
      </c>
      <c r="G136" s="25"/>
      <c r="H136" s="26"/>
    </row>
    <row r="137" spans="1:8" ht="12.75" customHeight="1">
      <c r="A137" s="23">
        <v>42950</v>
      </c>
      <c r="B137" s="23"/>
      <c r="C137" s="24">
        <f>ROUND(8.61,5)</f>
        <v>8.61</v>
      </c>
      <c r="D137" s="24">
        <f>F137</f>
        <v>8.67773</v>
      </c>
      <c r="E137" s="24">
        <f>F137</f>
        <v>8.67773</v>
      </c>
      <c r="F137" s="24">
        <f>ROUND(8.67773,5)</f>
        <v>8.67773</v>
      </c>
      <c r="G137" s="25"/>
      <c r="H137" s="26"/>
    </row>
    <row r="138" spans="1:8" ht="12.75" customHeight="1">
      <c r="A138" s="23">
        <v>43041</v>
      </c>
      <c r="B138" s="23"/>
      <c r="C138" s="24">
        <f>ROUND(8.61,5)</f>
        <v>8.61</v>
      </c>
      <c r="D138" s="24">
        <f>F138</f>
        <v>8.7032</v>
      </c>
      <c r="E138" s="24">
        <f>F138</f>
        <v>8.7032</v>
      </c>
      <c r="F138" s="24">
        <f>ROUND(8.7032,5)</f>
        <v>8.7032</v>
      </c>
      <c r="G138" s="25"/>
      <c r="H138" s="26"/>
    </row>
    <row r="139" spans="1:8" ht="12.75" customHeight="1">
      <c r="A139" s="23">
        <v>43132</v>
      </c>
      <c r="B139" s="23"/>
      <c r="C139" s="24">
        <f>ROUND(8.61,5)</f>
        <v>8.61</v>
      </c>
      <c r="D139" s="24">
        <f>F139</f>
        <v>8.72974</v>
      </c>
      <c r="E139" s="24">
        <f>F139</f>
        <v>8.72974</v>
      </c>
      <c r="F139" s="24">
        <f>ROUND(8.72974,5)</f>
        <v>8.72974</v>
      </c>
      <c r="G139" s="25"/>
      <c r="H139" s="26"/>
    </row>
    <row r="140" spans="1:8" ht="12.75" customHeight="1">
      <c r="A140" s="23">
        <v>43223</v>
      </c>
      <c r="B140" s="23"/>
      <c r="C140" s="24">
        <f>ROUND(8.61,5)</f>
        <v>8.61</v>
      </c>
      <c r="D140" s="24">
        <f>F140</f>
        <v>8.77409</v>
      </c>
      <c r="E140" s="24">
        <f>F140</f>
        <v>8.77409</v>
      </c>
      <c r="F140" s="24">
        <f>ROUND(8.77409,5)</f>
        <v>8.77409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42859</v>
      </c>
      <c r="B142" s="23"/>
      <c r="C142" s="24">
        <f>ROUND(2.04,5)</f>
        <v>2.04</v>
      </c>
      <c r="D142" s="24">
        <f>F142</f>
        <v>302.05381</v>
      </c>
      <c r="E142" s="24">
        <f>F142</f>
        <v>302.05381</v>
      </c>
      <c r="F142" s="24">
        <f>ROUND(302.05381,5)</f>
        <v>302.05381</v>
      </c>
      <c r="G142" s="25"/>
      <c r="H142" s="26"/>
    </row>
    <row r="143" spans="1:8" ht="12.75" customHeight="1">
      <c r="A143" s="23">
        <v>42950</v>
      </c>
      <c r="B143" s="23"/>
      <c r="C143" s="24">
        <f>ROUND(2.04,5)</f>
        <v>2.04</v>
      </c>
      <c r="D143" s="24">
        <f>F143</f>
        <v>300.95372</v>
      </c>
      <c r="E143" s="24">
        <f>F143</f>
        <v>300.95372</v>
      </c>
      <c r="F143" s="24">
        <f>ROUND(300.95372,5)</f>
        <v>300.95372</v>
      </c>
      <c r="G143" s="25"/>
      <c r="H143" s="26"/>
    </row>
    <row r="144" spans="1:8" ht="12.75" customHeight="1">
      <c r="A144" s="23">
        <v>43041</v>
      </c>
      <c r="B144" s="23"/>
      <c r="C144" s="24">
        <f>ROUND(2.04,5)</f>
        <v>2.04</v>
      </c>
      <c r="D144" s="24">
        <f>F144</f>
        <v>306.98716</v>
      </c>
      <c r="E144" s="24">
        <f>F144</f>
        <v>306.98716</v>
      </c>
      <c r="F144" s="24">
        <f>ROUND(306.98716,5)</f>
        <v>306.98716</v>
      </c>
      <c r="G144" s="25"/>
      <c r="H144" s="26"/>
    </row>
    <row r="145" spans="1:8" ht="12.75" customHeight="1">
      <c r="A145" s="23">
        <v>43132</v>
      </c>
      <c r="B145" s="23"/>
      <c r="C145" s="24">
        <f>ROUND(2.04,5)</f>
        <v>2.04</v>
      </c>
      <c r="D145" s="24">
        <f>F145</f>
        <v>306.07798</v>
      </c>
      <c r="E145" s="24">
        <f>F145</f>
        <v>306.07798</v>
      </c>
      <c r="F145" s="24">
        <f>ROUND(306.07798,5)</f>
        <v>306.07798</v>
      </c>
      <c r="G145" s="25"/>
      <c r="H145" s="26"/>
    </row>
    <row r="146" spans="1:8" ht="12.75" customHeight="1">
      <c r="A146" s="23">
        <v>43223</v>
      </c>
      <c r="B146" s="23"/>
      <c r="C146" s="24">
        <f>ROUND(2.04,5)</f>
        <v>2.04</v>
      </c>
      <c r="D146" s="24">
        <f>F146</f>
        <v>311.87425</v>
      </c>
      <c r="E146" s="24">
        <f>F146</f>
        <v>311.87425</v>
      </c>
      <c r="F146" s="24">
        <f>ROUND(311.87425,5)</f>
        <v>311.87425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42859</v>
      </c>
      <c r="B148" s="23"/>
      <c r="C148" s="24">
        <f>ROUND(2.08,5)</f>
        <v>2.08</v>
      </c>
      <c r="D148" s="24">
        <f>F148</f>
        <v>249.66759</v>
      </c>
      <c r="E148" s="24">
        <f>F148</f>
        <v>249.66759</v>
      </c>
      <c r="F148" s="24">
        <f>ROUND(249.66759,5)</f>
        <v>249.66759</v>
      </c>
      <c r="G148" s="25"/>
      <c r="H148" s="26"/>
    </row>
    <row r="149" spans="1:8" ht="12.75" customHeight="1">
      <c r="A149" s="23">
        <v>42950</v>
      </c>
      <c r="B149" s="23"/>
      <c r="C149" s="24">
        <f>ROUND(2.08,5)</f>
        <v>2.08</v>
      </c>
      <c r="D149" s="24">
        <f>F149</f>
        <v>250.81242</v>
      </c>
      <c r="E149" s="24">
        <f>F149</f>
        <v>250.81242</v>
      </c>
      <c r="F149" s="24">
        <f>ROUND(250.81242,5)</f>
        <v>250.81242</v>
      </c>
      <c r="G149" s="25"/>
      <c r="H149" s="26"/>
    </row>
    <row r="150" spans="1:8" ht="12.75" customHeight="1">
      <c r="A150" s="23">
        <v>43041</v>
      </c>
      <c r="B150" s="23"/>
      <c r="C150" s="24">
        <f>ROUND(2.08,5)</f>
        <v>2.08</v>
      </c>
      <c r="D150" s="24">
        <f>F150</f>
        <v>255.84025</v>
      </c>
      <c r="E150" s="24">
        <f>F150</f>
        <v>255.84025</v>
      </c>
      <c r="F150" s="24">
        <f>ROUND(255.84025,5)</f>
        <v>255.84025</v>
      </c>
      <c r="G150" s="25"/>
      <c r="H150" s="26"/>
    </row>
    <row r="151" spans="1:8" ht="12.75" customHeight="1">
      <c r="A151" s="23">
        <v>43132</v>
      </c>
      <c r="B151" s="23"/>
      <c r="C151" s="24">
        <f>ROUND(2.08,5)</f>
        <v>2.08</v>
      </c>
      <c r="D151" s="24">
        <f>F151</f>
        <v>257.24408</v>
      </c>
      <c r="E151" s="24">
        <f>F151</f>
        <v>257.24408</v>
      </c>
      <c r="F151" s="24">
        <f>ROUND(257.24408,5)</f>
        <v>257.24408</v>
      </c>
      <c r="G151" s="25"/>
      <c r="H151" s="26"/>
    </row>
    <row r="152" spans="1:8" ht="12.75" customHeight="1">
      <c r="A152" s="23">
        <v>43223</v>
      </c>
      <c r="B152" s="23"/>
      <c r="C152" s="24">
        <f>ROUND(2.08,5)</f>
        <v>2.08</v>
      </c>
      <c r="D152" s="24">
        <f>F152</f>
        <v>262.11894</v>
      </c>
      <c r="E152" s="24">
        <f>F152</f>
        <v>262.11894</v>
      </c>
      <c r="F152" s="24">
        <f>ROUND(262.11894,5)</f>
        <v>262.11894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42859</v>
      </c>
      <c r="B154" s="23"/>
      <c r="C154" s="24">
        <f>ROUND(7.515,5)</f>
        <v>7.515</v>
      </c>
      <c r="D154" s="24">
        <f>F154</f>
        <v>7.29089</v>
      </c>
      <c r="E154" s="24">
        <f>F154</f>
        <v>7.29089</v>
      </c>
      <c r="F154" s="24">
        <f>ROUND(7.29089,5)</f>
        <v>7.29089</v>
      </c>
      <c r="G154" s="25"/>
      <c r="H154" s="26"/>
    </row>
    <row r="155" spans="1:8" ht="12.75" customHeight="1">
      <c r="A155" s="23">
        <v>42950</v>
      </c>
      <c r="B155" s="23"/>
      <c r="C155" s="24">
        <f>ROUND(7.515,5)</f>
        <v>7.515</v>
      </c>
      <c r="D155" s="24">
        <f>F155</f>
        <v>6.23289</v>
      </c>
      <c r="E155" s="24">
        <f>F155</f>
        <v>6.23289</v>
      </c>
      <c r="F155" s="24">
        <f>ROUND(6.23289,5)</f>
        <v>6.23289</v>
      </c>
      <c r="G155" s="25"/>
      <c r="H155" s="26"/>
    </row>
    <row r="156" spans="1:8" ht="12.75" customHeight="1">
      <c r="A156" s="23">
        <v>43041</v>
      </c>
      <c r="B156" s="23"/>
      <c r="C156" s="24">
        <f>ROUND(7.515,5)</f>
        <v>7.515</v>
      </c>
      <c r="D156" s="24">
        <f>F156</f>
        <v>1.03146</v>
      </c>
      <c r="E156" s="24">
        <f>F156</f>
        <v>1.03146</v>
      </c>
      <c r="F156" s="24">
        <f>ROUND(1.03146,5)</f>
        <v>1.03146</v>
      </c>
      <c r="G156" s="25"/>
      <c r="H156" s="26"/>
    </row>
    <row r="157" spans="1:8" ht="12.75" customHeight="1">
      <c r="A157" s="23" t="s">
        <v>49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42859</v>
      </c>
      <c r="B158" s="23"/>
      <c r="C158" s="24">
        <f>ROUND(7.575,5)</f>
        <v>7.575</v>
      </c>
      <c r="D158" s="24">
        <f>F158</f>
        <v>7.56133</v>
      </c>
      <c r="E158" s="24">
        <f>F158</f>
        <v>7.56133</v>
      </c>
      <c r="F158" s="24">
        <f>ROUND(7.56133,5)</f>
        <v>7.56133</v>
      </c>
      <c r="G158" s="25"/>
      <c r="H158" s="26"/>
    </row>
    <row r="159" spans="1:8" ht="12.75" customHeight="1">
      <c r="A159" s="23">
        <v>42950</v>
      </c>
      <c r="B159" s="23"/>
      <c r="C159" s="24">
        <f>ROUND(7.575,5)</f>
        <v>7.575</v>
      </c>
      <c r="D159" s="24">
        <f>F159</f>
        <v>7.52357</v>
      </c>
      <c r="E159" s="24">
        <f>F159</f>
        <v>7.52357</v>
      </c>
      <c r="F159" s="24">
        <f>ROUND(7.52357,5)</f>
        <v>7.52357</v>
      </c>
      <c r="G159" s="25"/>
      <c r="H159" s="26"/>
    </row>
    <row r="160" spans="1:8" ht="12.75" customHeight="1">
      <c r="A160" s="23">
        <v>43041</v>
      </c>
      <c r="B160" s="23"/>
      <c r="C160" s="24">
        <f>ROUND(7.575,5)</f>
        <v>7.575</v>
      </c>
      <c r="D160" s="24">
        <f>F160</f>
        <v>7.39845</v>
      </c>
      <c r="E160" s="24">
        <f>F160</f>
        <v>7.39845</v>
      </c>
      <c r="F160" s="24">
        <f>ROUND(7.39845,5)</f>
        <v>7.39845</v>
      </c>
      <c r="G160" s="25"/>
      <c r="H160" s="26"/>
    </row>
    <row r="161" spans="1:8" ht="12.75" customHeight="1">
      <c r="A161" s="23">
        <v>43132</v>
      </c>
      <c r="B161" s="23"/>
      <c r="C161" s="24">
        <f>ROUND(7.575,5)</f>
        <v>7.575</v>
      </c>
      <c r="D161" s="24">
        <f>F161</f>
        <v>7.19755</v>
      </c>
      <c r="E161" s="24">
        <f>F161</f>
        <v>7.19755</v>
      </c>
      <c r="F161" s="24">
        <f>ROUND(7.19755,5)</f>
        <v>7.19755</v>
      </c>
      <c r="G161" s="25"/>
      <c r="H161" s="26"/>
    </row>
    <row r="162" spans="1:8" ht="12.75" customHeight="1">
      <c r="A162" s="23">
        <v>43223</v>
      </c>
      <c r="B162" s="23"/>
      <c r="C162" s="24">
        <f>ROUND(7.575,5)</f>
        <v>7.575</v>
      </c>
      <c r="D162" s="24">
        <f>F162</f>
        <v>6.98713</v>
      </c>
      <c r="E162" s="24">
        <f>F162</f>
        <v>6.98713</v>
      </c>
      <c r="F162" s="24">
        <f>ROUND(6.98713,5)</f>
        <v>6.98713</v>
      </c>
      <c r="G162" s="25"/>
      <c r="H162" s="26"/>
    </row>
    <row r="163" spans="1:8" ht="12.75" customHeight="1">
      <c r="A163" s="23" t="s">
        <v>50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42859</v>
      </c>
      <c r="B164" s="23"/>
      <c r="C164" s="24">
        <f>ROUND(7.745,5)</f>
        <v>7.745</v>
      </c>
      <c r="D164" s="24">
        <f>F164</f>
        <v>7.75511</v>
      </c>
      <c r="E164" s="24">
        <f>F164</f>
        <v>7.75511</v>
      </c>
      <c r="F164" s="24">
        <f>ROUND(7.75511,5)</f>
        <v>7.75511</v>
      </c>
      <c r="G164" s="25"/>
      <c r="H164" s="26"/>
    </row>
    <row r="165" spans="1:8" ht="12.75" customHeight="1">
      <c r="A165" s="23">
        <v>42950</v>
      </c>
      <c r="B165" s="23"/>
      <c r="C165" s="24">
        <f>ROUND(7.745,5)</f>
        <v>7.745</v>
      </c>
      <c r="D165" s="24">
        <f>F165</f>
        <v>7.75859</v>
      </c>
      <c r="E165" s="24">
        <f>F165</f>
        <v>7.75859</v>
      </c>
      <c r="F165" s="24">
        <f>ROUND(7.75859,5)</f>
        <v>7.75859</v>
      </c>
      <c r="G165" s="25"/>
      <c r="H165" s="26"/>
    </row>
    <row r="166" spans="1:8" ht="12.75" customHeight="1">
      <c r="A166" s="23">
        <v>43041</v>
      </c>
      <c r="B166" s="23"/>
      <c r="C166" s="24">
        <f>ROUND(7.745,5)</f>
        <v>7.745</v>
      </c>
      <c r="D166" s="24">
        <f>F166</f>
        <v>7.71621</v>
      </c>
      <c r="E166" s="24">
        <f>F166</f>
        <v>7.71621</v>
      </c>
      <c r="F166" s="24">
        <f>ROUND(7.71621,5)</f>
        <v>7.71621</v>
      </c>
      <c r="G166" s="25"/>
      <c r="H166" s="26"/>
    </row>
    <row r="167" spans="1:8" ht="12.75" customHeight="1">
      <c r="A167" s="23">
        <v>43132</v>
      </c>
      <c r="B167" s="23"/>
      <c r="C167" s="24">
        <f>ROUND(7.745,5)</f>
        <v>7.745</v>
      </c>
      <c r="D167" s="24">
        <f>F167</f>
        <v>7.66159</v>
      </c>
      <c r="E167" s="24">
        <f>F167</f>
        <v>7.66159</v>
      </c>
      <c r="F167" s="24">
        <f>ROUND(7.66159,5)</f>
        <v>7.66159</v>
      </c>
      <c r="G167" s="25"/>
      <c r="H167" s="26"/>
    </row>
    <row r="168" spans="1:8" ht="12.75" customHeight="1">
      <c r="A168" s="23">
        <v>43223</v>
      </c>
      <c r="B168" s="23"/>
      <c r="C168" s="24">
        <f>ROUND(7.745,5)</f>
        <v>7.745</v>
      </c>
      <c r="D168" s="24">
        <f>F168</f>
        <v>7.66167</v>
      </c>
      <c r="E168" s="24">
        <f>F168</f>
        <v>7.66167</v>
      </c>
      <c r="F168" s="24">
        <f>ROUND(7.66167,5)</f>
        <v>7.66167</v>
      </c>
      <c r="G168" s="25"/>
      <c r="H168" s="26"/>
    </row>
    <row r="169" spans="1:8" ht="12.75" customHeight="1">
      <c r="A169" s="23" t="s">
        <v>51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42859</v>
      </c>
      <c r="B170" s="23"/>
      <c r="C170" s="24">
        <f>ROUND(7.9,5)</f>
        <v>7.9</v>
      </c>
      <c r="D170" s="24">
        <f>F170</f>
        <v>7.91286</v>
      </c>
      <c r="E170" s="24">
        <f>F170</f>
        <v>7.91286</v>
      </c>
      <c r="F170" s="24">
        <f>ROUND(7.91286,5)</f>
        <v>7.91286</v>
      </c>
      <c r="G170" s="25"/>
      <c r="H170" s="26"/>
    </row>
    <row r="171" spans="1:8" ht="12.75" customHeight="1">
      <c r="A171" s="23">
        <v>42950</v>
      </c>
      <c r="B171" s="23"/>
      <c r="C171" s="24">
        <f>ROUND(7.9,5)</f>
        <v>7.9</v>
      </c>
      <c r="D171" s="24">
        <f>F171</f>
        <v>7.92329</v>
      </c>
      <c r="E171" s="24">
        <f>F171</f>
        <v>7.92329</v>
      </c>
      <c r="F171" s="24">
        <f>ROUND(7.92329,5)</f>
        <v>7.92329</v>
      </c>
      <c r="G171" s="25"/>
      <c r="H171" s="26"/>
    </row>
    <row r="172" spans="1:8" ht="12.75" customHeight="1">
      <c r="A172" s="23">
        <v>43041</v>
      </c>
      <c r="B172" s="23"/>
      <c r="C172" s="24">
        <f>ROUND(7.9,5)</f>
        <v>7.9</v>
      </c>
      <c r="D172" s="24">
        <f>F172</f>
        <v>7.9136</v>
      </c>
      <c r="E172" s="24">
        <f>F172</f>
        <v>7.9136</v>
      </c>
      <c r="F172" s="24">
        <f>ROUND(7.9136,5)</f>
        <v>7.9136</v>
      </c>
      <c r="G172" s="25"/>
      <c r="H172" s="26"/>
    </row>
    <row r="173" spans="1:8" ht="12.75" customHeight="1">
      <c r="A173" s="23">
        <v>43132</v>
      </c>
      <c r="B173" s="23"/>
      <c r="C173" s="24">
        <f>ROUND(7.9,5)</f>
        <v>7.9</v>
      </c>
      <c r="D173" s="24">
        <f>F173</f>
        <v>7.90131</v>
      </c>
      <c r="E173" s="24">
        <f>F173</f>
        <v>7.90131</v>
      </c>
      <c r="F173" s="24">
        <f>ROUND(7.90131,5)</f>
        <v>7.90131</v>
      </c>
      <c r="G173" s="25"/>
      <c r="H173" s="26"/>
    </row>
    <row r="174" spans="1:8" ht="12.75" customHeight="1">
      <c r="A174" s="23">
        <v>43223</v>
      </c>
      <c r="B174" s="23"/>
      <c r="C174" s="24">
        <f>ROUND(7.9,5)</f>
        <v>7.9</v>
      </c>
      <c r="D174" s="24">
        <f>F174</f>
        <v>7.91819</v>
      </c>
      <c r="E174" s="24">
        <f>F174</f>
        <v>7.91819</v>
      </c>
      <c r="F174" s="24">
        <f>ROUND(7.91819,5)</f>
        <v>7.91819</v>
      </c>
      <c r="G174" s="25"/>
      <c r="H174" s="26"/>
    </row>
    <row r="175" spans="1:8" ht="12.75" customHeight="1">
      <c r="A175" s="23" t="s">
        <v>52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42859</v>
      </c>
      <c r="B176" s="23"/>
      <c r="C176" s="24">
        <f>ROUND(9.26,5)</f>
        <v>9.26</v>
      </c>
      <c r="D176" s="24">
        <f>F176</f>
        <v>9.29411</v>
      </c>
      <c r="E176" s="24">
        <f>F176</f>
        <v>9.29411</v>
      </c>
      <c r="F176" s="24">
        <f>ROUND(9.29411,5)</f>
        <v>9.29411</v>
      </c>
      <c r="G176" s="25"/>
      <c r="H176" s="26"/>
    </row>
    <row r="177" spans="1:8" ht="12.75" customHeight="1">
      <c r="A177" s="23">
        <v>42950</v>
      </c>
      <c r="B177" s="23"/>
      <c r="C177" s="24">
        <f>ROUND(9.26,5)</f>
        <v>9.26</v>
      </c>
      <c r="D177" s="24">
        <f>F177</f>
        <v>9.33324</v>
      </c>
      <c r="E177" s="24">
        <f>F177</f>
        <v>9.33324</v>
      </c>
      <c r="F177" s="24">
        <f>ROUND(9.33324,5)</f>
        <v>9.33324</v>
      </c>
      <c r="G177" s="25"/>
      <c r="H177" s="26"/>
    </row>
    <row r="178" spans="1:8" ht="12.75" customHeight="1">
      <c r="A178" s="23">
        <v>43041</v>
      </c>
      <c r="B178" s="23"/>
      <c r="C178" s="24">
        <f>ROUND(9.26,5)</f>
        <v>9.26</v>
      </c>
      <c r="D178" s="24">
        <f>F178</f>
        <v>9.367</v>
      </c>
      <c r="E178" s="24">
        <f>F178</f>
        <v>9.367</v>
      </c>
      <c r="F178" s="24">
        <f>ROUND(9.367,5)</f>
        <v>9.367</v>
      </c>
      <c r="G178" s="25"/>
      <c r="H178" s="26"/>
    </row>
    <row r="179" spans="1:8" ht="12.75" customHeight="1">
      <c r="A179" s="23">
        <v>43132</v>
      </c>
      <c r="B179" s="23"/>
      <c r="C179" s="24">
        <f>ROUND(9.26,5)</f>
        <v>9.26</v>
      </c>
      <c r="D179" s="24">
        <f>F179</f>
        <v>9.40155</v>
      </c>
      <c r="E179" s="24">
        <f>F179</f>
        <v>9.40155</v>
      </c>
      <c r="F179" s="24">
        <f>ROUND(9.40155,5)</f>
        <v>9.40155</v>
      </c>
      <c r="G179" s="25"/>
      <c r="H179" s="26"/>
    </row>
    <row r="180" spans="1:8" ht="12.75" customHeight="1">
      <c r="A180" s="23">
        <v>43223</v>
      </c>
      <c r="B180" s="23"/>
      <c r="C180" s="24">
        <f>ROUND(9.26,5)</f>
        <v>9.26</v>
      </c>
      <c r="D180" s="24">
        <f>F180</f>
        <v>9.4461</v>
      </c>
      <c r="E180" s="24">
        <f>F180</f>
        <v>9.4461</v>
      </c>
      <c r="F180" s="24">
        <f>ROUND(9.4461,5)</f>
        <v>9.4461</v>
      </c>
      <c r="G180" s="25"/>
      <c r="H180" s="26"/>
    </row>
    <row r="181" spans="1:8" ht="12.75" customHeight="1">
      <c r="A181" s="23" t="s">
        <v>53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42859</v>
      </c>
      <c r="B182" s="23"/>
      <c r="C182" s="24">
        <f>ROUND(2.02,5)</f>
        <v>2.02</v>
      </c>
      <c r="D182" s="24">
        <f>F182</f>
        <v>188.7583</v>
      </c>
      <c r="E182" s="24">
        <f>F182</f>
        <v>188.7583</v>
      </c>
      <c r="F182" s="24">
        <f>ROUND(188.7583,5)</f>
        <v>188.7583</v>
      </c>
      <c r="G182" s="25"/>
      <c r="H182" s="26"/>
    </row>
    <row r="183" spans="1:8" ht="12.75" customHeight="1">
      <c r="A183" s="23">
        <v>42950</v>
      </c>
      <c r="B183" s="23"/>
      <c r="C183" s="24">
        <f>ROUND(2.02,5)</f>
        <v>2.02</v>
      </c>
      <c r="D183" s="24">
        <f>F183</f>
        <v>192.416</v>
      </c>
      <c r="E183" s="24">
        <f>F183</f>
        <v>192.416</v>
      </c>
      <c r="F183" s="24">
        <f>ROUND(192.416,5)</f>
        <v>192.416</v>
      </c>
      <c r="G183" s="25"/>
      <c r="H183" s="26"/>
    </row>
    <row r="184" spans="1:8" ht="12.75" customHeight="1">
      <c r="A184" s="23">
        <v>43041</v>
      </c>
      <c r="B184" s="23"/>
      <c r="C184" s="24">
        <f>ROUND(2.02,5)</f>
        <v>2.02</v>
      </c>
      <c r="D184" s="24">
        <f>F184</f>
        <v>193.84132</v>
      </c>
      <c r="E184" s="24">
        <f>F184</f>
        <v>193.84132</v>
      </c>
      <c r="F184" s="24">
        <f>ROUND(193.84132,5)</f>
        <v>193.84132</v>
      </c>
      <c r="G184" s="25"/>
      <c r="H184" s="26"/>
    </row>
    <row r="185" spans="1:8" ht="12.75" customHeight="1">
      <c r="A185" s="23">
        <v>43132</v>
      </c>
      <c r="B185" s="23"/>
      <c r="C185" s="24">
        <f>ROUND(2.02,5)</f>
        <v>2.02</v>
      </c>
      <c r="D185" s="24">
        <f>F185</f>
        <v>197.7829</v>
      </c>
      <c r="E185" s="24">
        <f>F185</f>
        <v>197.7829</v>
      </c>
      <c r="F185" s="24">
        <f>ROUND(197.7829,5)</f>
        <v>197.7829</v>
      </c>
      <c r="G185" s="25"/>
      <c r="H185" s="26"/>
    </row>
    <row r="186" spans="1:8" ht="12.75" customHeight="1">
      <c r="A186" s="23">
        <v>43223</v>
      </c>
      <c r="B186" s="23"/>
      <c r="C186" s="24">
        <f>ROUND(2.02,5)</f>
        <v>2.02</v>
      </c>
      <c r="D186" s="24">
        <f>F186</f>
        <v>201.53295</v>
      </c>
      <c r="E186" s="24">
        <f>F186</f>
        <v>201.53295</v>
      </c>
      <c r="F186" s="24">
        <f>ROUND(201.53295,5)</f>
        <v>201.53295</v>
      </c>
      <c r="G186" s="25"/>
      <c r="H186" s="26"/>
    </row>
    <row r="187" spans="1:8" ht="12.75" customHeight="1">
      <c r="A187" s="23" t="s">
        <v>54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42859</v>
      </c>
      <c r="B188" s="23"/>
      <c r="C188" s="24">
        <f>ROUND(0,5)</f>
        <v>0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ROUND(0,5)</f>
        <v>0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ROUND(0,5)</f>
        <v>0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42859</v>
      </c>
      <c r="B192" s="23"/>
      <c r="C192" s="24">
        <f>ROUND(2.02,5)</f>
        <v>2.02</v>
      </c>
      <c r="D192" s="24">
        <f>F192</f>
        <v>149.51191</v>
      </c>
      <c r="E192" s="24">
        <f>F192</f>
        <v>149.51191</v>
      </c>
      <c r="F192" s="24">
        <f>ROUND(149.51191,5)</f>
        <v>149.51191</v>
      </c>
      <c r="G192" s="25"/>
      <c r="H192" s="26"/>
    </row>
    <row r="193" spans="1:8" ht="12.75" customHeight="1">
      <c r="A193" s="23">
        <v>42950</v>
      </c>
      <c r="B193" s="23"/>
      <c r="C193" s="24">
        <f>ROUND(2.02,5)</f>
        <v>2.02</v>
      </c>
      <c r="D193" s="24">
        <f>F193</f>
        <v>150.35931</v>
      </c>
      <c r="E193" s="24">
        <f>F193</f>
        <v>150.35931</v>
      </c>
      <c r="F193" s="24">
        <f>ROUND(150.35931,5)</f>
        <v>150.35931</v>
      </c>
      <c r="G193" s="25"/>
      <c r="H193" s="26"/>
    </row>
    <row r="194" spans="1:8" ht="12.75" customHeight="1">
      <c r="A194" s="23">
        <v>43041</v>
      </c>
      <c r="B194" s="23"/>
      <c r="C194" s="24">
        <f>ROUND(2.02,5)</f>
        <v>2.02</v>
      </c>
      <c r="D194" s="24">
        <f>F194</f>
        <v>153.37359</v>
      </c>
      <c r="E194" s="24">
        <f>F194</f>
        <v>153.37359</v>
      </c>
      <c r="F194" s="24">
        <f>ROUND(153.37359,5)</f>
        <v>153.37359</v>
      </c>
      <c r="G194" s="25"/>
      <c r="H194" s="26"/>
    </row>
    <row r="195" spans="1:8" ht="12.75" customHeight="1">
      <c r="A195" s="23">
        <v>43132</v>
      </c>
      <c r="B195" s="23"/>
      <c r="C195" s="24">
        <f>ROUND(2.02,5)</f>
        <v>2.02</v>
      </c>
      <c r="D195" s="24">
        <f>F195</f>
        <v>156.42527</v>
      </c>
      <c r="E195" s="24">
        <f>F195</f>
        <v>156.42527</v>
      </c>
      <c r="F195" s="24">
        <f>ROUND(156.42527,5)</f>
        <v>156.42527</v>
      </c>
      <c r="G195" s="25"/>
      <c r="H195" s="26"/>
    </row>
    <row r="196" spans="1:8" ht="12.75" customHeight="1">
      <c r="A196" s="23">
        <v>43223</v>
      </c>
      <c r="B196" s="23"/>
      <c r="C196" s="24">
        <f>ROUND(2.02,5)</f>
        <v>2.02</v>
      </c>
      <c r="D196" s="24">
        <f>F196</f>
        <v>159.39171</v>
      </c>
      <c r="E196" s="24">
        <f>F196</f>
        <v>159.39171</v>
      </c>
      <c r="F196" s="24">
        <f>ROUND(159.39171,5)</f>
        <v>159.39171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42859</v>
      </c>
      <c r="B198" s="23"/>
      <c r="C198" s="24">
        <f>ROUND(9.04,5)</f>
        <v>9.04</v>
      </c>
      <c r="D198" s="24">
        <f>F198</f>
        <v>9.07212</v>
      </c>
      <c r="E198" s="24">
        <f>F198</f>
        <v>9.07212</v>
      </c>
      <c r="F198" s="24">
        <f>ROUND(9.07212,5)</f>
        <v>9.07212</v>
      </c>
      <c r="G198" s="25"/>
      <c r="H198" s="26"/>
    </row>
    <row r="199" spans="1:8" ht="12.75" customHeight="1">
      <c r="A199" s="23">
        <v>42950</v>
      </c>
      <c r="B199" s="23"/>
      <c r="C199" s="24">
        <f>ROUND(9.04,5)</f>
        <v>9.04</v>
      </c>
      <c r="D199" s="24">
        <f>F199</f>
        <v>9.10988</v>
      </c>
      <c r="E199" s="24">
        <f>F199</f>
        <v>9.10988</v>
      </c>
      <c r="F199" s="24">
        <f>ROUND(9.10988,5)</f>
        <v>9.10988</v>
      </c>
      <c r="G199" s="25"/>
      <c r="H199" s="26"/>
    </row>
    <row r="200" spans="1:8" ht="12.75" customHeight="1">
      <c r="A200" s="23">
        <v>43041</v>
      </c>
      <c r="B200" s="23"/>
      <c r="C200" s="24">
        <f>ROUND(9.04,5)</f>
        <v>9.04</v>
      </c>
      <c r="D200" s="24">
        <f>F200</f>
        <v>9.14371</v>
      </c>
      <c r="E200" s="24">
        <f>F200</f>
        <v>9.14371</v>
      </c>
      <c r="F200" s="24">
        <f>ROUND(9.14371,5)</f>
        <v>9.14371</v>
      </c>
      <c r="G200" s="25"/>
      <c r="H200" s="26"/>
    </row>
    <row r="201" spans="1:8" ht="12.75" customHeight="1">
      <c r="A201" s="23">
        <v>43132</v>
      </c>
      <c r="B201" s="23"/>
      <c r="C201" s="24">
        <f>ROUND(9.04,5)</f>
        <v>9.04</v>
      </c>
      <c r="D201" s="24">
        <f>F201</f>
        <v>9.17938</v>
      </c>
      <c r="E201" s="24">
        <f>F201</f>
        <v>9.17938</v>
      </c>
      <c r="F201" s="24">
        <f>ROUND(9.17938,5)</f>
        <v>9.17938</v>
      </c>
      <c r="G201" s="25"/>
      <c r="H201" s="26"/>
    </row>
    <row r="202" spans="1:8" ht="12.75" customHeight="1">
      <c r="A202" s="23">
        <v>43223</v>
      </c>
      <c r="B202" s="23"/>
      <c r="C202" s="24">
        <f>ROUND(9.04,5)</f>
        <v>9.04</v>
      </c>
      <c r="D202" s="24">
        <f>F202</f>
        <v>9.22359</v>
      </c>
      <c r="E202" s="24">
        <f>F202</f>
        <v>9.22359</v>
      </c>
      <c r="F202" s="24">
        <f>ROUND(9.22359,5)</f>
        <v>9.22359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42859</v>
      </c>
      <c r="B204" s="23"/>
      <c r="C204" s="24">
        <f>ROUND(9.34,5)</f>
        <v>9.34</v>
      </c>
      <c r="D204" s="24">
        <f>F204</f>
        <v>9.37221</v>
      </c>
      <c r="E204" s="24">
        <f>F204</f>
        <v>9.37221</v>
      </c>
      <c r="F204" s="24">
        <f>ROUND(9.37221,5)</f>
        <v>9.37221</v>
      </c>
      <c r="G204" s="25"/>
      <c r="H204" s="26"/>
    </row>
    <row r="205" spans="1:8" ht="12.75" customHeight="1">
      <c r="A205" s="23">
        <v>42950</v>
      </c>
      <c r="B205" s="23"/>
      <c r="C205" s="24">
        <f>ROUND(9.34,5)</f>
        <v>9.34</v>
      </c>
      <c r="D205" s="24">
        <f>F205</f>
        <v>9.41016</v>
      </c>
      <c r="E205" s="24">
        <f>F205</f>
        <v>9.41016</v>
      </c>
      <c r="F205" s="24">
        <f>ROUND(9.41016,5)</f>
        <v>9.41016</v>
      </c>
      <c r="G205" s="25"/>
      <c r="H205" s="26"/>
    </row>
    <row r="206" spans="1:8" ht="12.75" customHeight="1">
      <c r="A206" s="23">
        <v>43041</v>
      </c>
      <c r="B206" s="23"/>
      <c r="C206" s="24">
        <f>ROUND(9.34,5)</f>
        <v>9.34</v>
      </c>
      <c r="D206" s="24">
        <f>F206</f>
        <v>9.44478</v>
      </c>
      <c r="E206" s="24">
        <f>F206</f>
        <v>9.44478</v>
      </c>
      <c r="F206" s="24">
        <f>ROUND(9.44478,5)</f>
        <v>9.44478</v>
      </c>
      <c r="G206" s="25"/>
      <c r="H206" s="26"/>
    </row>
    <row r="207" spans="1:8" ht="12.75" customHeight="1">
      <c r="A207" s="23">
        <v>43132</v>
      </c>
      <c r="B207" s="23"/>
      <c r="C207" s="24">
        <f>ROUND(9.34,5)</f>
        <v>9.34</v>
      </c>
      <c r="D207" s="24">
        <f>F207</f>
        <v>9.48089</v>
      </c>
      <c r="E207" s="24">
        <f>F207</f>
        <v>9.48089</v>
      </c>
      <c r="F207" s="24">
        <f>ROUND(9.48089,5)</f>
        <v>9.48089</v>
      </c>
      <c r="G207" s="25"/>
      <c r="H207" s="26"/>
    </row>
    <row r="208" spans="1:8" ht="12.75" customHeight="1">
      <c r="A208" s="23">
        <v>43223</v>
      </c>
      <c r="B208" s="23"/>
      <c r="C208" s="24">
        <f>ROUND(9.34,5)</f>
        <v>9.34</v>
      </c>
      <c r="D208" s="24">
        <f>F208</f>
        <v>9.5235</v>
      </c>
      <c r="E208" s="24">
        <f>F208</f>
        <v>9.5235</v>
      </c>
      <c r="F208" s="24">
        <f>ROUND(9.5235,5)</f>
        <v>9.5235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42859</v>
      </c>
      <c r="B210" s="23"/>
      <c r="C210" s="24">
        <f>ROUND(9.415,5)</f>
        <v>9.415</v>
      </c>
      <c r="D210" s="24">
        <f>F210</f>
        <v>9.44887</v>
      </c>
      <c r="E210" s="24">
        <f>F210</f>
        <v>9.44887</v>
      </c>
      <c r="F210" s="24">
        <f>ROUND(9.44887,5)</f>
        <v>9.44887</v>
      </c>
      <c r="G210" s="25"/>
      <c r="H210" s="26"/>
    </row>
    <row r="211" spans="1:8" ht="12.75" customHeight="1">
      <c r="A211" s="23">
        <v>42950</v>
      </c>
      <c r="B211" s="23"/>
      <c r="C211" s="24">
        <f>ROUND(9.415,5)</f>
        <v>9.415</v>
      </c>
      <c r="D211" s="24">
        <f>F211</f>
        <v>9.48889</v>
      </c>
      <c r="E211" s="24">
        <f>F211</f>
        <v>9.48889</v>
      </c>
      <c r="F211" s="24">
        <f>ROUND(9.48889,5)</f>
        <v>9.48889</v>
      </c>
      <c r="G211" s="25"/>
      <c r="H211" s="26"/>
    </row>
    <row r="212" spans="1:8" ht="12.75" customHeight="1">
      <c r="A212" s="23">
        <v>43041</v>
      </c>
      <c r="B212" s="23"/>
      <c r="C212" s="24">
        <f>ROUND(9.415,5)</f>
        <v>9.415</v>
      </c>
      <c r="D212" s="24">
        <f>F212</f>
        <v>9.52559</v>
      </c>
      <c r="E212" s="24">
        <f>F212</f>
        <v>9.52559</v>
      </c>
      <c r="F212" s="24">
        <f>ROUND(9.52559,5)</f>
        <v>9.52559</v>
      </c>
      <c r="G212" s="25"/>
      <c r="H212" s="26"/>
    </row>
    <row r="213" spans="1:8" ht="12.75" customHeight="1">
      <c r="A213" s="23">
        <v>43132</v>
      </c>
      <c r="B213" s="23"/>
      <c r="C213" s="24">
        <f>ROUND(9.415,5)</f>
        <v>9.415</v>
      </c>
      <c r="D213" s="24">
        <f>F213</f>
        <v>9.56389</v>
      </c>
      <c r="E213" s="24">
        <f>F213</f>
        <v>9.56389</v>
      </c>
      <c r="F213" s="24">
        <f>ROUND(9.56389,5)</f>
        <v>9.56389</v>
      </c>
      <c r="G213" s="25"/>
      <c r="H213" s="26"/>
    </row>
    <row r="214" spans="1:8" ht="12.75" customHeight="1">
      <c r="A214" s="23">
        <v>43223</v>
      </c>
      <c r="B214" s="23"/>
      <c r="C214" s="24">
        <f>ROUND(9.415,5)</f>
        <v>9.415</v>
      </c>
      <c r="D214" s="24">
        <f>F214</f>
        <v>9.60872</v>
      </c>
      <c r="E214" s="24">
        <f>F214</f>
        <v>9.60872</v>
      </c>
      <c r="F214" s="24">
        <f>ROUND(9.60872,5)</f>
        <v>9.60872</v>
      </c>
      <c r="G214" s="25"/>
      <c r="H214" s="26"/>
    </row>
    <row r="215" spans="1:8" ht="12.75" customHeight="1">
      <c r="A215" s="23" t="s">
        <v>59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42857</v>
      </c>
      <c r="B216" s="23"/>
      <c r="C216" s="28">
        <f>ROUND(1.89988169828682,4)</f>
        <v>1.8999</v>
      </c>
      <c r="D216" s="28">
        <f>F216</f>
        <v>1.905</v>
      </c>
      <c r="E216" s="28">
        <f>F216</f>
        <v>1.905</v>
      </c>
      <c r="F216" s="28">
        <f>ROUND(1.905,4)</f>
        <v>1.905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42786</v>
      </c>
      <c r="B218" s="23"/>
      <c r="C218" s="28">
        <f>ROUND(13.81445596,4)</f>
        <v>13.8145</v>
      </c>
      <c r="D218" s="28">
        <f>F218</f>
        <v>13.8259</v>
      </c>
      <c r="E218" s="28">
        <f>F218</f>
        <v>13.8259</v>
      </c>
      <c r="F218" s="28">
        <f>ROUND(13.8259,4)</f>
        <v>13.8259</v>
      </c>
      <c r="G218" s="25"/>
      <c r="H218" s="26"/>
    </row>
    <row r="219" spans="1:8" ht="12.75" customHeight="1">
      <c r="A219" s="23">
        <v>42790</v>
      </c>
      <c r="B219" s="23"/>
      <c r="C219" s="28">
        <f>ROUND(13.81445596,4)</f>
        <v>13.8145</v>
      </c>
      <c r="D219" s="28">
        <f>F219</f>
        <v>13.8233</v>
      </c>
      <c r="E219" s="28">
        <f>F219</f>
        <v>13.8233</v>
      </c>
      <c r="F219" s="28">
        <f>ROUND(13.8233,4)</f>
        <v>13.8233</v>
      </c>
      <c r="G219" s="25"/>
      <c r="H219" s="26"/>
    </row>
    <row r="220" spans="1:8" ht="12.75" customHeight="1">
      <c r="A220" s="23">
        <v>42794</v>
      </c>
      <c r="B220" s="23"/>
      <c r="C220" s="28">
        <f>ROUND(13.81445596,4)</f>
        <v>13.8145</v>
      </c>
      <c r="D220" s="28">
        <f>F220</f>
        <v>13.8349</v>
      </c>
      <c r="E220" s="28">
        <f>F220</f>
        <v>13.8349</v>
      </c>
      <c r="F220" s="28">
        <f>ROUND(13.8349,4)</f>
        <v>13.8349</v>
      </c>
      <c r="G220" s="25"/>
      <c r="H220" s="26"/>
    </row>
    <row r="221" spans="1:8" ht="12.75" customHeight="1">
      <c r="A221" s="23">
        <v>42809</v>
      </c>
      <c r="B221" s="23"/>
      <c r="C221" s="28">
        <f>ROUND(13.81445596,4)</f>
        <v>13.8145</v>
      </c>
      <c r="D221" s="28">
        <f>F221</f>
        <v>13.8788</v>
      </c>
      <c r="E221" s="28">
        <f>F221</f>
        <v>13.8788</v>
      </c>
      <c r="F221" s="28">
        <f>ROUND(13.8788,4)</f>
        <v>13.8788</v>
      </c>
      <c r="G221" s="25"/>
      <c r="H221" s="26"/>
    </row>
    <row r="222" spans="1:8" ht="12.75" customHeight="1">
      <c r="A222" s="23">
        <v>42825</v>
      </c>
      <c r="B222" s="23"/>
      <c r="C222" s="28">
        <f>ROUND(13.81445596,4)</f>
        <v>13.8145</v>
      </c>
      <c r="D222" s="28">
        <f>F222</f>
        <v>13.9287</v>
      </c>
      <c r="E222" s="28">
        <f>F222</f>
        <v>13.9287</v>
      </c>
      <c r="F222" s="28">
        <f>ROUND(13.9287,4)</f>
        <v>13.9287</v>
      </c>
      <c r="G222" s="25"/>
      <c r="H222" s="26"/>
    </row>
    <row r="223" spans="1:8" ht="12.75" customHeight="1">
      <c r="A223" s="23">
        <v>42838</v>
      </c>
      <c r="B223" s="23"/>
      <c r="C223" s="28">
        <f>ROUND(13.81445596,4)</f>
        <v>13.8145</v>
      </c>
      <c r="D223" s="28">
        <f>F223</f>
        <v>13.9708</v>
      </c>
      <c r="E223" s="28">
        <f>F223</f>
        <v>13.9708</v>
      </c>
      <c r="F223" s="28">
        <f>ROUND(13.9708,4)</f>
        <v>13.9708</v>
      </c>
      <c r="G223" s="25"/>
      <c r="H223" s="26"/>
    </row>
    <row r="224" spans="1:8" ht="12.75" customHeight="1">
      <c r="A224" s="23" t="s">
        <v>61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42794</v>
      </c>
      <c r="B225" s="23"/>
      <c r="C225" s="28">
        <f>ROUND(16.20220372,4)</f>
        <v>16.2022</v>
      </c>
      <c r="D225" s="28">
        <f>F225</f>
        <v>16.224</v>
      </c>
      <c r="E225" s="28">
        <f>F225</f>
        <v>16.224</v>
      </c>
      <c r="F225" s="28">
        <f>ROUND(16.224,4)</f>
        <v>16.224</v>
      </c>
      <c r="G225" s="25"/>
      <c r="H225" s="26"/>
    </row>
    <row r="226" spans="1:8" ht="12.75" customHeight="1">
      <c r="A226" s="23">
        <v>42825</v>
      </c>
      <c r="B226" s="23"/>
      <c r="C226" s="28">
        <f>ROUND(16.20220372,4)</f>
        <v>16.2022</v>
      </c>
      <c r="D226" s="28">
        <f>F226</f>
        <v>16.3234</v>
      </c>
      <c r="E226" s="28">
        <f>F226</f>
        <v>16.3234</v>
      </c>
      <c r="F226" s="28">
        <f>ROUND(16.3234,4)</f>
        <v>16.3234</v>
      </c>
      <c r="G226" s="25"/>
      <c r="H226" s="26"/>
    </row>
    <row r="227" spans="1:8" ht="12.75" customHeight="1">
      <c r="A227" s="23">
        <v>42838</v>
      </c>
      <c r="B227" s="23"/>
      <c r="C227" s="28">
        <f>ROUND(16.20220372,4)</f>
        <v>16.2022</v>
      </c>
      <c r="D227" s="28">
        <f>F227</f>
        <v>16.3674</v>
      </c>
      <c r="E227" s="28">
        <f>F227</f>
        <v>16.3674</v>
      </c>
      <c r="F227" s="28">
        <f>ROUND(16.3674,4)</f>
        <v>16.3674</v>
      </c>
      <c r="G227" s="25"/>
      <c r="H227" s="26"/>
    </row>
    <row r="228" spans="1:8" ht="12.75" customHeight="1">
      <c r="A228" s="23">
        <v>42850</v>
      </c>
      <c r="B228" s="23"/>
      <c r="C228" s="28">
        <f>ROUND(16.20220372,4)</f>
        <v>16.2022</v>
      </c>
      <c r="D228" s="28">
        <f>F228</f>
        <v>16.4078</v>
      </c>
      <c r="E228" s="28">
        <f>F228</f>
        <v>16.4078</v>
      </c>
      <c r="F228" s="28">
        <f>ROUND(16.4078,4)</f>
        <v>16.4078</v>
      </c>
      <c r="G228" s="25"/>
      <c r="H228" s="26"/>
    </row>
    <row r="229" spans="1:8" ht="12.75" customHeight="1">
      <c r="A229" s="23">
        <v>42853</v>
      </c>
      <c r="B229" s="23"/>
      <c r="C229" s="28">
        <f>ROUND(16.20220372,4)</f>
        <v>16.2022</v>
      </c>
      <c r="D229" s="28">
        <f>F229</f>
        <v>16.4177</v>
      </c>
      <c r="E229" s="28">
        <f>F229</f>
        <v>16.4177</v>
      </c>
      <c r="F229" s="28">
        <f>ROUND(16.4177,4)</f>
        <v>16.4177</v>
      </c>
      <c r="G229" s="25"/>
      <c r="H229" s="26"/>
    </row>
    <row r="230" spans="1:8" ht="12.75" customHeight="1">
      <c r="A230" s="23" t="s">
        <v>62</v>
      </c>
      <c r="B230" s="23"/>
      <c r="C230" s="27"/>
      <c r="D230" s="27"/>
      <c r="E230" s="27"/>
      <c r="F230" s="27"/>
      <c r="G230" s="25"/>
      <c r="H230" s="26"/>
    </row>
    <row r="231" spans="1:8" ht="12.75" customHeight="1">
      <c r="A231" s="23">
        <v>42782</v>
      </c>
      <c r="B231" s="23"/>
      <c r="C231" s="28">
        <f>ROUND(12.9628,4)</f>
        <v>12.9628</v>
      </c>
      <c r="D231" s="28">
        <f>F231</f>
        <v>12.9628</v>
      </c>
      <c r="E231" s="28">
        <f>F231</f>
        <v>12.9628</v>
      </c>
      <c r="F231" s="28">
        <f>ROUND(12.9628,4)</f>
        <v>12.9628</v>
      </c>
      <c r="G231" s="25"/>
      <c r="H231" s="26"/>
    </row>
    <row r="232" spans="1:8" ht="12.75" customHeight="1">
      <c r="A232" s="23">
        <v>42783</v>
      </c>
      <c r="B232" s="23"/>
      <c r="C232" s="28">
        <f>ROUND(12.9628,4)</f>
        <v>12.9628</v>
      </c>
      <c r="D232" s="28">
        <f>F232</f>
        <v>12.9717</v>
      </c>
      <c r="E232" s="28">
        <f>F232</f>
        <v>12.9717</v>
      </c>
      <c r="F232" s="28">
        <f>ROUND(12.9717,4)</f>
        <v>12.9717</v>
      </c>
      <c r="G232" s="25"/>
      <c r="H232" s="26"/>
    </row>
    <row r="233" spans="1:8" ht="12.75" customHeight="1">
      <c r="A233" s="23">
        <v>42788</v>
      </c>
      <c r="B233" s="23"/>
      <c r="C233" s="28">
        <f>ROUND(12.9628,4)</f>
        <v>12.9628</v>
      </c>
      <c r="D233" s="28">
        <f>F233</f>
        <v>12.9651</v>
      </c>
      <c r="E233" s="28">
        <f>F233</f>
        <v>12.9651</v>
      </c>
      <c r="F233" s="28">
        <f>ROUND(12.9651,4)</f>
        <v>12.9651</v>
      </c>
      <c r="G233" s="25"/>
      <c r="H233" s="26"/>
    </row>
    <row r="234" spans="1:8" ht="12.75" customHeight="1">
      <c r="A234" s="23">
        <v>42789</v>
      </c>
      <c r="B234" s="23"/>
      <c r="C234" s="28">
        <f>ROUND(12.9628,4)</f>
        <v>12.9628</v>
      </c>
      <c r="D234" s="28">
        <f>F234</f>
        <v>12.9674</v>
      </c>
      <c r="E234" s="28">
        <f>F234</f>
        <v>12.9674</v>
      </c>
      <c r="F234" s="28">
        <f>ROUND(12.9674,4)</f>
        <v>12.9674</v>
      </c>
      <c r="G234" s="25"/>
      <c r="H234" s="26"/>
    </row>
    <row r="235" spans="1:8" ht="12.75" customHeight="1">
      <c r="A235" s="23">
        <v>42790</v>
      </c>
      <c r="B235" s="23"/>
      <c r="C235" s="28">
        <f>ROUND(12.9628,4)</f>
        <v>12.9628</v>
      </c>
      <c r="D235" s="28">
        <f>F235</f>
        <v>12.9697</v>
      </c>
      <c r="E235" s="28">
        <f>F235</f>
        <v>12.9697</v>
      </c>
      <c r="F235" s="28">
        <f>ROUND(12.9697,4)</f>
        <v>12.9697</v>
      </c>
      <c r="G235" s="25"/>
      <c r="H235" s="26"/>
    </row>
    <row r="236" spans="1:8" ht="12.75" customHeight="1">
      <c r="A236" s="23">
        <v>42793</v>
      </c>
      <c r="B236" s="23"/>
      <c r="C236" s="28">
        <f>ROUND(12.9628,4)</f>
        <v>12.9628</v>
      </c>
      <c r="D236" s="28">
        <f>F236</f>
        <v>12.9765</v>
      </c>
      <c r="E236" s="28">
        <f>F236</f>
        <v>12.9765</v>
      </c>
      <c r="F236" s="28">
        <f>ROUND(12.9765,4)</f>
        <v>12.9765</v>
      </c>
      <c r="G236" s="25"/>
      <c r="H236" s="26"/>
    </row>
    <row r="237" spans="1:8" ht="12.75" customHeight="1">
      <c r="A237" s="23">
        <v>42794</v>
      </c>
      <c r="B237" s="23"/>
      <c r="C237" s="28">
        <f>ROUND(12.9628,4)</f>
        <v>12.9628</v>
      </c>
      <c r="D237" s="28">
        <f>F237</f>
        <v>12.9788</v>
      </c>
      <c r="E237" s="28">
        <f>F237</f>
        <v>12.9788</v>
      </c>
      <c r="F237" s="28">
        <f>ROUND(12.9788,4)</f>
        <v>12.9788</v>
      </c>
      <c r="G237" s="25"/>
      <c r="H237" s="26"/>
    </row>
    <row r="238" spans="1:8" ht="12.75" customHeight="1">
      <c r="A238" s="23">
        <v>42795</v>
      </c>
      <c r="B238" s="23"/>
      <c r="C238" s="28">
        <f>ROUND(12.9628,4)</f>
        <v>12.9628</v>
      </c>
      <c r="D238" s="28">
        <f>F238</f>
        <v>12.9811</v>
      </c>
      <c r="E238" s="28">
        <f>F238</f>
        <v>12.9811</v>
      </c>
      <c r="F238" s="28">
        <f>ROUND(12.9811,4)</f>
        <v>12.9811</v>
      </c>
      <c r="G238" s="25"/>
      <c r="H238" s="26"/>
    </row>
    <row r="239" spans="1:8" ht="12.75" customHeight="1">
      <c r="A239" s="23">
        <v>42810</v>
      </c>
      <c r="B239" s="23"/>
      <c r="C239" s="28">
        <f>ROUND(12.9628,4)</f>
        <v>12.9628</v>
      </c>
      <c r="D239" s="28">
        <f>F239</f>
        <v>13.0129</v>
      </c>
      <c r="E239" s="28">
        <f>F239</f>
        <v>13.0129</v>
      </c>
      <c r="F239" s="28">
        <f>ROUND(13.0129,4)</f>
        <v>13.0129</v>
      </c>
      <c r="G239" s="25"/>
      <c r="H239" s="26"/>
    </row>
    <row r="240" spans="1:8" ht="12.75" customHeight="1">
      <c r="A240" s="23">
        <v>42811</v>
      </c>
      <c r="B240" s="23"/>
      <c r="C240" s="28">
        <f>ROUND(12.9628,4)</f>
        <v>12.9628</v>
      </c>
      <c r="D240" s="28">
        <f>F240</f>
        <v>13.0151</v>
      </c>
      <c r="E240" s="28">
        <f>F240</f>
        <v>13.0151</v>
      </c>
      <c r="F240" s="28">
        <f>ROUND(13.0151,4)</f>
        <v>13.0151</v>
      </c>
      <c r="G240" s="25"/>
      <c r="H240" s="26"/>
    </row>
    <row r="241" spans="1:8" ht="12.75" customHeight="1">
      <c r="A241" s="23">
        <v>42823</v>
      </c>
      <c r="B241" s="23"/>
      <c r="C241" s="28">
        <f>ROUND(12.9628,4)</f>
        <v>12.9628</v>
      </c>
      <c r="D241" s="28">
        <f>F241</f>
        <v>13.045</v>
      </c>
      <c r="E241" s="28">
        <f>F241</f>
        <v>13.045</v>
      </c>
      <c r="F241" s="28">
        <f>ROUND(13.045,4)</f>
        <v>13.045</v>
      </c>
      <c r="G241" s="25"/>
      <c r="H241" s="26"/>
    </row>
    <row r="242" spans="1:8" ht="12.75" customHeight="1">
      <c r="A242" s="23">
        <v>42825</v>
      </c>
      <c r="B242" s="23"/>
      <c r="C242" s="28">
        <f>ROUND(12.9628,4)</f>
        <v>12.9628</v>
      </c>
      <c r="D242" s="28">
        <f>F242</f>
        <v>13.0496</v>
      </c>
      <c r="E242" s="28">
        <f>F242</f>
        <v>13.0496</v>
      </c>
      <c r="F242" s="28">
        <f>ROUND(13.0496,4)</f>
        <v>13.0496</v>
      </c>
      <c r="G242" s="25"/>
      <c r="H242" s="26"/>
    </row>
    <row r="243" spans="1:8" ht="12.75" customHeight="1">
      <c r="A243" s="23">
        <v>42836</v>
      </c>
      <c r="B243" s="23"/>
      <c r="C243" s="28">
        <f>ROUND(12.9628,4)</f>
        <v>12.9628</v>
      </c>
      <c r="D243" s="28">
        <f>F243</f>
        <v>13.0751</v>
      </c>
      <c r="E243" s="28">
        <f>F243</f>
        <v>13.0751</v>
      </c>
      <c r="F243" s="28">
        <f>ROUND(13.0751,4)</f>
        <v>13.0751</v>
      </c>
      <c r="G243" s="25"/>
      <c r="H243" s="26"/>
    </row>
    <row r="244" spans="1:8" ht="12.75" customHeight="1">
      <c r="A244" s="23">
        <v>42837</v>
      </c>
      <c r="B244" s="23"/>
      <c r="C244" s="28">
        <f>ROUND(12.9628,4)</f>
        <v>12.9628</v>
      </c>
      <c r="D244" s="28">
        <f>F244</f>
        <v>13.0774</v>
      </c>
      <c r="E244" s="28">
        <f>F244</f>
        <v>13.0774</v>
      </c>
      <c r="F244" s="28">
        <f>ROUND(13.0774,4)</f>
        <v>13.0774</v>
      </c>
      <c r="G244" s="25"/>
      <c r="H244" s="26"/>
    </row>
    <row r="245" spans="1:8" ht="12.75" customHeight="1">
      <c r="A245" s="23">
        <v>42838</v>
      </c>
      <c r="B245" s="23"/>
      <c r="C245" s="28">
        <f>ROUND(12.9628,4)</f>
        <v>12.9628</v>
      </c>
      <c r="D245" s="28">
        <f>F245</f>
        <v>13.0797</v>
      </c>
      <c r="E245" s="28">
        <f>F245</f>
        <v>13.0797</v>
      </c>
      <c r="F245" s="28">
        <f>ROUND(13.0797,4)</f>
        <v>13.0797</v>
      </c>
      <c r="G245" s="25"/>
      <c r="H245" s="26"/>
    </row>
    <row r="246" spans="1:8" ht="12.75" customHeight="1">
      <c r="A246" s="23">
        <v>42843</v>
      </c>
      <c r="B246" s="23"/>
      <c r="C246" s="28">
        <f>ROUND(12.9628,4)</f>
        <v>12.9628</v>
      </c>
      <c r="D246" s="28">
        <f>F246</f>
        <v>13.0913</v>
      </c>
      <c r="E246" s="28">
        <f>F246</f>
        <v>13.0913</v>
      </c>
      <c r="F246" s="28">
        <f>ROUND(13.0913,4)</f>
        <v>13.0913</v>
      </c>
      <c r="G246" s="25"/>
      <c r="H246" s="26"/>
    </row>
    <row r="247" spans="1:8" ht="12.75" customHeight="1">
      <c r="A247" s="23">
        <v>42846</v>
      </c>
      <c r="B247" s="23"/>
      <c r="C247" s="28">
        <f>ROUND(12.9628,4)</f>
        <v>12.9628</v>
      </c>
      <c r="D247" s="28">
        <f>F247</f>
        <v>13.0983</v>
      </c>
      <c r="E247" s="28">
        <f>F247</f>
        <v>13.0983</v>
      </c>
      <c r="F247" s="28">
        <f>ROUND(13.0983,4)</f>
        <v>13.0983</v>
      </c>
      <c r="G247" s="25"/>
      <c r="H247" s="26"/>
    </row>
    <row r="248" spans="1:8" ht="12.75" customHeight="1">
      <c r="A248" s="23">
        <v>42850</v>
      </c>
      <c r="B248" s="23"/>
      <c r="C248" s="28">
        <f>ROUND(12.9628,4)</f>
        <v>12.9628</v>
      </c>
      <c r="D248" s="28">
        <f>F248</f>
        <v>13.1077</v>
      </c>
      <c r="E248" s="28">
        <f>F248</f>
        <v>13.1077</v>
      </c>
      <c r="F248" s="28">
        <f>ROUND(13.1077,4)</f>
        <v>13.1077</v>
      </c>
      <c r="G248" s="25"/>
      <c r="H248" s="26"/>
    </row>
    <row r="249" spans="1:8" ht="12.75" customHeight="1">
      <c r="A249" s="23">
        <v>42853</v>
      </c>
      <c r="B249" s="23"/>
      <c r="C249" s="28">
        <f>ROUND(12.9628,4)</f>
        <v>12.9628</v>
      </c>
      <c r="D249" s="28">
        <f>F249</f>
        <v>13.1147</v>
      </c>
      <c r="E249" s="28">
        <f>F249</f>
        <v>13.1147</v>
      </c>
      <c r="F249" s="28">
        <f>ROUND(13.1147,4)</f>
        <v>13.1147</v>
      </c>
      <c r="G249" s="25"/>
      <c r="H249" s="26"/>
    </row>
    <row r="250" spans="1:8" ht="12.75" customHeight="1">
      <c r="A250" s="23">
        <v>42859</v>
      </c>
      <c r="B250" s="23"/>
      <c r="C250" s="28">
        <f>ROUND(12.9628,4)</f>
        <v>12.9628</v>
      </c>
      <c r="D250" s="28">
        <f>F250</f>
        <v>13.1288</v>
      </c>
      <c r="E250" s="28">
        <f>F250</f>
        <v>13.1288</v>
      </c>
      <c r="F250" s="28">
        <f>ROUND(13.1288,4)</f>
        <v>13.1288</v>
      </c>
      <c r="G250" s="25"/>
      <c r="H250" s="26"/>
    </row>
    <row r="251" spans="1:8" ht="12.75" customHeight="1">
      <c r="A251" s="23">
        <v>42866</v>
      </c>
      <c r="B251" s="23"/>
      <c r="C251" s="28">
        <f>ROUND(12.9628,4)</f>
        <v>12.9628</v>
      </c>
      <c r="D251" s="28">
        <f>F251</f>
        <v>13.1452</v>
      </c>
      <c r="E251" s="28">
        <f>F251</f>
        <v>13.1452</v>
      </c>
      <c r="F251" s="28">
        <f>ROUND(13.1452,4)</f>
        <v>13.1452</v>
      </c>
      <c r="G251" s="25"/>
      <c r="H251" s="26"/>
    </row>
    <row r="252" spans="1:8" ht="12.75" customHeight="1">
      <c r="A252" s="23">
        <v>42881</v>
      </c>
      <c r="B252" s="23"/>
      <c r="C252" s="28">
        <f>ROUND(12.9628,4)</f>
        <v>12.9628</v>
      </c>
      <c r="D252" s="28">
        <f>F252</f>
        <v>13.1803</v>
      </c>
      <c r="E252" s="28">
        <f>F252</f>
        <v>13.1803</v>
      </c>
      <c r="F252" s="28">
        <f>ROUND(13.1803,4)</f>
        <v>13.1803</v>
      </c>
      <c r="G252" s="25"/>
      <c r="H252" s="26"/>
    </row>
    <row r="253" spans="1:8" ht="12.75" customHeight="1">
      <c r="A253" s="23">
        <v>42914</v>
      </c>
      <c r="B253" s="23"/>
      <c r="C253" s="28">
        <f>ROUND(12.9628,4)</f>
        <v>12.9628</v>
      </c>
      <c r="D253" s="28">
        <f>F253</f>
        <v>13.2572</v>
      </c>
      <c r="E253" s="28">
        <f>F253</f>
        <v>13.2572</v>
      </c>
      <c r="F253" s="28">
        <f>ROUND(13.2572,4)</f>
        <v>13.2572</v>
      </c>
      <c r="G253" s="25"/>
      <c r="H253" s="26"/>
    </row>
    <row r="254" spans="1:8" ht="12.75" customHeight="1">
      <c r="A254" s="23">
        <v>42916</v>
      </c>
      <c r="B254" s="23"/>
      <c r="C254" s="28">
        <f>ROUND(12.9628,4)</f>
        <v>12.9628</v>
      </c>
      <c r="D254" s="28">
        <f>F254</f>
        <v>13.2618</v>
      </c>
      <c r="E254" s="28">
        <f>F254</f>
        <v>13.2618</v>
      </c>
      <c r="F254" s="28">
        <f>ROUND(13.2618,4)</f>
        <v>13.2618</v>
      </c>
      <c r="G254" s="25"/>
      <c r="H254" s="26"/>
    </row>
    <row r="255" spans="1:8" ht="12.75" customHeight="1">
      <c r="A255" s="23">
        <v>42928</v>
      </c>
      <c r="B255" s="23"/>
      <c r="C255" s="28">
        <f>ROUND(12.9628,4)</f>
        <v>12.9628</v>
      </c>
      <c r="D255" s="28">
        <f>F255</f>
        <v>13.2897</v>
      </c>
      <c r="E255" s="28">
        <f>F255</f>
        <v>13.2897</v>
      </c>
      <c r="F255" s="28">
        <f>ROUND(13.2897,4)</f>
        <v>13.2897</v>
      </c>
      <c r="G255" s="25"/>
      <c r="H255" s="26"/>
    </row>
    <row r="256" spans="1:8" ht="12.75" customHeight="1">
      <c r="A256" s="23">
        <v>42937</v>
      </c>
      <c r="B256" s="23"/>
      <c r="C256" s="28">
        <f>ROUND(12.9628,4)</f>
        <v>12.9628</v>
      </c>
      <c r="D256" s="28">
        <f>F256</f>
        <v>13.3107</v>
      </c>
      <c r="E256" s="28">
        <f>F256</f>
        <v>13.3107</v>
      </c>
      <c r="F256" s="28">
        <f>ROUND(13.3107,4)</f>
        <v>13.3107</v>
      </c>
      <c r="G256" s="25"/>
      <c r="H256" s="26"/>
    </row>
    <row r="257" spans="1:8" ht="12.75" customHeight="1">
      <c r="A257" s="23">
        <v>42941</v>
      </c>
      <c r="B257" s="23"/>
      <c r="C257" s="28">
        <f>ROUND(12.9628,4)</f>
        <v>12.9628</v>
      </c>
      <c r="D257" s="28">
        <f>F257</f>
        <v>13.32</v>
      </c>
      <c r="E257" s="28">
        <f>F257</f>
        <v>13.32</v>
      </c>
      <c r="F257" s="28">
        <f>ROUND(13.32,4)</f>
        <v>13.32</v>
      </c>
      <c r="G257" s="25"/>
      <c r="H257" s="26"/>
    </row>
    <row r="258" spans="1:8" ht="12.75" customHeight="1">
      <c r="A258" s="23">
        <v>42943</v>
      </c>
      <c r="B258" s="23"/>
      <c r="C258" s="28">
        <f>ROUND(12.9628,4)</f>
        <v>12.9628</v>
      </c>
      <c r="D258" s="28">
        <f>F258</f>
        <v>13.3247</v>
      </c>
      <c r="E258" s="28">
        <f>F258</f>
        <v>13.3247</v>
      </c>
      <c r="F258" s="28">
        <f>ROUND(13.3247,4)</f>
        <v>13.3247</v>
      </c>
      <c r="G258" s="25"/>
      <c r="H258" s="26"/>
    </row>
    <row r="259" spans="1:8" ht="12.75" customHeight="1">
      <c r="A259" s="23">
        <v>42947</v>
      </c>
      <c r="B259" s="23"/>
      <c r="C259" s="28">
        <f>ROUND(12.9628,4)</f>
        <v>12.9628</v>
      </c>
      <c r="D259" s="28">
        <f>F259</f>
        <v>13.334</v>
      </c>
      <c r="E259" s="28">
        <f>F259</f>
        <v>13.334</v>
      </c>
      <c r="F259" s="28">
        <f>ROUND(13.334,4)</f>
        <v>13.334</v>
      </c>
      <c r="G259" s="25"/>
      <c r="H259" s="26"/>
    </row>
    <row r="260" spans="1:8" ht="12.75" customHeight="1">
      <c r="A260" s="23">
        <v>42958</v>
      </c>
      <c r="B260" s="23"/>
      <c r="C260" s="28">
        <f>ROUND(12.9628,4)</f>
        <v>12.9628</v>
      </c>
      <c r="D260" s="28">
        <f>F260</f>
        <v>13.3596</v>
      </c>
      <c r="E260" s="28">
        <f>F260</f>
        <v>13.3596</v>
      </c>
      <c r="F260" s="28">
        <f>ROUND(13.3596,4)</f>
        <v>13.3596</v>
      </c>
      <c r="G260" s="25"/>
      <c r="H260" s="26"/>
    </row>
    <row r="261" spans="1:8" ht="12.75" customHeight="1">
      <c r="A261" s="23">
        <v>42976</v>
      </c>
      <c r="B261" s="23"/>
      <c r="C261" s="28">
        <f>ROUND(12.9628,4)</f>
        <v>12.9628</v>
      </c>
      <c r="D261" s="28">
        <f>F261</f>
        <v>13.4014</v>
      </c>
      <c r="E261" s="28">
        <f>F261</f>
        <v>13.4014</v>
      </c>
      <c r="F261" s="28">
        <f>ROUND(13.4014,4)</f>
        <v>13.4014</v>
      </c>
      <c r="G261" s="25"/>
      <c r="H261" s="26"/>
    </row>
    <row r="262" spans="1:8" ht="12.75" customHeight="1">
      <c r="A262" s="23">
        <v>43005</v>
      </c>
      <c r="B262" s="23"/>
      <c r="C262" s="28">
        <f>ROUND(12.9628,4)</f>
        <v>12.9628</v>
      </c>
      <c r="D262" s="28">
        <f>F262</f>
        <v>13.4684</v>
      </c>
      <c r="E262" s="28">
        <f>F262</f>
        <v>13.4684</v>
      </c>
      <c r="F262" s="28">
        <f>ROUND(13.4684,4)</f>
        <v>13.4684</v>
      </c>
      <c r="G262" s="25"/>
      <c r="H262" s="26"/>
    </row>
    <row r="263" spans="1:8" ht="12.75" customHeight="1">
      <c r="A263" s="23">
        <v>43031</v>
      </c>
      <c r="B263" s="23"/>
      <c r="C263" s="28">
        <f>ROUND(12.9628,4)</f>
        <v>12.9628</v>
      </c>
      <c r="D263" s="28">
        <f>F263</f>
        <v>13.5285</v>
      </c>
      <c r="E263" s="28">
        <f>F263</f>
        <v>13.5285</v>
      </c>
      <c r="F263" s="28">
        <f>ROUND(13.5285,4)</f>
        <v>13.5285</v>
      </c>
      <c r="G263" s="25"/>
      <c r="H263" s="26"/>
    </row>
    <row r="264" spans="1:8" ht="12.75" customHeight="1">
      <c r="A264" s="23">
        <v>43035</v>
      </c>
      <c r="B264" s="23"/>
      <c r="C264" s="28">
        <f>ROUND(12.9628,4)</f>
        <v>12.9628</v>
      </c>
      <c r="D264" s="28">
        <f>F264</f>
        <v>13.5377</v>
      </c>
      <c r="E264" s="28">
        <f>F264</f>
        <v>13.5377</v>
      </c>
      <c r="F264" s="28">
        <f>ROUND(13.5377,4)</f>
        <v>13.5377</v>
      </c>
      <c r="G264" s="25"/>
      <c r="H264" s="26"/>
    </row>
    <row r="265" spans="1:8" ht="12.75" customHeight="1">
      <c r="A265" s="23">
        <v>43052</v>
      </c>
      <c r="B265" s="23"/>
      <c r="C265" s="28">
        <f>ROUND(12.9628,4)</f>
        <v>12.9628</v>
      </c>
      <c r="D265" s="28">
        <f>F265</f>
        <v>13.577</v>
      </c>
      <c r="E265" s="28">
        <f>F265</f>
        <v>13.577</v>
      </c>
      <c r="F265" s="28">
        <f>ROUND(13.577,4)</f>
        <v>13.577</v>
      </c>
      <c r="G265" s="25"/>
      <c r="H265" s="26"/>
    </row>
    <row r="266" spans="1:8" ht="12.75" customHeight="1">
      <c r="A266" s="23">
        <v>43067</v>
      </c>
      <c r="B266" s="23"/>
      <c r="C266" s="28">
        <f>ROUND(12.9628,4)</f>
        <v>12.9628</v>
      </c>
      <c r="D266" s="28">
        <f>F266</f>
        <v>13.6115</v>
      </c>
      <c r="E266" s="28">
        <f>F266</f>
        <v>13.6115</v>
      </c>
      <c r="F266" s="28">
        <f>ROUND(13.6115,4)</f>
        <v>13.6115</v>
      </c>
      <c r="G266" s="25"/>
      <c r="H266" s="26"/>
    </row>
    <row r="267" spans="1:8" ht="12.75" customHeight="1">
      <c r="A267" s="23">
        <v>43091</v>
      </c>
      <c r="B267" s="23"/>
      <c r="C267" s="28">
        <f>ROUND(12.9628,4)</f>
        <v>12.9628</v>
      </c>
      <c r="D267" s="28">
        <f>F267</f>
        <v>13.6666</v>
      </c>
      <c r="E267" s="28">
        <f>F267</f>
        <v>13.6666</v>
      </c>
      <c r="F267" s="28">
        <f>ROUND(13.6666,4)</f>
        <v>13.6666</v>
      </c>
      <c r="G267" s="25"/>
      <c r="H267" s="26"/>
    </row>
    <row r="268" spans="1:8" ht="12.75" customHeight="1">
      <c r="A268" s="23">
        <v>43144</v>
      </c>
      <c r="B268" s="23"/>
      <c r="C268" s="28">
        <f>ROUND(12.9628,4)</f>
        <v>12.9628</v>
      </c>
      <c r="D268" s="28">
        <f>F268</f>
        <v>13.7881</v>
      </c>
      <c r="E268" s="28">
        <f>F268</f>
        <v>13.7881</v>
      </c>
      <c r="F268" s="28">
        <f>ROUND(13.7881,4)</f>
        <v>13.7881</v>
      </c>
      <c r="G268" s="25"/>
      <c r="H268" s="26"/>
    </row>
    <row r="269" spans="1:8" ht="12.75" customHeight="1">
      <c r="A269" s="23">
        <v>43146</v>
      </c>
      <c r="B269" s="23"/>
      <c r="C269" s="28">
        <f>ROUND(12.9628,4)</f>
        <v>12.9628</v>
      </c>
      <c r="D269" s="28">
        <f>F269</f>
        <v>13.7927</v>
      </c>
      <c r="E269" s="28">
        <f>F269</f>
        <v>13.7927</v>
      </c>
      <c r="F269" s="28">
        <f>ROUND(13.7927,4)</f>
        <v>13.7927</v>
      </c>
      <c r="G269" s="25"/>
      <c r="H269" s="26"/>
    </row>
    <row r="270" spans="1:8" ht="12.75" customHeight="1">
      <c r="A270" s="23">
        <v>43215</v>
      </c>
      <c r="B270" s="23"/>
      <c r="C270" s="28">
        <f>ROUND(12.9628,4)</f>
        <v>12.9628</v>
      </c>
      <c r="D270" s="28">
        <f>F270</f>
        <v>13.9526</v>
      </c>
      <c r="E270" s="28">
        <f>F270</f>
        <v>13.9526</v>
      </c>
      <c r="F270" s="28">
        <f>ROUND(13.9526,4)</f>
        <v>13.9526</v>
      </c>
      <c r="G270" s="25"/>
      <c r="H270" s="26"/>
    </row>
    <row r="271" spans="1:8" ht="12.75" customHeight="1">
      <c r="A271" s="23">
        <v>43231</v>
      </c>
      <c r="B271" s="23"/>
      <c r="C271" s="28">
        <f>ROUND(12.9628,4)</f>
        <v>12.9628</v>
      </c>
      <c r="D271" s="28">
        <f>F271</f>
        <v>13.9898</v>
      </c>
      <c r="E271" s="28">
        <f>F271</f>
        <v>13.9898</v>
      </c>
      <c r="F271" s="28">
        <f>ROUND(13.9898,4)</f>
        <v>13.9898</v>
      </c>
      <c r="G271" s="25"/>
      <c r="H271" s="26"/>
    </row>
    <row r="272" spans="1:8" ht="12.75" customHeight="1">
      <c r="A272" s="23">
        <v>43235</v>
      </c>
      <c r="B272" s="23"/>
      <c r="C272" s="28">
        <f>ROUND(12.9628,4)</f>
        <v>12.9628</v>
      </c>
      <c r="D272" s="28">
        <f>F272</f>
        <v>13.999</v>
      </c>
      <c r="E272" s="28">
        <f>F272</f>
        <v>13.999</v>
      </c>
      <c r="F272" s="28">
        <f>ROUND(13.999,4)</f>
        <v>13.999</v>
      </c>
      <c r="G272" s="25"/>
      <c r="H272" s="26"/>
    </row>
    <row r="273" spans="1:8" ht="12.75" customHeight="1">
      <c r="A273" s="23">
        <v>43325</v>
      </c>
      <c r="B273" s="23"/>
      <c r="C273" s="28">
        <f>ROUND(12.9628,4)</f>
        <v>12.9628</v>
      </c>
      <c r="D273" s="28">
        <f>F273</f>
        <v>14.2078</v>
      </c>
      <c r="E273" s="28">
        <f>F273</f>
        <v>14.2078</v>
      </c>
      <c r="F273" s="28">
        <f>ROUND(14.2078,4)</f>
        <v>14.2078</v>
      </c>
      <c r="G273" s="25"/>
      <c r="H273" s="26"/>
    </row>
    <row r="274" spans="1:8" ht="12.75" customHeight="1">
      <c r="A274" s="23">
        <v>43417</v>
      </c>
      <c r="B274" s="23"/>
      <c r="C274" s="28">
        <f>ROUND(12.9628,4)</f>
        <v>12.9628</v>
      </c>
      <c r="D274" s="28">
        <f>F274</f>
        <v>14.4213</v>
      </c>
      <c r="E274" s="28">
        <f>F274</f>
        <v>14.4213</v>
      </c>
      <c r="F274" s="28">
        <f>ROUND(14.4213,4)</f>
        <v>14.4213</v>
      </c>
      <c r="G274" s="25"/>
      <c r="H274" s="26"/>
    </row>
    <row r="275" spans="1:8" ht="12.75" customHeight="1">
      <c r="A275" s="23">
        <v>43509</v>
      </c>
      <c r="B275" s="23"/>
      <c r="C275" s="28">
        <f>ROUND(12.9628,4)</f>
        <v>12.9628</v>
      </c>
      <c r="D275" s="28">
        <f>F275</f>
        <v>14.6347</v>
      </c>
      <c r="E275" s="28">
        <f>F275</f>
        <v>14.6347</v>
      </c>
      <c r="F275" s="28">
        <f>ROUND(14.6347,4)</f>
        <v>14.6347</v>
      </c>
      <c r="G275" s="25"/>
      <c r="H275" s="26"/>
    </row>
    <row r="276" spans="1:8" ht="12.75" customHeight="1">
      <c r="A276" s="23" t="s">
        <v>63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42807</v>
      </c>
      <c r="B277" s="23"/>
      <c r="C277" s="28">
        <f>ROUND(1.0657,4)</f>
        <v>1.0657</v>
      </c>
      <c r="D277" s="28">
        <f>F277</f>
        <v>1.0665</v>
      </c>
      <c r="E277" s="28">
        <f>F277</f>
        <v>1.0665</v>
      </c>
      <c r="F277" s="28">
        <f>ROUND(1.0665,4)</f>
        <v>1.0665</v>
      </c>
      <c r="G277" s="25"/>
      <c r="H277" s="26"/>
    </row>
    <row r="278" spans="1:8" ht="12.75" customHeight="1">
      <c r="A278" s="23">
        <v>42905</v>
      </c>
      <c r="B278" s="23"/>
      <c r="C278" s="28">
        <f>ROUND(1.0657,4)</f>
        <v>1.0657</v>
      </c>
      <c r="D278" s="28">
        <f>F278</f>
        <v>1.0714</v>
      </c>
      <c r="E278" s="28">
        <f>F278</f>
        <v>1.0714</v>
      </c>
      <c r="F278" s="28">
        <f>ROUND(1.0714,4)</f>
        <v>1.0714</v>
      </c>
      <c r="G278" s="25"/>
      <c r="H278" s="26"/>
    </row>
    <row r="279" spans="1:8" ht="12.75" customHeight="1">
      <c r="A279" s="23">
        <v>42996</v>
      </c>
      <c r="B279" s="23"/>
      <c r="C279" s="28">
        <f>ROUND(1.0657,4)</f>
        <v>1.0657</v>
      </c>
      <c r="D279" s="28">
        <f>F279</f>
        <v>1.0767</v>
      </c>
      <c r="E279" s="28">
        <f>F279</f>
        <v>1.0767</v>
      </c>
      <c r="F279" s="28">
        <f>ROUND(1.0767,4)</f>
        <v>1.0767</v>
      </c>
      <c r="G279" s="25"/>
      <c r="H279" s="26"/>
    </row>
    <row r="280" spans="1:8" ht="12.75" customHeight="1">
      <c r="A280" s="23">
        <v>43087</v>
      </c>
      <c r="B280" s="23"/>
      <c r="C280" s="28">
        <f>ROUND(1.0657,4)</f>
        <v>1.0657</v>
      </c>
      <c r="D280" s="28">
        <f>F280</f>
        <v>1.0825</v>
      </c>
      <c r="E280" s="28">
        <f>F280</f>
        <v>1.0825</v>
      </c>
      <c r="F280" s="28">
        <f>ROUND(1.0825,4)</f>
        <v>1.0825</v>
      </c>
      <c r="G280" s="25"/>
      <c r="H280" s="26"/>
    </row>
    <row r="281" spans="1:8" ht="12.75" customHeight="1">
      <c r="A281" s="23" t="s">
        <v>64</v>
      </c>
      <c r="B281" s="23"/>
      <c r="C281" s="27"/>
      <c r="D281" s="27"/>
      <c r="E281" s="27"/>
      <c r="F281" s="27"/>
      <c r="G281" s="25"/>
      <c r="H281" s="26"/>
    </row>
    <row r="282" spans="1:8" ht="12.75" customHeight="1">
      <c r="A282" s="23">
        <v>42807</v>
      </c>
      <c r="B282" s="23"/>
      <c r="C282" s="28">
        <f>ROUND(1.2499,4)</f>
        <v>1.2499</v>
      </c>
      <c r="D282" s="28">
        <f>F282</f>
        <v>1.2503</v>
      </c>
      <c r="E282" s="28">
        <f>F282</f>
        <v>1.2503</v>
      </c>
      <c r="F282" s="28">
        <f>ROUND(1.2503,4)</f>
        <v>1.2503</v>
      </c>
      <c r="G282" s="25"/>
      <c r="H282" s="26"/>
    </row>
    <row r="283" spans="1:8" ht="12.75" customHeight="1">
      <c r="A283" s="23">
        <v>42905</v>
      </c>
      <c r="B283" s="23"/>
      <c r="C283" s="28">
        <f>ROUND(1.2499,4)</f>
        <v>1.2499</v>
      </c>
      <c r="D283" s="28">
        <f>F283</f>
        <v>1.2533</v>
      </c>
      <c r="E283" s="28">
        <f>F283</f>
        <v>1.2533</v>
      </c>
      <c r="F283" s="28">
        <f>ROUND(1.2533,4)</f>
        <v>1.2533</v>
      </c>
      <c r="G283" s="25"/>
      <c r="H283" s="26"/>
    </row>
    <row r="284" spans="1:8" ht="12.75" customHeight="1">
      <c r="A284" s="23">
        <v>42996</v>
      </c>
      <c r="B284" s="23"/>
      <c r="C284" s="28">
        <f>ROUND(1.2499,4)</f>
        <v>1.2499</v>
      </c>
      <c r="D284" s="28">
        <f>F284</f>
        <v>1.2566</v>
      </c>
      <c r="E284" s="28">
        <f>F284</f>
        <v>1.2566</v>
      </c>
      <c r="F284" s="28">
        <f>ROUND(1.2566,4)</f>
        <v>1.2566</v>
      </c>
      <c r="G284" s="25"/>
      <c r="H284" s="26"/>
    </row>
    <row r="285" spans="1:8" ht="12.75" customHeight="1">
      <c r="A285" s="23">
        <v>43087</v>
      </c>
      <c r="B285" s="23"/>
      <c r="C285" s="28">
        <f>ROUND(1.2499,4)</f>
        <v>1.2499</v>
      </c>
      <c r="D285" s="28">
        <f>F285</f>
        <v>1.2604</v>
      </c>
      <c r="E285" s="28">
        <f>F285</f>
        <v>1.2604</v>
      </c>
      <c r="F285" s="28">
        <f>ROUND(1.2604,4)</f>
        <v>1.2604</v>
      </c>
      <c r="G285" s="25"/>
      <c r="H285" s="26"/>
    </row>
    <row r="286" spans="1:8" ht="12.75" customHeight="1">
      <c r="A286" s="23" t="s">
        <v>65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42807</v>
      </c>
      <c r="B287" s="23"/>
      <c r="C287" s="28">
        <f>ROUND(9.98654112,4)</f>
        <v>9.9865</v>
      </c>
      <c r="D287" s="28">
        <f>F287</f>
        <v>10.0167</v>
      </c>
      <c r="E287" s="28">
        <f>F287</f>
        <v>10.0167</v>
      </c>
      <c r="F287" s="28">
        <f>ROUND(10.0167,4)</f>
        <v>10.0167</v>
      </c>
      <c r="G287" s="25"/>
      <c r="H287" s="26"/>
    </row>
    <row r="288" spans="1:8" ht="12.75" customHeight="1">
      <c r="A288" s="23">
        <v>42905</v>
      </c>
      <c r="B288" s="23"/>
      <c r="C288" s="28">
        <f>ROUND(9.98654112,4)</f>
        <v>9.9865</v>
      </c>
      <c r="D288" s="28">
        <f>F288</f>
        <v>10.1709</v>
      </c>
      <c r="E288" s="28">
        <f>F288</f>
        <v>10.1709</v>
      </c>
      <c r="F288" s="28">
        <f>ROUND(10.1709,4)</f>
        <v>10.1709</v>
      </c>
      <c r="G288" s="25"/>
      <c r="H288" s="26"/>
    </row>
    <row r="289" spans="1:8" ht="12.75" customHeight="1">
      <c r="A289" s="23">
        <v>42996</v>
      </c>
      <c r="B289" s="23"/>
      <c r="C289" s="28">
        <f>ROUND(9.98654112,4)</f>
        <v>9.9865</v>
      </c>
      <c r="D289" s="28">
        <f>F289</f>
        <v>10.3169</v>
      </c>
      <c r="E289" s="28">
        <f>F289</f>
        <v>10.3169</v>
      </c>
      <c r="F289" s="28">
        <f>ROUND(10.3169,4)</f>
        <v>10.3169</v>
      </c>
      <c r="G289" s="25"/>
      <c r="H289" s="26"/>
    </row>
    <row r="290" spans="1:8" ht="12.75" customHeight="1">
      <c r="A290" s="23">
        <v>43087</v>
      </c>
      <c r="B290" s="23"/>
      <c r="C290" s="28">
        <f>ROUND(9.98654112,4)</f>
        <v>9.9865</v>
      </c>
      <c r="D290" s="28">
        <f>F290</f>
        <v>10.4631</v>
      </c>
      <c r="E290" s="28">
        <f>F290</f>
        <v>10.4631</v>
      </c>
      <c r="F290" s="28">
        <f>ROUND(10.4631,4)</f>
        <v>10.4631</v>
      </c>
      <c r="G290" s="25"/>
      <c r="H290" s="26"/>
    </row>
    <row r="291" spans="1:8" ht="12.75" customHeight="1">
      <c r="A291" s="23">
        <v>43178</v>
      </c>
      <c r="B291" s="23"/>
      <c r="C291" s="28">
        <f>ROUND(9.98654112,4)</f>
        <v>9.9865</v>
      </c>
      <c r="D291" s="28">
        <f>F291</f>
        <v>10.6113</v>
      </c>
      <c r="E291" s="28">
        <f>F291</f>
        <v>10.6113</v>
      </c>
      <c r="F291" s="28">
        <f>ROUND(10.6113,4)</f>
        <v>10.6113</v>
      </c>
      <c r="G291" s="25"/>
      <c r="H291" s="26"/>
    </row>
    <row r="292" spans="1:8" ht="12.75" customHeight="1">
      <c r="A292" s="23">
        <v>43269</v>
      </c>
      <c r="B292" s="23"/>
      <c r="C292" s="28">
        <f>ROUND(9.98654112,4)</f>
        <v>9.9865</v>
      </c>
      <c r="D292" s="28">
        <f>F292</f>
        <v>10.7606</v>
      </c>
      <c r="E292" s="28">
        <f>F292</f>
        <v>10.7606</v>
      </c>
      <c r="F292" s="28">
        <f>ROUND(10.7606,4)</f>
        <v>10.7606</v>
      </c>
      <c r="G292" s="25"/>
      <c r="H292" s="26"/>
    </row>
    <row r="293" spans="1:8" ht="12.75" customHeight="1">
      <c r="A293" s="23">
        <v>43360</v>
      </c>
      <c r="B293" s="23"/>
      <c r="C293" s="28">
        <f>ROUND(9.98654112,4)</f>
        <v>9.9865</v>
      </c>
      <c r="D293" s="28">
        <f>F293</f>
        <v>10.909</v>
      </c>
      <c r="E293" s="28">
        <f>F293</f>
        <v>10.909</v>
      </c>
      <c r="F293" s="28">
        <f>ROUND(10.909,4)</f>
        <v>10.909</v>
      </c>
      <c r="G293" s="25"/>
      <c r="H293" s="26"/>
    </row>
    <row r="294" spans="1:8" ht="12.75" customHeight="1">
      <c r="A294" s="23" t="s">
        <v>66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42807</v>
      </c>
      <c r="B295" s="23"/>
      <c r="C295" s="28">
        <f>ROUND(3.52930926515832,4)</f>
        <v>3.5293</v>
      </c>
      <c r="D295" s="28">
        <f>F295</f>
        <v>3.8904</v>
      </c>
      <c r="E295" s="28">
        <f>F295</f>
        <v>3.8904</v>
      </c>
      <c r="F295" s="28">
        <f>ROUND(3.8904,4)</f>
        <v>3.8904</v>
      </c>
      <c r="G295" s="25"/>
      <c r="H295" s="26"/>
    </row>
    <row r="296" spans="1:8" ht="12.75" customHeight="1">
      <c r="A296" s="23">
        <v>42905</v>
      </c>
      <c r="B296" s="23"/>
      <c r="C296" s="28">
        <f>ROUND(3.52930926515832,4)</f>
        <v>3.5293</v>
      </c>
      <c r="D296" s="28">
        <f>F296</f>
        <v>3.946</v>
      </c>
      <c r="E296" s="28">
        <f>F296</f>
        <v>3.946</v>
      </c>
      <c r="F296" s="28">
        <f>ROUND(3.946,4)</f>
        <v>3.946</v>
      </c>
      <c r="G296" s="25"/>
      <c r="H296" s="26"/>
    </row>
    <row r="297" spans="1:8" ht="12.75" customHeight="1">
      <c r="A297" s="23">
        <v>42996</v>
      </c>
      <c r="B297" s="23"/>
      <c r="C297" s="28">
        <f>ROUND(3.52930926515832,4)</f>
        <v>3.5293</v>
      </c>
      <c r="D297" s="28">
        <f>F297</f>
        <v>4.0057</v>
      </c>
      <c r="E297" s="28">
        <f>F297</f>
        <v>4.0057</v>
      </c>
      <c r="F297" s="28">
        <f>ROUND(4.0057,4)</f>
        <v>4.0057</v>
      </c>
      <c r="G297" s="25"/>
      <c r="H297" s="26"/>
    </row>
    <row r="298" spans="1:8" ht="12.75" customHeight="1">
      <c r="A298" s="23" t="s">
        <v>67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42807</v>
      </c>
      <c r="B299" s="23"/>
      <c r="C299" s="28">
        <f>ROUND(1.2509102,4)</f>
        <v>1.2509</v>
      </c>
      <c r="D299" s="28">
        <f>F299</f>
        <v>1.2548</v>
      </c>
      <c r="E299" s="28">
        <f>F299</f>
        <v>1.2548</v>
      </c>
      <c r="F299" s="28">
        <f>ROUND(1.2548,4)</f>
        <v>1.2548</v>
      </c>
      <c r="G299" s="25"/>
      <c r="H299" s="26"/>
    </row>
    <row r="300" spans="1:8" ht="12.75" customHeight="1">
      <c r="A300" s="23">
        <v>42905</v>
      </c>
      <c r="B300" s="23"/>
      <c r="C300" s="28">
        <f>ROUND(1.2509102,4)</f>
        <v>1.2509</v>
      </c>
      <c r="D300" s="28">
        <f>F300</f>
        <v>1.2707</v>
      </c>
      <c r="E300" s="28">
        <f>F300</f>
        <v>1.2707</v>
      </c>
      <c r="F300" s="28">
        <f>ROUND(1.2707,4)</f>
        <v>1.2707</v>
      </c>
      <c r="G300" s="25"/>
      <c r="H300" s="26"/>
    </row>
    <row r="301" spans="1:8" ht="12.75" customHeight="1">
      <c r="A301" s="23">
        <v>42996</v>
      </c>
      <c r="B301" s="23"/>
      <c r="C301" s="28">
        <f>ROUND(1.2509102,4)</f>
        <v>1.2509</v>
      </c>
      <c r="D301" s="28">
        <f>F301</f>
        <v>1.2825</v>
      </c>
      <c r="E301" s="28">
        <f>F301</f>
        <v>1.2825</v>
      </c>
      <c r="F301" s="28">
        <f>ROUND(1.2825,4)</f>
        <v>1.2825</v>
      </c>
      <c r="G301" s="25"/>
      <c r="H301" s="26"/>
    </row>
    <row r="302" spans="1:8" ht="12.75" customHeight="1">
      <c r="A302" s="23">
        <v>43087</v>
      </c>
      <c r="B302" s="23"/>
      <c r="C302" s="28">
        <f>ROUND(1.2509102,4)</f>
        <v>1.2509</v>
      </c>
      <c r="D302" s="28">
        <f>F302</f>
        <v>1.2974</v>
      </c>
      <c r="E302" s="28">
        <f>F302</f>
        <v>1.2974</v>
      </c>
      <c r="F302" s="28">
        <f>ROUND(1.2974,4)</f>
        <v>1.2974</v>
      </c>
      <c r="G302" s="25"/>
      <c r="H302" s="26"/>
    </row>
    <row r="303" spans="1:8" ht="12.75" customHeight="1">
      <c r="A303" s="23" t="s">
        <v>68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42807</v>
      </c>
      <c r="B304" s="23"/>
      <c r="C304" s="28">
        <f>ROUND(9.9324189717263,4)</f>
        <v>9.9324</v>
      </c>
      <c r="D304" s="28">
        <f>F304</f>
        <v>9.9685</v>
      </c>
      <c r="E304" s="28">
        <f>F304</f>
        <v>9.9685</v>
      </c>
      <c r="F304" s="28">
        <f>ROUND(9.9685,4)</f>
        <v>9.9685</v>
      </c>
      <c r="G304" s="25"/>
      <c r="H304" s="26"/>
    </row>
    <row r="305" spans="1:8" ht="12.75" customHeight="1">
      <c r="A305" s="23">
        <v>42905</v>
      </c>
      <c r="B305" s="23"/>
      <c r="C305" s="28">
        <f>ROUND(9.9324189717263,4)</f>
        <v>9.9324</v>
      </c>
      <c r="D305" s="28">
        <f>F305</f>
        <v>10.153</v>
      </c>
      <c r="E305" s="28">
        <f>F305</f>
        <v>10.153</v>
      </c>
      <c r="F305" s="28">
        <f>ROUND(10.153,4)</f>
        <v>10.153</v>
      </c>
      <c r="G305" s="25"/>
      <c r="H305" s="26"/>
    </row>
    <row r="306" spans="1:8" ht="12.75" customHeight="1">
      <c r="A306" s="23">
        <v>42996</v>
      </c>
      <c r="B306" s="23"/>
      <c r="C306" s="28">
        <f>ROUND(9.9324189717263,4)</f>
        <v>9.9324</v>
      </c>
      <c r="D306" s="28">
        <f>F306</f>
        <v>10.3277</v>
      </c>
      <c r="E306" s="28">
        <f>F306</f>
        <v>10.3277</v>
      </c>
      <c r="F306" s="28">
        <f>ROUND(10.3277,4)</f>
        <v>10.3277</v>
      </c>
      <c r="G306" s="25"/>
      <c r="H306" s="26"/>
    </row>
    <row r="307" spans="1:8" ht="12.75" customHeight="1">
      <c r="A307" s="23">
        <v>43087</v>
      </c>
      <c r="B307" s="23"/>
      <c r="C307" s="28">
        <f>ROUND(9.9324189717263,4)</f>
        <v>9.9324</v>
      </c>
      <c r="D307" s="28">
        <f>F307</f>
        <v>10.5039</v>
      </c>
      <c r="E307" s="28">
        <f>F307</f>
        <v>10.5039</v>
      </c>
      <c r="F307" s="28">
        <f>ROUND(10.5039,4)</f>
        <v>10.5039</v>
      </c>
      <c r="G307" s="25"/>
      <c r="H307" s="26"/>
    </row>
    <row r="308" spans="1:8" ht="12.75" customHeight="1">
      <c r="A308" s="23" t="s">
        <v>69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>ROUND(1.89988169828682,4)</f>
        <v>1.8999</v>
      </c>
      <c r="D309" s="28">
        <f>F309</f>
        <v>1.8965</v>
      </c>
      <c r="E309" s="28">
        <f>F309</f>
        <v>1.8965</v>
      </c>
      <c r="F309" s="28">
        <f>ROUND(1.8965,4)</f>
        <v>1.8965</v>
      </c>
      <c r="G309" s="25"/>
      <c r="H309" s="26"/>
    </row>
    <row r="310" spans="1:8" ht="12.75" customHeight="1">
      <c r="A310" s="23">
        <v>42905</v>
      </c>
      <c r="B310" s="23"/>
      <c r="C310" s="28">
        <f>ROUND(1.89988169828682,4)</f>
        <v>1.8999</v>
      </c>
      <c r="D310" s="28">
        <f>F310</f>
        <v>1.9129</v>
      </c>
      <c r="E310" s="28">
        <f>F310</f>
        <v>1.9129</v>
      </c>
      <c r="F310" s="28">
        <f>ROUND(1.9129,4)</f>
        <v>1.9129</v>
      </c>
      <c r="G310" s="25"/>
      <c r="H310" s="26"/>
    </row>
    <row r="311" spans="1:8" ht="12.75" customHeight="1">
      <c r="A311" s="23">
        <v>42996</v>
      </c>
      <c r="B311" s="23"/>
      <c r="C311" s="28">
        <f>ROUND(1.89988169828682,4)</f>
        <v>1.8999</v>
      </c>
      <c r="D311" s="28">
        <f>F311</f>
        <v>1.9273</v>
      </c>
      <c r="E311" s="28">
        <f>F311</f>
        <v>1.9273</v>
      </c>
      <c r="F311" s="28">
        <f>ROUND(1.9273,4)</f>
        <v>1.9273</v>
      </c>
      <c r="G311" s="25"/>
      <c r="H311" s="26"/>
    </row>
    <row r="312" spans="1:8" ht="12.75" customHeight="1">
      <c r="A312" s="23">
        <v>43087</v>
      </c>
      <c r="B312" s="23"/>
      <c r="C312" s="28">
        <f>ROUND(1.89988169828682,4)</f>
        <v>1.8999</v>
      </c>
      <c r="D312" s="28">
        <f>F312</f>
        <v>1.9418</v>
      </c>
      <c r="E312" s="28">
        <f>F312</f>
        <v>1.9418</v>
      </c>
      <c r="F312" s="28">
        <f>ROUND(1.9418,4)</f>
        <v>1.9418</v>
      </c>
      <c r="G312" s="25"/>
      <c r="H312" s="26"/>
    </row>
    <row r="313" spans="1:8" ht="12.75" customHeight="1">
      <c r="A313" s="23" t="s">
        <v>70</v>
      </c>
      <c r="B313" s="23"/>
      <c r="C313" s="27"/>
      <c r="D313" s="27"/>
      <c r="E313" s="27"/>
      <c r="F313" s="27"/>
      <c r="G313" s="25"/>
      <c r="H313" s="26"/>
    </row>
    <row r="314" spans="1:8" ht="12.75" customHeight="1">
      <c r="A314" s="23">
        <v>42807</v>
      </c>
      <c r="B314" s="23"/>
      <c r="C314" s="28">
        <f>ROUND(1.8581995412844,4)</f>
        <v>1.8582</v>
      </c>
      <c r="D314" s="28">
        <f>F314</f>
        <v>1.8692</v>
      </c>
      <c r="E314" s="28">
        <f>F314</f>
        <v>1.8692</v>
      </c>
      <c r="F314" s="28">
        <f>ROUND(1.8692,4)</f>
        <v>1.8692</v>
      </c>
      <c r="G314" s="25"/>
      <c r="H314" s="26"/>
    </row>
    <row r="315" spans="1:8" ht="12.75" customHeight="1">
      <c r="A315" s="23">
        <v>42905</v>
      </c>
      <c r="B315" s="23"/>
      <c r="C315" s="28">
        <f>ROUND(1.8581995412844,4)</f>
        <v>1.8582</v>
      </c>
      <c r="D315" s="28">
        <f>F315</f>
        <v>1.9124</v>
      </c>
      <c r="E315" s="28">
        <f>F315</f>
        <v>1.9124</v>
      </c>
      <c r="F315" s="28">
        <f>ROUND(1.9124,4)</f>
        <v>1.9124</v>
      </c>
      <c r="G315" s="25"/>
      <c r="H315" s="26"/>
    </row>
    <row r="316" spans="1:8" ht="12.75" customHeight="1">
      <c r="A316" s="23">
        <v>42996</v>
      </c>
      <c r="B316" s="23"/>
      <c r="C316" s="28">
        <f>ROUND(1.8581995412844,4)</f>
        <v>1.8582</v>
      </c>
      <c r="D316" s="28">
        <f>F316</f>
        <v>1.9535</v>
      </c>
      <c r="E316" s="28">
        <f>F316</f>
        <v>1.9535</v>
      </c>
      <c r="F316" s="28">
        <f>ROUND(1.9535,4)</f>
        <v>1.9535</v>
      </c>
      <c r="G316" s="25"/>
      <c r="H316" s="26"/>
    </row>
    <row r="317" spans="1:8" ht="12.75" customHeight="1">
      <c r="A317" s="23">
        <v>43087</v>
      </c>
      <c r="B317" s="23"/>
      <c r="C317" s="28">
        <f>ROUND(1.8581995412844,4)</f>
        <v>1.8582</v>
      </c>
      <c r="D317" s="28">
        <f>F317</f>
        <v>1.996</v>
      </c>
      <c r="E317" s="28">
        <f>F317</f>
        <v>1.996</v>
      </c>
      <c r="F317" s="28">
        <f>ROUND(1.996,4)</f>
        <v>1.996</v>
      </c>
      <c r="G317" s="25"/>
      <c r="H317" s="26"/>
    </row>
    <row r="318" spans="1:8" ht="12.75" customHeight="1">
      <c r="A318" s="23" t="s">
        <v>71</v>
      </c>
      <c r="B318" s="23"/>
      <c r="C318" s="27"/>
      <c r="D318" s="27"/>
      <c r="E318" s="27"/>
      <c r="F318" s="27"/>
      <c r="G318" s="25"/>
      <c r="H318" s="26"/>
    </row>
    <row r="319" spans="1:8" ht="12.75" customHeight="1">
      <c r="A319" s="23">
        <v>42807</v>
      </c>
      <c r="B319" s="23"/>
      <c r="C319" s="28">
        <f>ROUND(13.81445596,4)</f>
        <v>13.8145</v>
      </c>
      <c r="D319" s="28">
        <f>F319</f>
        <v>13.8729</v>
      </c>
      <c r="E319" s="28">
        <f>F319</f>
        <v>13.8729</v>
      </c>
      <c r="F319" s="28">
        <f>ROUND(13.8729,4)</f>
        <v>13.8729</v>
      </c>
      <c r="G319" s="25"/>
      <c r="H319" s="26"/>
    </row>
    <row r="320" spans="1:8" ht="12.75" customHeight="1">
      <c r="A320" s="23">
        <v>42905</v>
      </c>
      <c r="B320" s="23"/>
      <c r="C320" s="28">
        <f>ROUND(13.81445596,4)</f>
        <v>13.8145</v>
      </c>
      <c r="D320" s="28">
        <f>F320</f>
        <v>14.1816</v>
      </c>
      <c r="E320" s="28">
        <f>F320</f>
        <v>14.1816</v>
      </c>
      <c r="F320" s="28">
        <f>ROUND(14.1816,4)</f>
        <v>14.1816</v>
      </c>
      <c r="G320" s="25"/>
      <c r="H320" s="26"/>
    </row>
    <row r="321" spans="1:8" ht="12.75" customHeight="1">
      <c r="A321" s="23">
        <v>42996</v>
      </c>
      <c r="B321" s="23"/>
      <c r="C321" s="28">
        <f>ROUND(13.81445596,4)</f>
        <v>13.8145</v>
      </c>
      <c r="D321" s="28">
        <f>F321</f>
        <v>14.4795</v>
      </c>
      <c r="E321" s="28">
        <f>F321</f>
        <v>14.4795</v>
      </c>
      <c r="F321" s="28">
        <f>ROUND(14.4795,4)</f>
        <v>14.4795</v>
      </c>
      <c r="G321" s="25"/>
      <c r="H321" s="26"/>
    </row>
    <row r="322" spans="1:8" ht="12.75" customHeight="1">
      <c r="A322" s="23">
        <v>43087</v>
      </c>
      <c r="B322" s="23"/>
      <c r="C322" s="28">
        <f>ROUND(13.81445596,4)</f>
        <v>13.8145</v>
      </c>
      <c r="D322" s="28">
        <f>F322</f>
        <v>14.7836</v>
      </c>
      <c r="E322" s="28">
        <f>F322</f>
        <v>14.7836</v>
      </c>
      <c r="F322" s="28">
        <f>ROUND(14.7836,4)</f>
        <v>14.7836</v>
      </c>
      <c r="G322" s="25"/>
      <c r="H322" s="26"/>
    </row>
    <row r="323" spans="1:8" ht="12.75" customHeight="1">
      <c r="A323" s="23">
        <v>43178</v>
      </c>
      <c r="B323" s="23"/>
      <c r="C323" s="28">
        <f>ROUND(13.81445596,4)</f>
        <v>13.8145</v>
      </c>
      <c r="D323" s="28">
        <f>F323</f>
        <v>15.0915</v>
      </c>
      <c r="E323" s="28">
        <f>F323</f>
        <v>15.0915</v>
      </c>
      <c r="F323" s="28">
        <f>ROUND(15.0915,4)</f>
        <v>15.0915</v>
      </c>
      <c r="G323" s="25"/>
      <c r="H323" s="26"/>
    </row>
    <row r="324" spans="1:8" ht="12.75" customHeight="1">
      <c r="A324" s="23">
        <v>43269</v>
      </c>
      <c r="B324" s="23"/>
      <c r="C324" s="28">
        <f>ROUND(13.81445596,4)</f>
        <v>13.8145</v>
      </c>
      <c r="D324" s="28">
        <f>F324</f>
        <v>15.3939</v>
      </c>
      <c r="E324" s="28">
        <f>F324</f>
        <v>15.3939</v>
      </c>
      <c r="F324" s="28">
        <f>ROUND(15.3939,4)</f>
        <v>15.3939</v>
      </c>
      <c r="G324" s="25"/>
      <c r="H324" s="26"/>
    </row>
    <row r="325" spans="1:8" ht="12.75" customHeight="1">
      <c r="A325" s="23">
        <v>43360</v>
      </c>
      <c r="B325" s="23"/>
      <c r="C325" s="28">
        <f>ROUND(13.81445596,4)</f>
        <v>13.8145</v>
      </c>
      <c r="D325" s="28">
        <f>F325</f>
        <v>15.7615</v>
      </c>
      <c r="E325" s="28">
        <f>F325</f>
        <v>15.7615</v>
      </c>
      <c r="F325" s="28">
        <f>ROUND(15.7615,4)</f>
        <v>15.7615</v>
      </c>
      <c r="G325" s="25"/>
      <c r="H325" s="26"/>
    </row>
    <row r="326" spans="1:8" ht="12.75" customHeight="1">
      <c r="A326" s="23" t="s">
        <v>72</v>
      </c>
      <c r="B326" s="23"/>
      <c r="C326" s="27"/>
      <c r="D326" s="27"/>
      <c r="E326" s="27"/>
      <c r="F326" s="27"/>
      <c r="G326" s="25"/>
      <c r="H326" s="26"/>
    </row>
    <row r="327" spans="1:8" ht="12.75" customHeight="1">
      <c r="A327" s="23">
        <v>42807</v>
      </c>
      <c r="B327" s="23"/>
      <c r="C327" s="28">
        <f>ROUND(12.9757757757758,4)</f>
        <v>12.9758</v>
      </c>
      <c r="D327" s="28">
        <f>F327</f>
        <v>13.0339</v>
      </c>
      <c r="E327" s="28">
        <f>F327</f>
        <v>13.0339</v>
      </c>
      <c r="F327" s="28">
        <f>ROUND(13.0339,4)</f>
        <v>13.0339</v>
      </c>
      <c r="G327" s="25"/>
      <c r="H327" s="26"/>
    </row>
    <row r="328" spans="1:8" ht="12.75" customHeight="1">
      <c r="A328" s="23">
        <v>42905</v>
      </c>
      <c r="B328" s="23"/>
      <c r="C328" s="28">
        <f>ROUND(12.9757757757758,4)</f>
        <v>12.9758</v>
      </c>
      <c r="D328" s="28">
        <f>F328</f>
        <v>13.341</v>
      </c>
      <c r="E328" s="28">
        <f>F328</f>
        <v>13.341</v>
      </c>
      <c r="F328" s="28">
        <f>ROUND(13.341,4)</f>
        <v>13.341</v>
      </c>
      <c r="G328" s="25"/>
      <c r="H328" s="26"/>
    </row>
    <row r="329" spans="1:8" ht="12.75" customHeight="1">
      <c r="A329" s="23">
        <v>42996</v>
      </c>
      <c r="B329" s="23"/>
      <c r="C329" s="28">
        <f>ROUND(12.9757757757758,4)</f>
        <v>12.9758</v>
      </c>
      <c r="D329" s="28">
        <f>F329</f>
        <v>13.6394</v>
      </c>
      <c r="E329" s="28">
        <f>F329</f>
        <v>13.6394</v>
      </c>
      <c r="F329" s="28">
        <f>ROUND(13.6394,4)</f>
        <v>13.6394</v>
      </c>
      <c r="G329" s="25"/>
      <c r="H329" s="26"/>
    </row>
    <row r="330" spans="1:8" ht="12.75" customHeight="1">
      <c r="A330" s="23">
        <v>43087</v>
      </c>
      <c r="B330" s="23"/>
      <c r="C330" s="28">
        <f>ROUND(12.9757757757758,4)</f>
        <v>12.9758</v>
      </c>
      <c r="D330" s="28">
        <f>F330</f>
        <v>13.9453</v>
      </c>
      <c r="E330" s="28">
        <f>F330</f>
        <v>13.9453</v>
      </c>
      <c r="F330" s="28">
        <f>ROUND(13.9453,4)</f>
        <v>13.9453</v>
      </c>
      <c r="G330" s="25"/>
      <c r="H330" s="26"/>
    </row>
    <row r="331" spans="1:8" ht="12.75" customHeight="1">
      <c r="A331" s="23">
        <v>43178</v>
      </c>
      <c r="B331" s="23"/>
      <c r="C331" s="28">
        <f>ROUND(12.9757757757758,4)</f>
        <v>12.9758</v>
      </c>
      <c r="D331" s="28">
        <f>F331</f>
        <v>14.2513</v>
      </c>
      <c r="E331" s="28">
        <f>F331</f>
        <v>14.2513</v>
      </c>
      <c r="F331" s="28">
        <f>ROUND(14.2513,4)</f>
        <v>14.2513</v>
      </c>
      <c r="G331" s="25"/>
      <c r="H331" s="26"/>
    </row>
    <row r="332" spans="1:8" ht="12.75" customHeight="1">
      <c r="A332" s="23" t="s">
        <v>73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42807</v>
      </c>
      <c r="B333" s="23"/>
      <c r="C333" s="28">
        <f>ROUND(16.20220372,4)</f>
        <v>16.2022</v>
      </c>
      <c r="D333" s="28">
        <f>F333</f>
        <v>16.2645</v>
      </c>
      <c r="E333" s="28">
        <f>F333</f>
        <v>16.2645</v>
      </c>
      <c r="F333" s="28">
        <f>ROUND(16.2645,4)</f>
        <v>16.2645</v>
      </c>
      <c r="G333" s="25"/>
      <c r="H333" s="26"/>
    </row>
    <row r="334" spans="1:8" ht="12.75" customHeight="1">
      <c r="A334" s="23">
        <v>42905</v>
      </c>
      <c r="B334" s="23"/>
      <c r="C334" s="28">
        <f>ROUND(16.20220372,4)</f>
        <v>16.2022</v>
      </c>
      <c r="D334" s="28">
        <f>F334</f>
        <v>16.5894</v>
      </c>
      <c r="E334" s="28">
        <f>F334</f>
        <v>16.5894</v>
      </c>
      <c r="F334" s="28">
        <f>ROUND(16.5894,4)</f>
        <v>16.5894</v>
      </c>
      <c r="G334" s="25"/>
      <c r="H334" s="26"/>
    </row>
    <row r="335" spans="1:8" ht="12.75" customHeight="1">
      <c r="A335" s="23">
        <v>42996</v>
      </c>
      <c r="B335" s="23"/>
      <c r="C335" s="28">
        <f>ROUND(16.20220372,4)</f>
        <v>16.2022</v>
      </c>
      <c r="D335" s="28">
        <f>F335</f>
        <v>16.8987</v>
      </c>
      <c r="E335" s="28">
        <f>F335</f>
        <v>16.8987</v>
      </c>
      <c r="F335" s="28">
        <f>ROUND(16.8987,4)</f>
        <v>16.8987</v>
      </c>
      <c r="G335" s="25"/>
      <c r="H335" s="26"/>
    </row>
    <row r="336" spans="1:8" ht="12.75" customHeight="1">
      <c r="A336" s="23">
        <v>43087</v>
      </c>
      <c r="B336" s="23"/>
      <c r="C336" s="28">
        <f>ROUND(16.20220372,4)</f>
        <v>16.2022</v>
      </c>
      <c r="D336" s="28">
        <f>F336</f>
        <v>17.2131</v>
      </c>
      <c r="E336" s="28">
        <f>F336</f>
        <v>17.2131</v>
      </c>
      <c r="F336" s="28">
        <f>ROUND(17.2131,4)</f>
        <v>17.2131</v>
      </c>
      <c r="G336" s="25"/>
      <c r="H336" s="26"/>
    </row>
    <row r="337" spans="1:8" ht="12.75" customHeight="1">
      <c r="A337" s="23">
        <v>43178</v>
      </c>
      <c r="B337" s="23"/>
      <c r="C337" s="28">
        <f>ROUND(16.20220372,4)</f>
        <v>16.2022</v>
      </c>
      <c r="D337" s="28">
        <f>F337</f>
        <v>17.5384</v>
      </c>
      <c r="E337" s="28">
        <f>F337</f>
        <v>17.5384</v>
      </c>
      <c r="F337" s="28">
        <f>ROUND(17.5384,4)</f>
        <v>17.5384</v>
      </c>
      <c r="G337" s="25"/>
      <c r="H337" s="26"/>
    </row>
    <row r="338" spans="1:8" ht="12.75" customHeight="1">
      <c r="A338" s="23">
        <v>43269</v>
      </c>
      <c r="B338" s="23"/>
      <c r="C338" s="28">
        <f>ROUND(16.20220372,4)</f>
        <v>16.2022</v>
      </c>
      <c r="D338" s="28">
        <f>F338</f>
        <v>17.8654</v>
      </c>
      <c r="E338" s="28">
        <f>F338</f>
        <v>17.8654</v>
      </c>
      <c r="F338" s="28">
        <f>ROUND(17.8654,4)</f>
        <v>17.8654</v>
      </c>
      <c r="G338" s="25"/>
      <c r="H338" s="26"/>
    </row>
    <row r="339" spans="1:8" ht="12.75" customHeight="1">
      <c r="A339" s="23">
        <v>43360</v>
      </c>
      <c r="B339" s="23"/>
      <c r="C339" s="28">
        <f>ROUND(16.20220372,4)</f>
        <v>16.2022</v>
      </c>
      <c r="D339" s="28">
        <f>F339</f>
        <v>17.9271</v>
      </c>
      <c r="E339" s="28">
        <f>F339</f>
        <v>17.9271</v>
      </c>
      <c r="F339" s="28">
        <f>ROUND(17.9271,4)</f>
        <v>17.9271</v>
      </c>
      <c r="G339" s="25"/>
      <c r="H339" s="26"/>
    </row>
    <row r="340" spans="1:8" ht="12.75" customHeight="1">
      <c r="A340" s="23" t="s">
        <v>74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42807</v>
      </c>
      <c r="B341" s="23"/>
      <c r="C341" s="28">
        <f>ROUND(1.67042086544161,4)</f>
        <v>1.6704</v>
      </c>
      <c r="D341" s="28">
        <f>F341</f>
        <v>1.6768</v>
      </c>
      <c r="E341" s="28">
        <f>F341</f>
        <v>1.6768</v>
      </c>
      <c r="F341" s="28">
        <f>ROUND(1.6768,4)</f>
        <v>1.6768</v>
      </c>
      <c r="G341" s="25"/>
      <c r="H341" s="26"/>
    </row>
    <row r="342" spans="1:8" ht="12.75" customHeight="1">
      <c r="A342" s="23">
        <v>42905</v>
      </c>
      <c r="B342" s="23"/>
      <c r="C342" s="28">
        <f>ROUND(1.67042086544161,4)</f>
        <v>1.6704</v>
      </c>
      <c r="D342" s="28">
        <f>F342</f>
        <v>1.7077</v>
      </c>
      <c r="E342" s="28">
        <f>F342</f>
        <v>1.7077</v>
      </c>
      <c r="F342" s="28">
        <f>ROUND(1.7077,4)</f>
        <v>1.7077</v>
      </c>
      <c r="G342" s="25"/>
      <c r="H342" s="26"/>
    </row>
    <row r="343" spans="1:8" ht="12.75" customHeight="1">
      <c r="A343" s="23">
        <v>42996</v>
      </c>
      <c r="B343" s="23"/>
      <c r="C343" s="28">
        <f>ROUND(1.67042086544161,4)</f>
        <v>1.6704</v>
      </c>
      <c r="D343" s="28">
        <f>F343</f>
        <v>1.7359</v>
      </c>
      <c r="E343" s="28">
        <f>F343</f>
        <v>1.7359</v>
      </c>
      <c r="F343" s="28">
        <f>ROUND(1.7359,4)</f>
        <v>1.7359</v>
      </c>
      <c r="G343" s="25"/>
      <c r="H343" s="26"/>
    </row>
    <row r="344" spans="1:8" ht="12.75" customHeight="1">
      <c r="A344" s="23">
        <v>43087</v>
      </c>
      <c r="B344" s="23"/>
      <c r="C344" s="28">
        <f>ROUND(1.67042086544161,4)</f>
        <v>1.6704</v>
      </c>
      <c r="D344" s="28">
        <f>F344</f>
        <v>1.7631</v>
      </c>
      <c r="E344" s="28">
        <f>F344</f>
        <v>1.7631</v>
      </c>
      <c r="F344" s="28">
        <f>ROUND(1.7631,4)</f>
        <v>1.7631</v>
      </c>
      <c r="G344" s="25"/>
      <c r="H344" s="26"/>
    </row>
    <row r="345" spans="1:8" ht="12.75" customHeight="1">
      <c r="A345" s="23" t="s">
        <v>75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42807</v>
      </c>
      <c r="B346" s="23"/>
      <c r="C346" s="30">
        <f>ROUND(0.114066982277679,6)</f>
        <v>0.114067</v>
      </c>
      <c r="D346" s="30">
        <f>F346</f>
        <v>0.11453</v>
      </c>
      <c r="E346" s="30">
        <f>F346</f>
        <v>0.11453</v>
      </c>
      <c r="F346" s="30">
        <f>ROUND(0.11453,6)</f>
        <v>0.11453</v>
      </c>
      <c r="G346" s="25"/>
      <c r="H346" s="26"/>
    </row>
    <row r="347" spans="1:8" ht="12.75" customHeight="1">
      <c r="A347" s="23">
        <v>42905</v>
      </c>
      <c r="B347" s="23"/>
      <c r="C347" s="30">
        <f>ROUND(0.114066982277679,6)</f>
        <v>0.114067</v>
      </c>
      <c r="D347" s="30">
        <f>F347</f>
        <v>0.117048</v>
      </c>
      <c r="E347" s="30">
        <f>F347</f>
        <v>0.117048</v>
      </c>
      <c r="F347" s="30">
        <f>ROUND(0.117048,6)</f>
        <v>0.117048</v>
      </c>
      <c r="G347" s="25"/>
      <c r="H347" s="26"/>
    </row>
    <row r="348" spans="1:8" ht="12.75" customHeight="1">
      <c r="A348" s="23">
        <v>42996</v>
      </c>
      <c r="B348" s="23"/>
      <c r="C348" s="30">
        <f>ROUND(0.114066982277679,6)</f>
        <v>0.114067</v>
      </c>
      <c r="D348" s="30">
        <f>F348</f>
        <v>0.119467</v>
      </c>
      <c r="E348" s="30">
        <f>F348</f>
        <v>0.119467</v>
      </c>
      <c r="F348" s="30">
        <f>ROUND(0.119467,6)</f>
        <v>0.119467</v>
      </c>
      <c r="G348" s="25"/>
      <c r="H348" s="26"/>
    </row>
    <row r="349" spans="1:8" ht="12.75" customHeight="1">
      <c r="A349" s="23">
        <v>43087</v>
      </c>
      <c r="B349" s="23"/>
      <c r="C349" s="30">
        <f>ROUND(0.114066982277679,6)</f>
        <v>0.114067</v>
      </c>
      <c r="D349" s="30">
        <f>F349</f>
        <v>0.121961</v>
      </c>
      <c r="E349" s="30">
        <f>F349</f>
        <v>0.121961</v>
      </c>
      <c r="F349" s="30">
        <f>ROUND(0.121961,6)</f>
        <v>0.121961</v>
      </c>
      <c r="G349" s="25"/>
      <c r="H349" s="26"/>
    </row>
    <row r="350" spans="1:8" ht="12.75" customHeight="1">
      <c r="A350" s="23">
        <v>43178</v>
      </c>
      <c r="B350" s="23"/>
      <c r="C350" s="30">
        <f>ROUND(0.114066982277679,6)</f>
        <v>0.114067</v>
      </c>
      <c r="D350" s="30">
        <f>F350</f>
        <v>0.124603</v>
      </c>
      <c r="E350" s="30">
        <f>F350</f>
        <v>0.124603</v>
      </c>
      <c r="F350" s="30">
        <f>ROUND(0.124603,6)</f>
        <v>0.124603</v>
      </c>
      <c r="G350" s="25"/>
      <c r="H350" s="26"/>
    </row>
    <row r="351" spans="1:8" ht="12.75" customHeight="1">
      <c r="A351" s="23" t="s">
        <v>76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42807</v>
      </c>
      <c r="B352" s="23"/>
      <c r="C352" s="28">
        <f>ROUND(0.125078277650464,4)</f>
        <v>0.1251</v>
      </c>
      <c r="D352" s="28">
        <f>F352</f>
        <v>0.125</v>
      </c>
      <c r="E352" s="28">
        <f>F352</f>
        <v>0.125</v>
      </c>
      <c r="F352" s="28">
        <f>ROUND(0.125,4)</f>
        <v>0.125</v>
      </c>
      <c r="G352" s="25"/>
      <c r="H352" s="26"/>
    </row>
    <row r="353" spans="1:8" ht="12.75" customHeight="1">
      <c r="A353" s="23">
        <v>42905</v>
      </c>
      <c r="B353" s="23"/>
      <c r="C353" s="28">
        <f>ROUND(0.125078277650464,4)</f>
        <v>0.1251</v>
      </c>
      <c r="D353" s="28">
        <f>F353</f>
        <v>0.124</v>
      </c>
      <c r="E353" s="28">
        <f>F353</f>
        <v>0.124</v>
      </c>
      <c r="F353" s="28">
        <f>ROUND(0.124,4)</f>
        <v>0.124</v>
      </c>
      <c r="G353" s="25"/>
      <c r="H353" s="26"/>
    </row>
    <row r="354" spans="1:8" ht="12.75" customHeight="1">
      <c r="A354" s="23">
        <v>42996</v>
      </c>
      <c r="B354" s="23"/>
      <c r="C354" s="28">
        <f>ROUND(0.125078277650464,4)</f>
        <v>0.1251</v>
      </c>
      <c r="D354" s="28">
        <f>F354</f>
        <v>0.1244</v>
      </c>
      <c r="E354" s="28">
        <f>F354</f>
        <v>0.1244</v>
      </c>
      <c r="F354" s="28">
        <f>ROUND(0.1244,4)</f>
        <v>0.1244</v>
      </c>
      <c r="G354" s="25"/>
      <c r="H354" s="26"/>
    </row>
    <row r="355" spans="1:8" ht="12.75" customHeight="1">
      <c r="A355" s="23">
        <v>43087</v>
      </c>
      <c r="B355" s="23"/>
      <c r="C355" s="28">
        <f>ROUND(0.125078277650464,4)</f>
        <v>0.1251</v>
      </c>
      <c r="D355" s="28">
        <f>F355</f>
        <v>0.1236</v>
      </c>
      <c r="E355" s="28">
        <f>F355</f>
        <v>0.1236</v>
      </c>
      <c r="F355" s="28">
        <f>ROUND(0.1236,4)</f>
        <v>0.1236</v>
      </c>
      <c r="G355" s="25"/>
      <c r="H355" s="26"/>
    </row>
    <row r="356" spans="1:8" ht="12.75" customHeight="1">
      <c r="A356" s="23" t="s">
        <v>77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42807</v>
      </c>
      <c r="B357" s="23"/>
      <c r="C357" s="28">
        <f>ROUND(0.0892261001517451,4)</f>
        <v>0.0892</v>
      </c>
      <c r="D357" s="28">
        <f>F357</f>
        <v>0.0404</v>
      </c>
      <c r="E357" s="28">
        <f>F357</f>
        <v>0.0404</v>
      </c>
      <c r="F357" s="28">
        <f>ROUND(0.0404,4)</f>
        <v>0.0404</v>
      </c>
      <c r="G357" s="25"/>
      <c r="H357" s="26"/>
    </row>
    <row r="358" spans="1:8" ht="12.75" customHeight="1">
      <c r="A358" s="23">
        <v>42905</v>
      </c>
      <c r="B358" s="23"/>
      <c r="C358" s="28">
        <f>ROUND(0.0892261001517451,4)</f>
        <v>0.0892</v>
      </c>
      <c r="D358" s="28">
        <f>F358</f>
        <v>0.0391</v>
      </c>
      <c r="E358" s="28">
        <f>F358</f>
        <v>0.0391</v>
      </c>
      <c r="F358" s="28">
        <f>ROUND(0.0391,4)</f>
        <v>0.0391</v>
      </c>
      <c r="G358" s="25"/>
      <c r="H358" s="26"/>
    </row>
    <row r="359" spans="1:8" ht="12.75" customHeight="1">
      <c r="A359" s="23">
        <v>42996</v>
      </c>
      <c r="B359" s="23"/>
      <c r="C359" s="28">
        <f>ROUND(0.0892261001517451,4)</f>
        <v>0.0892</v>
      </c>
      <c r="D359" s="28">
        <f>F359</f>
        <v>0.0383</v>
      </c>
      <c r="E359" s="28">
        <f>F359</f>
        <v>0.0383</v>
      </c>
      <c r="F359" s="28">
        <f>ROUND(0.0383,4)</f>
        <v>0.0383</v>
      </c>
      <c r="G359" s="25"/>
      <c r="H359" s="26"/>
    </row>
    <row r="360" spans="1:8" ht="12.75" customHeight="1">
      <c r="A360" s="23" t="s">
        <v>78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42807</v>
      </c>
      <c r="B361" s="23"/>
      <c r="C361" s="28">
        <f>ROUND(9.36173416,4)</f>
        <v>9.3617</v>
      </c>
      <c r="D361" s="28">
        <f>F361</f>
        <v>9.3883</v>
      </c>
      <c r="E361" s="28">
        <f>F361</f>
        <v>9.3883</v>
      </c>
      <c r="F361" s="28">
        <f>ROUND(9.3883,4)</f>
        <v>9.3883</v>
      </c>
      <c r="G361" s="25"/>
      <c r="H361" s="26"/>
    </row>
    <row r="362" spans="1:8" ht="12.75" customHeight="1">
      <c r="A362" s="23">
        <v>42905</v>
      </c>
      <c r="B362" s="23"/>
      <c r="C362" s="28">
        <f>ROUND(9.36173416,4)</f>
        <v>9.3617</v>
      </c>
      <c r="D362" s="28">
        <f>F362</f>
        <v>9.5261</v>
      </c>
      <c r="E362" s="28">
        <f>F362</f>
        <v>9.5261</v>
      </c>
      <c r="F362" s="28">
        <f>ROUND(9.5261,4)</f>
        <v>9.5261</v>
      </c>
      <c r="G362" s="25"/>
      <c r="H362" s="26"/>
    </row>
    <row r="363" spans="1:8" ht="12.75" customHeight="1">
      <c r="A363" s="23">
        <v>42996</v>
      </c>
      <c r="B363" s="23"/>
      <c r="C363" s="28">
        <f>ROUND(9.36173416,4)</f>
        <v>9.3617</v>
      </c>
      <c r="D363" s="28">
        <f>F363</f>
        <v>9.6555</v>
      </c>
      <c r="E363" s="28">
        <f>F363</f>
        <v>9.6555</v>
      </c>
      <c r="F363" s="28">
        <f>ROUND(9.6555,4)</f>
        <v>9.6555</v>
      </c>
      <c r="G363" s="25"/>
      <c r="H363" s="26"/>
    </row>
    <row r="364" spans="1:8" ht="12.75" customHeight="1">
      <c r="A364" s="23">
        <v>43087</v>
      </c>
      <c r="B364" s="23"/>
      <c r="C364" s="28">
        <f>ROUND(9.36173416,4)</f>
        <v>9.3617</v>
      </c>
      <c r="D364" s="28">
        <f>F364</f>
        <v>9.7852</v>
      </c>
      <c r="E364" s="28">
        <f>F364</f>
        <v>9.7852</v>
      </c>
      <c r="F364" s="28">
        <f>ROUND(9.7852,4)</f>
        <v>9.7852</v>
      </c>
      <c r="G364" s="25"/>
      <c r="H364" s="26"/>
    </row>
    <row r="365" spans="1:8" ht="12.75" customHeight="1">
      <c r="A365" s="23" t="s">
        <v>79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42807</v>
      </c>
      <c r="B366" s="23"/>
      <c r="C366" s="28">
        <f>ROUND(9.13645334085142,4)</f>
        <v>9.1365</v>
      </c>
      <c r="D366" s="28">
        <f>F366</f>
        <v>9.1696</v>
      </c>
      <c r="E366" s="28">
        <f>F366</f>
        <v>9.1696</v>
      </c>
      <c r="F366" s="28">
        <f>ROUND(9.1696,4)</f>
        <v>9.1696</v>
      </c>
      <c r="G366" s="25"/>
      <c r="H366" s="26"/>
    </row>
    <row r="367" spans="1:8" ht="12.75" customHeight="1">
      <c r="A367" s="23">
        <v>42905</v>
      </c>
      <c r="B367" s="23"/>
      <c r="C367" s="28">
        <f>ROUND(9.13645334085142,4)</f>
        <v>9.1365</v>
      </c>
      <c r="D367" s="28">
        <f>F367</f>
        <v>9.3352</v>
      </c>
      <c r="E367" s="28">
        <f>F367</f>
        <v>9.3352</v>
      </c>
      <c r="F367" s="28">
        <f>ROUND(9.3352,4)</f>
        <v>9.3352</v>
      </c>
      <c r="G367" s="25"/>
      <c r="H367" s="26"/>
    </row>
    <row r="368" spans="1:8" ht="12.75" customHeight="1">
      <c r="A368" s="23">
        <v>42996</v>
      </c>
      <c r="B368" s="23"/>
      <c r="C368" s="28">
        <f>ROUND(9.13645334085142,4)</f>
        <v>9.1365</v>
      </c>
      <c r="D368" s="28">
        <f>F368</f>
        <v>9.4873</v>
      </c>
      <c r="E368" s="28">
        <f>F368</f>
        <v>9.4873</v>
      </c>
      <c r="F368" s="28">
        <f>ROUND(9.4873,4)</f>
        <v>9.4873</v>
      </c>
      <c r="G368" s="25"/>
      <c r="H368" s="26"/>
    </row>
    <row r="369" spans="1:8" ht="12.75" customHeight="1">
      <c r="A369" s="23">
        <v>43087</v>
      </c>
      <c r="B369" s="23"/>
      <c r="C369" s="28">
        <f>ROUND(9.13645334085142,4)</f>
        <v>9.1365</v>
      </c>
      <c r="D369" s="28">
        <f>F369</f>
        <v>9.6389</v>
      </c>
      <c r="E369" s="28">
        <f>F369</f>
        <v>9.6389</v>
      </c>
      <c r="F369" s="28">
        <f>ROUND(9.6389,4)</f>
        <v>9.6389</v>
      </c>
      <c r="G369" s="25"/>
      <c r="H369" s="26"/>
    </row>
    <row r="370" spans="1:8" ht="12.75" customHeight="1">
      <c r="A370" s="23" t="s">
        <v>80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42807</v>
      </c>
      <c r="B371" s="23"/>
      <c r="C371" s="28">
        <f>ROUND(3.54707894376796,4)</f>
        <v>3.5471</v>
      </c>
      <c r="D371" s="28">
        <f>F371</f>
        <v>3.5398</v>
      </c>
      <c r="E371" s="28">
        <f>F371</f>
        <v>3.5398</v>
      </c>
      <c r="F371" s="28">
        <f>ROUND(3.5398,4)</f>
        <v>3.5398</v>
      </c>
      <c r="G371" s="25"/>
      <c r="H371" s="26"/>
    </row>
    <row r="372" spans="1:8" ht="12.75" customHeight="1">
      <c r="A372" s="23">
        <v>42905</v>
      </c>
      <c r="B372" s="23"/>
      <c r="C372" s="28">
        <f>ROUND(3.54707894376796,4)</f>
        <v>3.5471</v>
      </c>
      <c r="D372" s="28">
        <f>F372</f>
        <v>3.5062</v>
      </c>
      <c r="E372" s="28">
        <f>F372</f>
        <v>3.5062</v>
      </c>
      <c r="F372" s="28">
        <f>ROUND(3.5062,4)</f>
        <v>3.5062</v>
      </c>
      <c r="G372" s="25"/>
      <c r="H372" s="26"/>
    </row>
    <row r="373" spans="1:8" ht="12.75" customHeight="1">
      <c r="A373" s="23">
        <v>42996</v>
      </c>
      <c r="B373" s="23"/>
      <c r="C373" s="28">
        <f>ROUND(3.54707894376796,4)</f>
        <v>3.5471</v>
      </c>
      <c r="D373" s="28">
        <f>F373</f>
        <v>3.4783</v>
      </c>
      <c r="E373" s="28">
        <f>F373</f>
        <v>3.4783</v>
      </c>
      <c r="F373" s="28">
        <f>ROUND(3.4783,4)</f>
        <v>3.4783</v>
      </c>
      <c r="G373" s="25"/>
      <c r="H373" s="26"/>
    </row>
    <row r="374" spans="1:8" ht="12.75" customHeight="1">
      <c r="A374" s="23" t="s">
        <v>81</v>
      </c>
      <c r="B374" s="23"/>
      <c r="C374" s="27"/>
      <c r="D374" s="27"/>
      <c r="E374" s="27"/>
      <c r="F374" s="27"/>
      <c r="G374" s="25"/>
      <c r="H374" s="26"/>
    </row>
    <row r="375" spans="1:8" ht="12.75" customHeight="1">
      <c r="A375" s="23">
        <v>42807</v>
      </c>
      <c r="B375" s="23"/>
      <c r="C375" s="28">
        <f>ROUND(12.9628,4)</f>
        <v>12.9628</v>
      </c>
      <c r="D375" s="28">
        <f>F375</f>
        <v>13.0083</v>
      </c>
      <c r="E375" s="28">
        <f>F375</f>
        <v>13.0083</v>
      </c>
      <c r="F375" s="28">
        <f>ROUND(13.0083,4)</f>
        <v>13.0083</v>
      </c>
      <c r="G375" s="25"/>
      <c r="H375" s="26"/>
    </row>
    <row r="376" spans="1:8" ht="12.75" customHeight="1">
      <c r="A376" s="23">
        <v>42905</v>
      </c>
      <c r="B376" s="23"/>
      <c r="C376" s="28">
        <f>ROUND(12.9628,4)</f>
        <v>12.9628</v>
      </c>
      <c r="D376" s="28">
        <f>F376</f>
        <v>13.2362</v>
      </c>
      <c r="E376" s="28">
        <f>F376</f>
        <v>13.2362</v>
      </c>
      <c r="F376" s="28">
        <f>ROUND(13.2362,4)</f>
        <v>13.2362</v>
      </c>
      <c r="G376" s="25"/>
      <c r="H376" s="26"/>
    </row>
    <row r="377" spans="1:8" ht="12.75" customHeight="1">
      <c r="A377" s="23">
        <v>42996</v>
      </c>
      <c r="B377" s="23"/>
      <c r="C377" s="28">
        <f>ROUND(12.9628,4)</f>
        <v>12.9628</v>
      </c>
      <c r="D377" s="28">
        <f>F377</f>
        <v>13.4476</v>
      </c>
      <c r="E377" s="28">
        <f>F377</f>
        <v>13.4476</v>
      </c>
      <c r="F377" s="28">
        <f>ROUND(13.4476,4)</f>
        <v>13.4476</v>
      </c>
      <c r="G377" s="25"/>
      <c r="H377" s="26"/>
    </row>
    <row r="378" spans="1:8" ht="12.75" customHeight="1">
      <c r="A378" s="23">
        <v>43087</v>
      </c>
      <c r="B378" s="23"/>
      <c r="C378" s="28">
        <f>ROUND(12.9628,4)</f>
        <v>12.9628</v>
      </c>
      <c r="D378" s="28">
        <f>F378</f>
        <v>13.6574</v>
      </c>
      <c r="E378" s="28">
        <f>F378</f>
        <v>13.6574</v>
      </c>
      <c r="F378" s="28">
        <f>ROUND(13.6574,4)</f>
        <v>13.6574</v>
      </c>
      <c r="G378" s="25"/>
      <c r="H378" s="26"/>
    </row>
    <row r="379" spans="1:8" ht="12.75" customHeight="1">
      <c r="A379" s="23">
        <v>43178</v>
      </c>
      <c r="B379" s="23"/>
      <c r="C379" s="28">
        <f>ROUND(12.9628,4)</f>
        <v>12.9628</v>
      </c>
      <c r="D379" s="28">
        <f>F379</f>
        <v>13.8668</v>
      </c>
      <c r="E379" s="28">
        <f>F379</f>
        <v>13.8668</v>
      </c>
      <c r="F379" s="28">
        <f>ROUND(13.8668,4)</f>
        <v>13.8668</v>
      </c>
      <c r="G379" s="25"/>
      <c r="H379" s="26"/>
    </row>
    <row r="380" spans="1:8" ht="12.75" customHeight="1">
      <c r="A380" s="23" t="s">
        <v>82</v>
      </c>
      <c r="B380" s="23"/>
      <c r="C380" s="27"/>
      <c r="D380" s="27"/>
      <c r="E380" s="27"/>
      <c r="F380" s="27"/>
      <c r="G380" s="25"/>
      <c r="H380" s="26"/>
    </row>
    <row r="381" spans="1:8" ht="12.75" customHeight="1">
      <c r="A381" s="23">
        <v>42807</v>
      </c>
      <c r="B381" s="23"/>
      <c r="C381" s="28">
        <f>ROUND(12.9628,4)</f>
        <v>12.9628</v>
      </c>
      <c r="D381" s="28">
        <f>F381</f>
        <v>13.0083</v>
      </c>
      <c r="E381" s="28">
        <f>F381</f>
        <v>13.0083</v>
      </c>
      <c r="F381" s="28">
        <f>ROUND(13.0083,4)</f>
        <v>13.0083</v>
      </c>
      <c r="G381" s="25"/>
      <c r="H381" s="26"/>
    </row>
    <row r="382" spans="1:8" ht="12.75" customHeight="1">
      <c r="A382" s="23">
        <v>42905</v>
      </c>
      <c r="B382" s="23"/>
      <c r="C382" s="28">
        <f>ROUND(12.9628,4)</f>
        <v>12.9628</v>
      </c>
      <c r="D382" s="28">
        <f>F382</f>
        <v>13.2362</v>
      </c>
      <c r="E382" s="28">
        <f>F382</f>
        <v>13.2362</v>
      </c>
      <c r="F382" s="28">
        <f>ROUND(13.2362,4)</f>
        <v>13.2362</v>
      </c>
      <c r="G382" s="25"/>
      <c r="H382" s="26"/>
    </row>
    <row r="383" spans="1:8" ht="12.75" customHeight="1">
      <c r="A383" s="23">
        <v>42996</v>
      </c>
      <c r="B383" s="23"/>
      <c r="C383" s="28">
        <f>ROUND(12.9628,4)</f>
        <v>12.9628</v>
      </c>
      <c r="D383" s="28">
        <f>F383</f>
        <v>13.4476</v>
      </c>
      <c r="E383" s="28">
        <f>F383</f>
        <v>13.4476</v>
      </c>
      <c r="F383" s="28">
        <f>ROUND(13.4476,4)</f>
        <v>13.4476</v>
      </c>
      <c r="G383" s="25"/>
      <c r="H383" s="26"/>
    </row>
    <row r="384" spans="1:8" ht="12.75" customHeight="1">
      <c r="A384" s="23">
        <v>43087</v>
      </c>
      <c r="B384" s="23"/>
      <c r="C384" s="28">
        <f>ROUND(12.9628,4)</f>
        <v>12.9628</v>
      </c>
      <c r="D384" s="28">
        <f>F384</f>
        <v>13.6574</v>
      </c>
      <c r="E384" s="28">
        <f>F384</f>
        <v>13.6574</v>
      </c>
      <c r="F384" s="28">
        <f>ROUND(13.6574,4)</f>
        <v>13.6574</v>
      </c>
      <c r="G384" s="25"/>
      <c r="H384" s="26"/>
    </row>
    <row r="385" spans="1:8" ht="12.75" customHeight="1">
      <c r="A385" s="23">
        <v>43175</v>
      </c>
      <c r="B385" s="23"/>
      <c r="C385" s="28">
        <f>ROUND(12.9628,4)</f>
        <v>12.9628</v>
      </c>
      <c r="D385" s="28">
        <f>F385</f>
        <v>17.5004</v>
      </c>
      <c r="E385" s="28">
        <f>F385</f>
        <v>17.5004</v>
      </c>
      <c r="F385" s="28">
        <f>ROUND(17.5004,4)</f>
        <v>17.5004</v>
      </c>
      <c r="G385" s="25"/>
      <c r="H385" s="26"/>
    </row>
    <row r="386" spans="1:8" ht="12.75" customHeight="1">
      <c r="A386" s="23">
        <v>43178</v>
      </c>
      <c r="B386" s="23"/>
      <c r="C386" s="28">
        <f>ROUND(12.9628,4)</f>
        <v>12.9628</v>
      </c>
      <c r="D386" s="28">
        <f>F386</f>
        <v>13.8668</v>
      </c>
      <c r="E386" s="28">
        <f>F386</f>
        <v>13.8668</v>
      </c>
      <c r="F386" s="28">
        <f>ROUND(13.8668,4)</f>
        <v>13.8668</v>
      </c>
      <c r="G386" s="25"/>
      <c r="H386" s="26"/>
    </row>
    <row r="387" spans="1:8" ht="12.75" customHeight="1">
      <c r="A387" s="23">
        <v>43269</v>
      </c>
      <c r="B387" s="23"/>
      <c r="C387" s="28">
        <f>ROUND(12.9628,4)</f>
        <v>12.9628</v>
      </c>
      <c r="D387" s="28">
        <f>F387</f>
        <v>14.0779</v>
      </c>
      <c r="E387" s="28">
        <f>F387</f>
        <v>14.0779</v>
      </c>
      <c r="F387" s="28">
        <f>ROUND(14.0779,4)</f>
        <v>14.0779</v>
      </c>
      <c r="G387" s="25"/>
      <c r="H387" s="26"/>
    </row>
    <row r="388" spans="1:8" ht="12.75" customHeight="1">
      <c r="A388" s="23">
        <v>43360</v>
      </c>
      <c r="B388" s="23"/>
      <c r="C388" s="28">
        <f>ROUND(12.9628,4)</f>
        <v>12.9628</v>
      </c>
      <c r="D388" s="28">
        <f>F388</f>
        <v>14.289</v>
      </c>
      <c r="E388" s="28">
        <f>F388</f>
        <v>14.289</v>
      </c>
      <c r="F388" s="28">
        <f>ROUND(14.289,4)</f>
        <v>14.289</v>
      </c>
      <c r="G388" s="25"/>
      <c r="H388" s="26"/>
    </row>
    <row r="389" spans="1:8" ht="12.75" customHeight="1">
      <c r="A389" s="23">
        <v>43448</v>
      </c>
      <c r="B389" s="23"/>
      <c r="C389" s="28">
        <f>ROUND(12.9628,4)</f>
        <v>12.9628</v>
      </c>
      <c r="D389" s="28">
        <f>F389</f>
        <v>14.4932</v>
      </c>
      <c r="E389" s="28">
        <f>F389</f>
        <v>14.4932</v>
      </c>
      <c r="F389" s="28">
        <f>ROUND(14.4932,4)</f>
        <v>14.4932</v>
      </c>
      <c r="G389" s="25"/>
      <c r="H389" s="26"/>
    </row>
    <row r="390" spans="1:8" ht="12.75" customHeight="1">
      <c r="A390" s="23">
        <v>43542</v>
      </c>
      <c r="B390" s="23"/>
      <c r="C390" s="28">
        <f>ROUND(12.9628,4)</f>
        <v>12.9628</v>
      </c>
      <c r="D390" s="28">
        <f>F390</f>
        <v>14.7125</v>
      </c>
      <c r="E390" s="28">
        <f>F390</f>
        <v>14.7125</v>
      </c>
      <c r="F390" s="28">
        <f>ROUND(14.7125,4)</f>
        <v>14.7125</v>
      </c>
      <c r="G390" s="25"/>
      <c r="H390" s="26"/>
    </row>
    <row r="391" spans="1:8" ht="12.75" customHeight="1">
      <c r="A391" s="23">
        <v>43630</v>
      </c>
      <c r="B391" s="23"/>
      <c r="C391" s="28">
        <f>ROUND(12.9628,4)</f>
        <v>12.9628</v>
      </c>
      <c r="D391" s="28">
        <f>F391</f>
        <v>14.9211</v>
      </c>
      <c r="E391" s="28">
        <f>F391</f>
        <v>14.9211</v>
      </c>
      <c r="F391" s="28">
        <f>ROUND(14.9211,4)</f>
        <v>14.9211</v>
      </c>
      <c r="G391" s="25"/>
      <c r="H391" s="26"/>
    </row>
    <row r="392" spans="1:8" ht="12.75" customHeight="1">
      <c r="A392" s="23">
        <v>43724</v>
      </c>
      <c r="B392" s="23"/>
      <c r="C392" s="28">
        <f>ROUND(12.9628,4)</f>
        <v>12.9628</v>
      </c>
      <c r="D392" s="28">
        <f>F392</f>
        <v>15.1439</v>
      </c>
      <c r="E392" s="28">
        <f>F392</f>
        <v>15.1439</v>
      </c>
      <c r="F392" s="28">
        <f>ROUND(15.1439,4)</f>
        <v>15.1439</v>
      </c>
      <c r="G392" s="25"/>
      <c r="H392" s="26"/>
    </row>
    <row r="393" spans="1:8" ht="12.75" customHeight="1">
      <c r="A393" s="23">
        <v>43812</v>
      </c>
      <c r="B393" s="23"/>
      <c r="C393" s="28">
        <f>ROUND(12.9628,4)</f>
        <v>12.9628</v>
      </c>
      <c r="D393" s="28">
        <f>F393</f>
        <v>15.3524</v>
      </c>
      <c r="E393" s="28">
        <f>F393</f>
        <v>15.3524</v>
      </c>
      <c r="F393" s="28">
        <f>ROUND(15.3524,4)</f>
        <v>15.3524</v>
      </c>
      <c r="G393" s="25"/>
      <c r="H393" s="26"/>
    </row>
    <row r="394" spans="1:8" ht="12.75" customHeight="1">
      <c r="A394" s="23">
        <v>43906</v>
      </c>
      <c r="B394" s="23"/>
      <c r="C394" s="28">
        <f>ROUND(12.9628,4)</f>
        <v>12.9628</v>
      </c>
      <c r="D394" s="28">
        <f>F394</f>
        <v>15.5752</v>
      </c>
      <c r="E394" s="28">
        <f>F394</f>
        <v>15.5752</v>
      </c>
      <c r="F394" s="28">
        <f>ROUND(15.5752,4)</f>
        <v>15.5752</v>
      </c>
      <c r="G394" s="25"/>
      <c r="H394" s="26"/>
    </row>
    <row r="395" spans="1:8" ht="12.75" customHeight="1">
      <c r="A395" s="23" t="s">
        <v>83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42807</v>
      </c>
      <c r="B396" s="23"/>
      <c r="C396" s="28">
        <f>ROUND(1.33293573264781,4)</f>
        <v>1.3329</v>
      </c>
      <c r="D396" s="28">
        <f>F396</f>
        <v>1.3249</v>
      </c>
      <c r="E396" s="28">
        <f>F396</f>
        <v>1.3249</v>
      </c>
      <c r="F396" s="28">
        <f>ROUND(1.3249,4)</f>
        <v>1.3249</v>
      </c>
      <c r="G396" s="25"/>
      <c r="H396" s="26"/>
    </row>
    <row r="397" spans="1:8" ht="12.75" customHeight="1">
      <c r="A397" s="23">
        <v>42905</v>
      </c>
      <c r="B397" s="23"/>
      <c r="C397" s="28">
        <f>ROUND(1.33293573264781,4)</f>
        <v>1.3329</v>
      </c>
      <c r="D397" s="28">
        <f>F397</f>
        <v>1.2955</v>
      </c>
      <c r="E397" s="28">
        <f>F397</f>
        <v>1.2955</v>
      </c>
      <c r="F397" s="28">
        <f>ROUND(1.2955,4)</f>
        <v>1.2955</v>
      </c>
      <c r="G397" s="25"/>
      <c r="H397" s="26"/>
    </row>
    <row r="398" spans="1:8" ht="12.75" customHeight="1">
      <c r="A398" s="23">
        <v>42996</v>
      </c>
      <c r="B398" s="23"/>
      <c r="C398" s="28">
        <f>ROUND(1.33293573264781,4)</f>
        <v>1.3329</v>
      </c>
      <c r="D398" s="28">
        <f>F398</f>
        <v>1.2709</v>
      </c>
      <c r="E398" s="28">
        <f>F398</f>
        <v>1.2709</v>
      </c>
      <c r="F398" s="28">
        <f>ROUND(1.2709,4)</f>
        <v>1.2709</v>
      </c>
      <c r="G398" s="25"/>
      <c r="H398" s="26"/>
    </row>
    <row r="399" spans="1:8" ht="12.75" customHeight="1">
      <c r="A399" s="23">
        <v>43087</v>
      </c>
      <c r="B399" s="23"/>
      <c r="C399" s="28">
        <f>ROUND(1.33293573264781,4)</f>
        <v>1.3329</v>
      </c>
      <c r="D399" s="28">
        <f>F399</f>
        <v>1.2415</v>
      </c>
      <c r="E399" s="28">
        <f>F399</f>
        <v>1.2415</v>
      </c>
      <c r="F399" s="28">
        <f>ROUND(1.2415,4)</f>
        <v>1.2415</v>
      </c>
      <c r="G399" s="25"/>
      <c r="H399" s="26"/>
    </row>
    <row r="400" spans="1:8" ht="12.75" customHeight="1">
      <c r="A400" s="23" t="s">
        <v>84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42859</v>
      </c>
      <c r="B401" s="23"/>
      <c r="C401" s="29">
        <f>ROUND(603.418,3)</f>
        <v>603.418</v>
      </c>
      <c r="D401" s="29">
        <f>F401</f>
        <v>613.105</v>
      </c>
      <c r="E401" s="29">
        <f>F401</f>
        <v>613.105</v>
      </c>
      <c r="F401" s="29">
        <f>ROUND(613.105,3)</f>
        <v>613.105</v>
      </c>
      <c r="G401" s="25"/>
      <c r="H401" s="26"/>
    </row>
    <row r="402" spans="1:8" ht="12.75" customHeight="1">
      <c r="A402" s="23">
        <v>42950</v>
      </c>
      <c r="B402" s="23"/>
      <c r="C402" s="29">
        <f>ROUND(603.418,3)</f>
        <v>603.418</v>
      </c>
      <c r="D402" s="29">
        <f>F402</f>
        <v>624.85</v>
      </c>
      <c r="E402" s="29">
        <f>F402</f>
        <v>624.85</v>
      </c>
      <c r="F402" s="29">
        <f>ROUND(624.85,3)</f>
        <v>624.85</v>
      </c>
      <c r="G402" s="25"/>
      <c r="H402" s="26"/>
    </row>
    <row r="403" spans="1:8" ht="12.75" customHeight="1">
      <c r="A403" s="23">
        <v>43041</v>
      </c>
      <c r="B403" s="23"/>
      <c r="C403" s="29">
        <f>ROUND(603.418,3)</f>
        <v>603.418</v>
      </c>
      <c r="D403" s="29">
        <f>F403</f>
        <v>637.244</v>
      </c>
      <c r="E403" s="29">
        <f>F403</f>
        <v>637.244</v>
      </c>
      <c r="F403" s="29">
        <f>ROUND(637.244,3)</f>
        <v>637.244</v>
      </c>
      <c r="G403" s="25"/>
      <c r="H403" s="26"/>
    </row>
    <row r="404" spans="1:8" ht="12.75" customHeight="1">
      <c r="A404" s="23">
        <v>43132</v>
      </c>
      <c r="B404" s="23"/>
      <c r="C404" s="29">
        <f>ROUND(603.418,3)</f>
        <v>603.418</v>
      </c>
      <c r="D404" s="29">
        <f>F404</f>
        <v>649.948</v>
      </c>
      <c r="E404" s="29">
        <f>F404</f>
        <v>649.948</v>
      </c>
      <c r="F404" s="29">
        <f>ROUND(649.948,3)</f>
        <v>649.948</v>
      </c>
      <c r="G404" s="25"/>
      <c r="H404" s="26"/>
    </row>
    <row r="405" spans="1:8" ht="12.75" customHeight="1">
      <c r="A405" s="23" t="s">
        <v>85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42859</v>
      </c>
      <c r="B406" s="23"/>
      <c r="C406" s="29">
        <f>ROUND(521.414,3)</f>
        <v>521.414</v>
      </c>
      <c r="D406" s="29">
        <f>F406</f>
        <v>529.785</v>
      </c>
      <c r="E406" s="29">
        <f>F406</f>
        <v>529.785</v>
      </c>
      <c r="F406" s="29">
        <f>ROUND(529.785,3)</f>
        <v>529.785</v>
      </c>
      <c r="G406" s="25"/>
      <c r="H406" s="26"/>
    </row>
    <row r="407" spans="1:8" ht="12.75" customHeight="1">
      <c r="A407" s="23">
        <v>42950</v>
      </c>
      <c r="B407" s="23"/>
      <c r="C407" s="29">
        <f>ROUND(521.414,3)</f>
        <v>521.414</v>
      </c>
      <c r="D407" s="29">
        <f>F407</f>
        <v>539.933</v>
      </c>
      <c r="E407" s="29">
        <f>F407</f>
        <v>539.933</v>
      </c>
      <c r="F407" s="29">
        <f>ROUND(539.933,3)</f>
        <v>539.933</v>
      </c>
      <c r="G407" s="25"/>
      <c r="H407" s="26"/>
    </row>
    <row r="408" spans="1:8" ht="12.75" customHeight="1">
      <c r="A408" s="23">
        <v>43041</v>
      </c>
      <c r="B408" s="23"/>
      <c r="C408" s="29">
        <f>ROUND(521.414,3)</f>
        <v>521.414</v>
      </c>
      <c r="D408" s="29">
        <f>F408</f>
        <v>550.643</v>
      </c>
      <c r="E408" s="29">
        <f>F408</f>
        <v>550.643</v>
      </c>
      <c r="F408" s="29">
        <f>ROUND(550.643,3)</f>
        <v>550.643</v>
      </c>
      <c r="G408" s="25"/>
      <c r="H408" s="26"/>
    </row>
    <row r="409" spans="1:8" ht="12.75" customHeight="1">
      <c r="A409" s="23">
        <v>43132</v>
      </c>
      <c r="B409" s="23"/>
      <c r="C409" s="29">
        <f>ROUND(521.414,3)</f>
        <v>521.414</v>
      </c>
      <c r="D409" s="29">
        <f>F409</f>
        <v>561.62</v>
      </c>
      <c r="E409" s="29">
        <f>F409</f>
        <v>561.62</v>
      </c>
      <c r="F409" s="29">
        <f>ROUND(561.62,3)</f>
        <v>561.62</v>
      </c>
      <c r="G409" s="25"/>
      <c r="H409" s="26"/>
    </row>
    <row r="410" spans="1:8" ht="12.75" customHeight="1">
      <c r="A410" s="23" t="s">
        <v>86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42859</v>
      </c>
      <c r="B411" s="23"/>
      <c r="C411" s="29">
        <f>ROUND(605.378,3)</f>
        <v>605.378</v>
      </c>
      <c r="D411" s="29">
        <f>F411</f>
        <v>615.097</v>
      </c>
      <c r="E411" s="29">
        <f>F411</f>
        <v>615.097</v>
      </c>
      <c r="F411" s="29">
        <f>ROUND(615.097,3)</f>
        <v>615.097</v>
      </c>
      <c r="G411" s="25"/>
      <c r="H411" s="26"/>
    </row>
    <row r="412" spans="1:8" ht="12.75" customHeight="1">
      <c r="A412" s="23">
        <v>42950</v>
      </c>
      <c r="B412" s="23"/>
      <c r="C412" s="29">
        <f>ROUND(605.378,3)</f>
        <v>605.378</v>
      </c>
      <c r="D412" s="29">
        <f>F412</f>
        <v>626.879</v>
      </c>
      <c r="E412" s="29">
        <f>F412</f>
        <v>626.879</v>
      </c>
      <c r="F412" s="29">
        <f>ROUND(626.879,3)</f>
        <v>626.879</v>
      </c>
      <c r="G412" s="25"/>
      <c r="H412" s="26"/>
    </row>
    <row r="413" spans="1:8" ht="12.75" customHeight="1">
      <c r="A413" s="23">
        <v>43041</v>
      </c>
      <c r="B413" s="23"/>
      <c r="C413" s="29">
        <f>ROUND(605.378,3)</f>
        <v>605.378</v>
      </c>
      <c r="D413" s="29">
        <f>F413</f>
        <v>639.314</v>
      </c>
      <c r="E413" s="29">
        <f>F413</f>
        <v>639.314</v>
      </c>
      <c r="F413" s="29">
        <f>ROUND(639.314,3)</f>
        <v>639.314</v>
      </c>
      <c r="G413" s="25"/>
      <c r="H413" s="26"/>
    </row>
    <row r="414" spans="1:8" ht="12.75" customHeight="1">
      <c r="A414" s="23">
        <v>43132</v>
      </c>
      <c r="B414" s="23"/>
      <c r="C414" s="29">
        <f>ROUND(605.378,3)</f>
        <v>605.378</v>
      </c>
      <c r="D414" s="29">
        <f>F414</f>
        <v>652.059</v>
      </c>
      <c r="E414" s="29">
        <f>F414</f>
        <v>652.059</v>
      </c>
      <c r="F414" s="29">
        <f>ROUND(652.059,3)</f>
        <v>652.059</v>
      </c>
      <c r="G414" s="25"/>
      <c r="H414" s="26"/>
    </row>
    <row r="415" spans="1:8" ht="12.75" customHeight="1">
      <c r="A415" s="23" t="s">
        <v>87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42859</v>
      </c>
      <c r="B416" s="23"/>
      <c r="C416" s="29">
        <f>ROUND(550.555,3)</f>
        <v>550.555</v>
      </c>
      <c r="D416" s="29">
        <f>F416</f>
        <v>559.394</v>
      </c>
      <c r="E416" s="29">
        <f>F416</f>
        <v>559.394</v>
      </c>
      <c r="F416" s="29">
        <f>ROUND(559.394,3)</f>
        <v>559.394</v>
      </c>
      <c r="G416" s="25"/>
      <c r="H416" s="26"/>
    </row>
    <row r="417" spans="1:8" ht="12.75" customHeight="1">
      <c r="A417" s="23">
        <v>42950</v>
      </c>
      <c r="B417" s="23"/>
      <c r="C417" s="29">
        <f>ROUND(550.555,3)</f>
        <v>550.555</v>
      </c>
      <c r="D417" s="29">
        <f>F417</f>
        <v>570.109</v>
      </c>
      <c r="E417" s="29">
        <f>F417</f>
        <v>570.109</v>
      </c>
      <c r="F417" s="29">
        <f>ROUND(570.109,3)</f>
        <v>570.109</v>
      </c>
      <c r="G417" s="25"/>
      <c r="H417" s="26"/>
    </row>
    <row r="418" spans="1:8" ht="12.75" customHeight="1">
      <c r="A418" s="23">
        <v>43041</v>
      </c>
      <c r="B418" s="23"/>
      <c r="C418" s="29">
        <f>ROUND(550.555,3)</f>
        <v>550.555</v>
      </c>
      <c r="D418" s="29">
        <f>F418</f>
        <v>581.418</v>
      </c>
      <c r="E418" s="29">
        <f>F418</f>
        <v>581.418</v>
      </c>
      <c r="F418" s="29">
        <f>ROUND(581.418,3)</f>
        <v>581.418</v>
      </c>
      <c r="G418" s="25"/>
      <c r="H418" s="26"/>
    </row>
    <row r="419" spans="1:8" ht="12.75" customHeight="1">
      <c r="A419" s="23">
        <v>43132</v>
      </c>
      <c r="B419" s="23"/>
      <c r="C419" s="29">
        <f>ROUND(550.555,3)</f>
        <v>550.555</v>
      </c>
      <c r="D419" s="29">
        <f>F419</f>
        <v>593.008</v>
      </c>
      <c r="E419" s="29">
        <f>F419</f>
        <v>593.008</v>
      </c>
      <c r="F419" s="29">
        <f>ROUND(593.008,3)</f>
        <v>593.008</v>
      </c>
      <c r="G419" s="25"/>
      <c r="H419" s="26"/>
    </row>
    <row r="420" spans="1:8" ht="12.75" customHeight="1">
      <c r="A420" s="23" t="s">
        <v>88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42859</v>
      </c>
      <c r="B421" s="23"/>
      <c r="C421" s="29">
        <f>ROUND(250.068902269384,3)</f>
        <v>250.069</v>
      </c>
      <c r="D421" s="29">
        <f>F421</f>
        <v>254.125</v>
      </c>
      <c r="E421" s="29">
        <f>F421</f>
        <v>254.125</v>
      </c>
      <c r="F421" s="29">
        <f>ROUND(254.125,3)</f>
        <v>254.125</v>
      </c>
      <c r="G421" s="25"/>
      <c r="H421" s="26"/>
    </row>
    <row r="422" spans="1:8" ht="12.75" customHeight="1">
      <c r="A422" s="23">
        <v>42950</v>
      </c>
      <c r="B422" s="23"/>
      <c r="C422" s="29">
        <f>ROUND(250.068902269384,3)</f>
        <v>250.069</v>
      </c>
      <c r="D422" s="29">
        <f>F422</f>
        <v>259.05</v>
      </c>
      <c r="E422" s="29">
        <f>F422</f>
        <v>259.05</v>
      </c>
      <c r="F422" s="29">
        <f>ROUND(259.05,3)</f>
        <v>259.05</v>
      </c>
      <c r="G422" s="25"/>
      <c r="H422" s="26"/>
    </row>
    <row r="423" spans="1:8" ht="12.75" customHeight="1">
      <c r="A423" s="23">
        <v>43041</v>
      </c>
      <c r="B423" s="23"/>
      <c r="C423" s="29">
        <f>ROUND(250.068902269384,3)</f>
        <v>250.069</v>
      </c>
      <c r="D423" s="29">
        <f>F423</f>
        <v>264.242</v>
      </c>
      <c r="E423" s="29">
        <f>F423</f>
        <v>264.242</v>
      </c>
      <c r="F423" s="29">
        <f>ROUND(264.242,3)</f>
        <v>264.242</v>
      </c>
      <c r="G423" s="25"/>
      <c r="H423" s="26"/>
    </row>
    <row r="424" spans="1:8" ht="12.75" customHeight="1">
      <c r="A424" s="23">
        <v>43132</v>
      </c>
      <c r="B424" s="23"/>
      <c r="C424" s="29">
        <f>ROUND(250.068902269384,3)</f>
        <v>250.069</v>
      </c>
      <c r="D424" s="29">
        <f>F424</f>
        <v>269.616</v>
      </c>
      <c r="E424" s="29">
        <f>F424</f>
        <v>269.616</v>
      </c>
      <c r="F424" s="29">
        <f>ROUND(269.616,3)</f>
        <v>269.616</v>
      </c>
      <c r="G424" s="25"/>
      <c r="H424" s="26"/>
    </row>
    <row r="425" spans="1:8" ht="12.75" customHeight="1">
      <c r="A425" s="23" t="s">
        <v>89</v>
      </c>
      <c r="B425" s="23"/>
      <c r="C425" s="27"/>
      <c r="D425" s="27"/>
      <c r="E425" s="27"/>
      <c r="F425" s="27"/>
      <c r="G425" s="25"/>
      <c r="H425" s="26"/>
    </row>
    <row r="426" spans="1:8" ht="12.75" customHeight="1">
      <c r="A426" s="23">
        <v>42859</v>
      </c>
      <c r="B426" s="23"/>
      <c r="C426" s="29">
        <f>ROUND(675.731,3)</f>
        <v>675.731</v>
      </c>
      <c r="D426" s="29">
        <f>F426</f>
        <v>686.49</v>
      </c>
      <c r="E426" s="29">
        <f>F426</f>
        <v>686.49</v>
      </c>
      <c r="F426" s="29">
        <f>ROUND(686.49,3)</f>
        <v>686.49</v>
      </c>
      <c r="G426" s="25"/>
      <c r="H426" s="26"/>
    </row>
    <row r="427" spans="1:8" ht="12.75" customHeight="1">
      <c r="A427" s="23">
        <v>42950</v>
      </c>
      <c r="B427" s="23"/>
      <c r="C427" s="29">
        <f>ROUND(675.731,3)</f>
        <v>675.731</v>
      </c>
      <c r="D427" s="29">
        <f>F427</f>
        <v>699.517</v>
      </c>
      <c r="E427" s="29">
        <f>F427</f>
        <v>699.517</v>
      </c>
      <c r="F427" s="29">
        <f>ROUND(699.517,3)</f>
        <v>699.517</v>
      </c>
      <c r="G427" s="25"/>
      <c r="H427" s="26"/>
    </row>
    <row r="428" spans="1:8" ht="12.75" customHeight="1">
      <c r="A428" s="23">
        <v>43041</v>
      </c>
      <c r="B428" s="23"/>
      <c r="C428" s="29">
        <f>ROUND(675.731,3)</f>
        <v>675.731</v>
      </c>
      <c r="D428" s="29">
        <f>F428</f>
        <v>713.612</v>
      </c>
      <c r="E428" s="29">
        <f>F428</f>
        <v>713.612</v>
      </c>
      <c r="F428" s="29">
        <f>ROUND(713.612,3)</f>
        <v>713.612</v>
      </c>
      <c r="G428" s="25"/>
      <c r="H428" s="26"/>
    </row>
    <row r="429" spans="1:8" ht="12.75" customHeight="1">
      <c r="A429" s="23">
        <v>43132</v>
      </c>
      <c r="B429" s="23"/>
      <c r="C429" s="29">
        <f>ROUND(675.731,3)</f>
        <v>675.731</v>
      </c>
      <c r="D429" s="29">
        <f>F429</f>
        <v>728.221</v>
      </c>
      <c r="E429" s="29">
        <f>F429</f>
        <v>728.221</v>
      </c>
      <c r="F429" s="29">
        <f>ROUND(728.221,3)</f>
        <v>728.221</v>
      </c>
      <c r="G429" s="25"/>
      <c r="H429" s="26"/>
    </row>
    <row r="430" spans="1:8" ht="12.75" customHeight="1">
      <c r="A430" s="23" t="s">
        <v>90</v>
      </c>
      <c r="B430" s="23"/>
      <c r="C430" s="27"/>
      <c r="D430" s="27"/>
      <c r="E430" s="27"/>
      <c r="F430" s="27"/>
      <c r="G430" s="25"/>
      <c r="H430" s="26"/>
    </row>
    <row r="431" spans="1:8" ht="12.75" customHeight="1">
      <c r="A431" s="23">
        <v>42807</v>
      </c>
      <c r="B431" s="23"/>
      <c r="C431" s="25">
        <f>ROUND(21764.25,2)</f>
        <v>21764.25</v>
      </c>
      <c r="D431" s="25">
        <f>F431</f>
        <v>21832.78</v>
      </c>
      <c r="E431" s="25">
        <f>F431</f>
        <v>21832.78</v>
      </c>
      <c r="F431" s="25">
        <f>ROUND(21832.78,2)</f>
        <v>21832.78</v>
      </c>
      <c r="G431" s="25"/>
      <c r="H431" s="26"/>
    </row>
    <row r="432" spans="1:8" ht="12.75" customHeight="1">
      <c r="A432" s="23">
        <v>42905</v>
      </c>
      <c r="B432" s="23"/>
      <c r="C432" s="25">
        <f>ROUND(21764.25,2)</f>
        <v>21764.25</v>
      </c>
      <c r="D432" s="25">
        <f>F432</f>
        <v>22218.52</v>
      </c>
      <c r="E432" s="25">
        <f>F432</f>
        <v>22218.52</v>
      </c>
      <c r="F432" s="25">
        <f>ROUND(22218.52,2)</f>
        <v>22218.52</v>
      </c>
      <c r="G432" s="25"/>
      <c r="H432" s="26"/>
    </row>
    <row r="433" spans="1:8" ht="12.75" customHeight="1">
      <c r="A433" s="23">
        <v>42996</v>
      </c>
      <c r="B433" s="23"/>
      <c r="C433" s="25">
        <f>ROUND(21764.25,2)</f>
        <v>21764.25</v>
      </c>
      <c r="D433" s="25">
        <f>F433</f>
        <v>22582.96</v>
      </c>
      <c r="E433" s="25">
        <f>F433</f>
        <v>22582.96</v>
      </c>
      <c r="F433" s="25">
        <f>ROUND(22582.96,2)</f>
        <v>22582.96</v>
      </c>
      <c r="G433" s="25"/>
      <c r="H433" s="26"/>
    </row>
    <row r="434" spans="1:8" ht="12.75" customHeight="1">
      <c r="A434" s="23" t="s">
        <v>91</v>
      </c>
      <c r="B434" s="23"/>
      <c r="C434" s="27"/>
      <c r="D434" s="27"/>
      <c r="E434" s="27"/>
      <c r="F434" s="27"/>
      <c r="G434" s="25"/>
      <c r="H434" s="26"/>
    </row>
    <row r="435" spans="1:8" ht="12.75" customHeight="1">
      <c r="A435" s="23">
        <v>42809</v>
      </c>
      <c r="B435" s="23"/>
      <c r="C435" s="29">
        <f>ROUND(7.325,3)</f>
        <v>7.325</v>
      </c>
      <c r="D435" s="29">
        <f>ROUND(7.36,3)</f>
        <v>7.36</v>
      </c>
      <c r="E435" s="29">
        <f>ROUND(7.26,3)</f>
        <v>7.26</v>
      </c>
      <c r="F435" s="29">
        <f>ROUND(7.31,3)</f>
        <v>7.31</v>
      </c>
      <c r="G435" s="25"/>
      <c r="H435" s="26"/>
    </row>
    <row r="436" spans="1:8" ht="12.75" customHeight="1">
      <c r="A436" s="23">
        <v>42844</v>
      </c>
      <c r="B436" s="23"/>
      <c r="C436" s="29">
        <f>ROUND(7.325,3)</f>
        <v>7.325</v>
      </c>
      <c r="D436" s="29">
        <f>ROUND(7.39,3)</f>
        <v>7.39</v>
      </c>
      <c r="E436" s="29">
        <f>ROUND(7.29,3)</f>
        <v>7.29</v>
      </c>
      <c r="F436" s="29">
        <f>ROUND(7.34,3)</f>
        <v>7.34</v>
      </c>
      <c r="G436" s="25"/>
      <c r="H436" s="26"/>
    </row>
    <row r="437" spans="1:8" ht="12.75" customHeight="1">
      <c r="A437" s="23">
        <v>42872</v>
      </c>
      <c r="B437" s="23"/>
      <c r="C437" s="29">
        <f>ROUND(7.325,3)</f>
        <v>7.325</v>
      </c>
      <c r="D437" s="29">
        <f>ROUND(7.39,3)</f>
        <v>7.39</v>
      </c>
      <c r="E437" s="29">
        <f>ROUND(7.29,3)</f>
        <v>7.29</v>
      </c>
      <c r="F437" s="29">
        <f>ROUND(7.34,3)</f>
        <v>7.34</v>
      </c>
      <c r="G437" s="25"/>
      <c r="H437" s="26"/>
    </row>
    <row r="438" spans="1:8" ht="12.75" customHeight="1">
      <c r="A438" s="23">
        <v>42907</v>
      </c>
      <c r="B438" s="23"/>
      <c r="C438" s="29">
        <f>ROUND(7.325,3)</f>
        <v>7.325</v>
      </c>
      <c r="D438" s="29">
        <f>ROUND(7.4,3)</f>
        <v>7.4</v>
      </c>
      <c r="E438" s="29">
        <f>ROUND(7.3,3)</f>
        <v>7.3</v>
      </c>
      <c r="F438" s="29">
        <f>ROUND(7.35,3)</f>
        <v>7.35</v>
      </c>
      <c r="G438" s="25"/>
      <c r="H438" s="26"/>
    </row>
    <row r="439" spans="1:8" ht="12.75" customHeight="1">
      <c r="A439" s="23">
        <v>42935</v>
      </c>
      <c r="B439" s="23"/>
      <c r="C439" s="29">
        <f>ROUND(7.325,3)</f>
        <v>7.325</v>
      </c>
      <c r="D439" s="29">
        <f>ROUND(7.38,3)</f>
        <v>7.38</v>
      </c>
      <c r="E439" s="29">
        <f>ROUND(7.28,3)</f>
        <v>7.28</v>
      </c>
      <c r="F439" s="29">
        <f>ROUND(7.33,3)</f>
        <v>7.33</v>
      </c>
      <c r="G439" s="25"/>
      <c r="H439" s="26"/>
    </row>
    <row r="440" spans="1:8" ht="12.75" customHeight="1">
      <c r="A440" s="23">
        <v>42998</v>
      </c>
      <c r="B440" s="23"/>
      <c r="C440" s="29">
        <f>ROUND(7.325,3)</f>
        <v>7.325</v>
      </c>
      <c r="D440" s="29">
        <f>ROUND(7.4,3)</f>
        <v>7.4</v>
      </c>
      <c r="E440" s="29">
        <f>ROUND(7.3,3)</f>
        <v>7.3</v>
      </c>
      <c r="F440" s="29">
        <f>ROUND(7.35,3)</f>
        <v>7.35</v>
      </c>
      <c r="G440" s="25"/>
      <c r="H440" s="26"/>
    </row>
    <row r="441" spans="1:8" ht="12.75" customHeight="1">
      <c r="A441" s="23">
        <v>43089</v>
      </c>
      <c r="B441" s="23"/>
      <c r="C441" s="29">
        <f>ROUND(7.325,3)</f>
        <v>7.325</v>
      </c>
      <c r="D441" s="29">
        <f>ROUND(7.39,3)</f>
        <v>7.39</v>
      </c>
      <c r="E441" s="29">
        <f>ROUND(7.29,3)</f>
        <v>7.29</v>
      </c>
      <c r="F441" s="29">
        <f>ROUND(7.34,3)</f>
        <v>7.34</v>
      </c>
      <c r="G441" s="25"/>
      <c r="H441" s="26"/>
    </row>
    <row r="442" spans="1:8" ht="12.75" customHeight="1">
      <c r="A442" s="23">
        <v>43179</v>
      </c>
      <c r="B442" s="23"/>
      <c r="C442" s="29">
        <f>ROUND(7.325,3)</f>
        <v>7.325</v>
      </c>
      <c r="D442" s="29">
        <f>ROUND(7.4,3)</f>
        <v>7.4</v>
      </c>
      <c r="E442" s="29">
        <f>ROUND(7.3,3)</f>
        <v>7.3</v>
      </c>
      <c r="F442" s="29">
        <f>ROUND(7.35,3)</f>
        <v>7.35</v>
      </c>
      <c r="G442" s="25"/>
      <c r="H442" s="26"/>
    </row>
    <row r="443" spans="1:8" ht="12.75" customHeight="1">
      <c r="A443" s="23">
        <v>43269</v>
      </c>
      <c r="B443" s="23"/>
      <c r="C443" s="29">
        <f>ROUND(7.325,3)</f>
        <v>7.325</v>
      </c>
      <c r="D443" s="29">
        <f>ROUND(7.51,3)</f>
        <v>7.51</v>
      </c>
      <c r="E443" s="29">
        <f>ROUND(7.41,3)</f>
        <v>7.41</v>
      </c>
      <c r="F443" s="29">
        <f>ROUND(7.46,3)</f>
        <v>7.46</v>
      </c>
      <c r="G443" s="25"/>
      <c r="H443" s="26"/>
    </row>
    <row r="444" spans="1:8" ht="12.75" customHeight="1">
      <c r="A444" s="23">
        <v>43271</v>
      </c>
      <c r="B444" s="23"/>
      <c r="C444" s="29">
        <f>ROUND(7.325,3)</f>
        <v>7.325</v>
      </c>
      <c r="D444" s="29">
        <f>ROUND(7.41,3)</f>
        <v>7.41</v>
      </c>
      <c r="E444" s="29">
        <f>ROUND(7.31,3)</f>
        <v>7.31</v>
      </c>
      <c r="F444" s="29">
        <f>ROUND(7.36,3)</f>
        <v>7.36</v>
      </c>
      <c r="G444" s="25"/>
      <c r="H444" s="26"/>
    </row>
    <row r="445" spans="1:8" ht="12.75" customHeight="1">
      <c r="A445" s="23">
        <v>43362</v>
      </c>
      <c r="B445" s="23"/>
      <c r="C445" s="29">
        <f>ROUND(7.325,3)</f>
        <v>7.325</v>
      </c>
      <c r="D445" s="29">
        <f>ROUND(7.42,3)</f>
        <v>7.42</v>
      </c>
      <c r="E445" s="29">
        <f>ROUND(7.32,3)</f>
        <v>7.32</v>
      </c>
      <c r="F445" s="29">
        <f>ROUND(7.37,3)</f>
        <v>7.37</v>
      </c>
      <c r="G445" s="25"/>
      <c r="H445" s="26"/>
    </row>
    <row r="446" spans="1:8" ht="12.75" customHeight="1">
      <c r="A446" s="23">
        <v>43453</v>
      </c>
      <c r="B446" s="23"/>
      <c r="C446" s="29">
        <f>ROUND(7.325,3)</f>
        <v>7.325</v>
      </c>
      <c r="D446" s="29">
        <f>ROUND(7.42,3)</f>
        <v>7.42</v>
      </c>
      <c r="E446" s="29">
        <f>ROUND(7.32,3)</f>
        <v>7.32</v>
      </c>
      <c r="F446" s="29">
        <f>ROUND(7.37,3)</f>
        <v>7.37</v>
      </c>
      <c r="G446" s="25"/>
      <c r="H446" s="26"/>
    </row>
    <row r="447" spans="1:8" ht="12.75" customHeight="1">
      <c r="A447" s="23" t="s">
        <v>92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42859</v>
      </c>
      <c r="B448" s="23"/>
      <c r="C448" s="29">
        <f>ROUND(548.372,3)</f>
        <v>548.372</v>
      </c>
      <c r="D448" s="29">
        <f>F448</f>
        <v>557.176</v>
      </c>
      <c r="E448" s="29">
        <f>F448</f>
        <v>557.176</v>
      </c>
      <c r="F448" s="29">
        <f>ROUND(557.176,3)</f>
        <v>557.176</v>
      </c>
      <c r="G448" s="25"/>
      <c r="H448" s="26"/>
    </row>
    <row r="449" spans="1:8" ht="12.75" customHeight="1">
      <c r="A449" s="23">
        <v>42950</v>
      </c>
      <c r="B449" s="23"/>
      <c r="C449" s="29">
        <f>ROUND(548.372,3)</f>
        <v>548.372</v>
      </c>
      <c r="D449" s="29">
        <f>F449</f>
        <v>567.849</v>
      </c>
      <c r="E449" s="29">
        <f>F449</f>
        <v>567.849</v>
      </c>
      <c r="F449" s="29">
        <f>ROUND(567.849,3)</f>
        <v>567.849</v>
      </c>
      <c r="G449" s="25"/>
      <c r="H449" s="26"/>
    </row>
    <row r="450" spans="1:8" ht="12.75" customHeight="1">
      <c r="A450" s="23">
        <v>43041</v>
      </c>
      <c r="B450" s="23"/>
      <c r="C450" s="29">
        <f>ROUND(548.372,3)</f>
        <v>548.372</v>
      </c>
      <c r="D450" s="29">
        <f>F450</f>
        <v>579.112</v>
      </c>
      <c r="E450" s="29">
        <f>F450</f>
        <v>579.112</v>
      </c>
      <c r="F450" s="29">
        <f>ROUND(579.112,3)</f>
        <v>579.112</v>
      </c>
      <c r="G450" s="25"/>
      <c r="H450" s="26"/>
    </row>
    <row r="451" spans="1:8" ht="12.75" customHeight="1">
      <c r="A451" s="23">
        <v>43132</v>
      </c>
      <c r="B451" s="23"/>
      <c r="C451" s="29">
        <f>ROUND(548.372,3)</f>
        <v>548.372</v>
      </c>
      <c r="D451" s="29">
        <f>F451</f>
        <v>590.657</v>
      </c>
      <c r="E451" s="29">
        <f>F451</f>
        <v>590.657</v>
      </c>
      <c r="F451" s="29">
        <f>ROUND(590.657,3)</f>
        <v>590.657</v>
      </c>
      <c r="G451" s="25"/>
      <c r="H451" s="26"/>
    </row>
    <row r="452" spans="1:8" ht="12.75" customHeight="1">
      <c r="A452" s="23" t="s">
        <v>93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42810</v>
      </c>
      <c r="B453" s="23"/>
      <c r="C453" s="24">
        <f>ROUND(99.8359487753305,5)</f>
        <v>99.83595</v>
      </c>
      <c r="D453" s="24">
        <f>F453</f>
        <v>100.00295</v>
      </c>
      <c r="E453" s="24">
        <f>F453</f>
        <v>100.00295</v>
      </c>
      <c r="F453" s="24">
        <f>ROUND(100.002945652587,5)</f>
        <v>100.00295</v>
      </c>
      <c r="G453" s="25"/>
      <c r="H453" s="26"/>
    </row>
    <row r="454" spans="1:8" ht="12.75" customHeight="1">
      <c r="A454" s="23" t="s">
        <v>94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42901</v>
      </c>
      <c r="B455" s="23"/>
      <c r="C455" s="24">
        <f>ROUND(99.8359487753305,5)</f>
        <v>99.83595</v>
      </c>
      <c r="D455" s="24">
        <f>F455</f>
        <v>99.59767</v>
      </c>
      <c r="E455" s="24">
        <f>F455</f>
        <v>99.59767</v>
      </c>
      <c r="F455" s="24">
        <f>ROUND(99.597669094781,5)</f>
        <v>99.59767</v>
      </c>
      <c r="G455" s="25"/>
      <c r="H455" s="26"/>
    </row>
    <row r="456" spans="1:8" ht="12.75" customHeight="1">
      <c r="A456" s="23" t="s">
        <v>95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42999</v>
      </c>
      <c r="B457" s="23"/>
      <c r="C457" s="24">
        <f>ROUND(99.8359487753305,5)</f>
        <v>99.83595</v>
      </c>
      <c r="D457" s="24">
        <f>F457</f>
        <v>99.6015</v>
      </c>
      <c r="E457" s="24">
        <f>F457</f>
        <v>99.6015</v>
      </c>
      <c r="F457" s="24">
        <f>ROUND(99.6015020917046,5)</f>
        <v>99.6015</v>
      </c>
      <c r="G457" s="25"/>
      <c r="H457" s="26"/>
    </row>
    <row r="458" spans="1:8" ht="12.75" customHeight="1">
      <c r="A458" s="23" t="s">
        <v>96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43090</v>
      </c>
      <c r="B459" s="23"/>
      <c r="C459" s="24">
        <f>ROUND(99.8359487753305,5)</f>
        <v>99.83595</v>
      </c>
      <c r="D459" s="24">
        <f>F459</f>
        <v>99.8282</v>
      </c>
      <c r="E459" s="24">
        <f>F459</f>
        <v>99.8282</v>
      </c>
      <c r="F459" s="24">
        <f>ROUND(99.8282018905799,5)</f>
        <v>99.8282</v>
      </c>
      <c r="G459" s="25"/>
      <c r="H459" s="26"/>
    </row>
    <row r="460" spans="1:8" ht="12.75" customHeight="1">
      <c r="A460" s="23" t="s">
        <v>97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43174</v>
      </c>
      <c r="B461" s="23"/>
      <c r="C461" s="24">
        <f>ROUND(99.8359487753305,5)</f>
        <v>99.83595</v>
      </c>
      <c r="D461" s="24">
        <f>F461</f>
        <v>99.83595</v>
      </c>
      <c r="E461" s="24">
        <f>F461</f>
        <v>99.83595</v>
      </c>
      <c r="F461" s="24">
        <f>ROUND(99.8359487753305,5)</f>
        <v>99.83595</v>
      </c>
      <c r="G461" s="25"/>
      <c r="H461" s="26"/>
    </row>
    <row r="462" spans="1:8" ht="12.75" customHeight="1">
      <c r="A462" s="23" t="s">
        <v>98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43087</v>
      </c>
      <c r="B463" s="23"/>
      <c r="C463" s="24">
        <f>ROUND(99.6949970479049,5)</f>
        <v>99.695</v>
      </c>
      <c r="D463" s="24">
        <f>F463</f>
        <v>99.85693</v>
      </c>
      <c r="E463" s="24">
        <f>F463</f>
        <v>99.85693</v>
      </c>
      <c r="F463" s="24">
        <f>ROUND(99.8569323108057,5)</f>
        <v>99.85693</v>
      </c>
      <c r="G463" s="25"/>
      <c r="H463" s="26"/>
    </row>
    <row r="464" spans="1:8" ht="12.75" customHeight="1">
      <c r="A464" s="23" t="s">
        <v>99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43175</v>
      </c>
      <c r="B465" s="23"/>
      <c r="C465" s="24">
        <f>ROUND(99.6949970479049,5)</f>
        <v>99.695</v>
      </c>
      <c r="D465" s="24">
        <f>F465</f>
        <v>99.1181</v>
      </c>
      <c r="E465" s="24">
        <f>F465</f>
        <v>99.1181</v>
      </c>
      <c r="F465" s="24">
        <f>ROUND(99.1180988535399,5)</f>
        <v>99.1181</v>
      </c>
      <c r="G465" s="25"/>
      <c r="H465" s="26"/>
    </row>
    <row r="466" spans="1:8" ht="12.75" customHeight="1">
      <c r="A466" s="23" t="s">
        <v>100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43266</v>
      </c>
      <c r="B467" s="23"/>
      <c r="C467" s="24">
        <f>ROUND(99.6949970479049,5)</f>
        <v>99.695</v>
      </c>
      <c r="D467" s="24">
        <f>F467</f>
        <v>98.74132</v>
      </c>
      <c r="E467" s="24">
        <f>F467</f>
        <v>98.74132</v>
      </c>
      <c r="F467" s="24">
        <f>ROUND(98.7413201561743,5)</f>
        <v>98.74132</v>
      </c>
      <c r="G467" s="25"/>
      <c r="H467" s="26"/>
    </row>
    <row r="468" spans="1:8" ht="12.75" customHeight="1">
      <c r="A468" s="23" t="s">
        <v>101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43364</v>
      </c>
      <c r="B469" s="23"/>
      <c r="C469" s="24">
        <f>ROUND(99.6949970479049,5)</f>
        <v>99.695</v>
      </c>
      <c r="D469" s="24">
        <f>F469</f>
        <v>98.76448</v>
      </c>
      <c r="E469" s="24">
        <f>F469</f>
        <v>98.76448</v>
      </c>
      <c r="F469" s="24">
        <f>ROUND(98.7644790485266,5)</f>
        <v>98.76448</v>
      </c>
      <c r="G469" s="25"/>
      <c r="H469" s="26"/>
    </row>
    <row r="470" spans="1:8" ht="12.75" customHeight="1">
      <c r="A470" s="23" t="s">
        <v>102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43455</v>
      </c>
      <c r="B471" s="23"/>
      <c r="C471" s="25">
        <f>ROUND(99.6949970479049,2)</f>
        <v>99.69</v>
      </c>
      <c r="D471" s="25">
        <f>F471</f>
        <v>99.23</v>
      </c>
      <c r="E471" s="25">
        <f>F471</f>
        <v>99.23</v>
      </c>
      <c r="F471" s="25">
        <f>ROUND(99.2269448774555,2)</f>
        <v>99.23</v>
      </c>
      <c r="G471" s="25"/>
      <c r="H471" s="26"/>
    </row>
    <row r="472" spans="1:8" ht="12.75" customHeight="1">
      <c r="A472" s="23" t="s">
        <v>103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43539</v>
      </c>
      <c r="B473" s="23"/>
      <c r="C473" s="24">
        <f>ROUND(99.6949970479049,5)</f>
        <v>99.695</v>
      </c>
      <c r="D473" s="24">
        <f>F473</f>
        <v>99.695</v>
      </c>
      <c r="E473" s="24">
        <f>F473</f>
        <v>99.695</v>
      </c>
      <c r="F473" s="24">
        <f>ROUND(99.6949970479049,5)</f>
        <v>99.695</v>
      </c>
      <c r="G473" s="25"/>
      <c r="H473" s="26"/>
    </row>
    <row r="474" spans="1:8" ht="12.75" customHeight="1">
      <c r="A474" s="23" t="s">
        <v>104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44182</v>
      </c>
      <c r="B475" s="23"/>
      <c r="C475" s="24">
        <f>ROUND(98.4225484685803,5)</f>
        <v>98.42255</v>
      </c>
      <c r="D475" s="24">
        <f>F475</f>
        <v>97.25756</v>
      </c>
      <c r="E475" s="24">
        <f>F475</f>
        <v>97.25756</v>
      </c>
      <c r="F475" s="24">
        <f>ROUND(97.2575579285434,5)</f>
        <v>97.25756</v>
      </c>
      <c r="G475" s="25"/>
      <c r="H475" s="26"/>
    </row>
    <row r="476" spans="1:8" ht="12.75" customHeight="1">
      <c r="A476" s="23" t="s">
        <v>105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44271</v>
      </c>
      <c r="B477" s="23"/>
      <c r="C477" s="24">
        <f>ROUND(98.4225484685803,5)</f>
        <v>98.42255</v>
      </c>
      <c r="D477" s="24">
        <f>F477</f>
        <v>96.54391</v>
      </c>
      <c r="E477" s="24">
        <f>F477</f>
        <v>96.54391</v>
      </c>
      <c r="F477" s="24">
        <f>ROUND(96.5439090484159,5)</f>
        <v>96.54391</v>
      </c>
      <c r="G477" s="25"/>
      <c r="H477" s="26"/>
    </row>
    <row r="478" spans="1:8" ht="12.75" customHeight="1">
      <c r="A478" s="23" t="s">
        <v>106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44362</v>
      </c>
      <c r="B479" s="23"/>
      <c r="C479" s="24">
        <f>ROUND(98.4225484685803,5)</f>
        <v>98.42255</v>
      </c>
      <c r="D479" s="24">
        <f>F479</f>
        <v>95.79078</v>
      </c>
      <c r="E479" s="24">
        <f>F479</f>
        <v>95.79078</v>
      </c>
      <c r="F479" s="24">
        <f>ROUND(95.790775132788,5)</f>
        <v>95.79078</v>
      </c>
      <c r="G479" s="25"/>
      <c r="H479" s="26"/>
    </row>
    <row r="480" spans="1:8" ht="12.75" customHeight="1">
      <c r="A480" s="23" t="s">
        <v>107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44460</v>
      </c>
      <c r="B481" s="23"/>
      <c r="C481" s="24">
        <f>ROUND(98.4225484685803,5)</f>
        <v>98.42255</v>
      </c>
      <c r="D481" s="24">
        <f>F481</f>
        <v>96.01823</v>
      </c>
      <c r="E481" s="24">
        <f>F481</f>
        <v>96.01823</v>
      </c>
      <c r="F481" s="24">
        <f>ROUND(96.0182310622868,5)</f>
        <v>96.01823</v>
      </c>
      <c r="G481" s="25"/>
      <c r="H481" s="26"/>
    </row>
    <row r="482" spans="1:8" ht="12.75" customHeight="1">
      <c r="A482" s="23" t="s">
        <v>108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44551</v>
      </c>
      <c r="B483" s="23"/>
      <c r="C483" s="24">
        <f>ROUND(98.4225484685803,5)</f>
        <v>98.42255</v>
      </c>
      <c r="D483" s="24">
        <f>F483</f>
        <v>98.2495</v>
      </c>
      <c r="E483" s="24">
        <f>F483</f>
        <v>98.2495</v>
      </c>
      <c r="F483" s="24">
        <f>ROUND(98.249497367861,5)</f>
        <v>98.2495</v>
      </c>
      <c r="G483" s="25"/>
      <c r="H483" s="26"/>
    </row>
    <row r="484" spans="1:8" ht="12.75" customHeight="1">
      <c r="A484" s="23" t="s">
        <v>109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44635</v>
      </c>
      <c r="B485" s="23"/>
      <c r="C485" s="24">
        <f>ROUND(98.4225484685803,5)</f>
        <v>98.42255</v>
      </c>
      <c r="D485" s="24">
        <f>F485</f>
        <v>98.42255</v>
      </c>
      <c r="E485" s="24">
        <f>F485</f>
        <v>98.42255</v>
      </c>
      <c r="F485" s="24">
        <f>ROUND(98.4225484685803,5)</f>
        <v>98.42255</v>
      </c>
      <c r="G485" s="25"/>
      <c r="H485" s="26"/>
    </row>
    <row r="486" spans="1:8" ht="12.75" customHeight="1">
      <c r="A486" s="23" t="s">
        <v>110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46008</v>
      </c>
      <c r="B487" s="23"/>
      <c r="C487" s="24">
        <f>ROUND(97.0286147814955,5)</f>
        <v>97.02861</v>
      </c>
      <c r="D487" s="24">
        <f>F487</f>
        <v>96.77459</v>
      </c>
      <c r="E487" s="24">
        <f>F487</f>
        <v>96.77459</v>
      </c>
      <c r="F487" s="24">
        <f>ROUND(96.774592836426,5)</f>
        <v>96.77459</v>
      </c>
      <c r="G487" s="25"/>
      <c r="H487" s="26"/>
    </row>
    <row r="488" spans="1:8" ht="12.75" customHeight="1">
      <c r="A488" s="23" t="s">
        <v>111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46097</v>
      </c>
      <c r="B489" s="23"/>
      <c r="C489" s="24">
        <f>ROUND(97.0286147814955,5)</f>
        <v>97.02861</v>
      </c>
      <c r="D489" s="24">
        <f>F489</f>
        <v>93.80517</v>
      </c>
      <c r="E489" s="24">
        <f>F489</f>
        <v>93.80517</v>
      </c>
      <c r="F489" s="24">
        <f>ROUND(93.8051688668193,5)</f>
        <v>93.80517</v>
      </c>
      <c r="G489" s="25"/>
      <c r="H489" s="26"/>
    </row>
    <row r="490" spans="1:8" ht="12.75" customHeight="1">
      <c r="A490" s="23" t="s">
        <v>112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46188</v>
      </c>
      <c r="B491" s="23"/>
      <c r="C491" s="24">
        <f>ROUND(97.0286147814955,5)</f>
        <v>97.02861</v>
      </c>
      <c r="D491" s="24">
        <f>F491</f>
        <v>92.56184</v>
      </c>
      <c r="E491" s="24">
        <f>F491</f>
        <v>92.56184</v>
      </c>
      <c r="F491" s="24">
        <f>ROUND(92.5618417219803,5)</f>
        <v>92.56184</v>
      </c>
      <c r="G491" s="25"/>
      <c r="H491" s="26"/>
    </row>
    <row r="492" spans="1:8" ht="12.75" customHeight="1">
      <c r="A492" s="23" t="s">
        <v>113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46286</v>
      </c>
      <c r="B493" s="23"/>
      <c r="C493" s="24">
        <f>ROUND(97.0286147814955,5)</f>
        <v>97.02861</v>
      </c>
      <c r="D493" s="24">
        <f>F493</f>
        <v>94.70622</v>
      </c>
      <c r="E493" s="24">
        <f>F493</f>
        <v>94.70622</v>
      </c>
      <c r="F493" s="24">
        <f>ROUND(94.7062197280757,5)</f>
        <v>94.70622</v>
      </c>
      <c r="G493" s="25"/>
      <c r="H493" s="26"/>
    </row>
    <row r="494" spans="1:8" ht="12.75" customHeight="1">
      <c r="A494" s="23" t="s">
        <v>114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46377</v>
      </c>
      <c r="B495" s="23"/>
      <c r="C495" s="24">
        <f>ROUND(97.0286147814955,5)</f>
        <v>97.02861</v>
      </c>
      <c r="D495" s="24">
        <f>F495</f>
        <v>98.4504</v>
      </c>
      <c r="E495" s="24">
        <f>F495</f>
        <v>98.4504</v>
      </c>
      <c r="F495" s="24">
        <f>ROUND(98.4503963709854,5)</f>
        <v>98.4504</v>
      </c>
      <c r="G495" s="25"/>
      <c r="H495" s="26"/>
    </row>
    <row r="496" spans="1:8" ht="12.75" customHeight="1">
      <c r="A496" s="23" t="s">
        <v>115</v>
      </c>
      <c r="B496" s="23"/>
      <c r="C496" s="27"/>
      <c r="D496" s="27"/>
      <c r="E496" s="27"/>
      <c r="F496" s="27"/>
      <c r="G496" s="25"/>
      <c r="H496" s="26"/>
    </row>
    <row r="497" spans="1:8" ht="12.75" customHeight="1" thickBot="1">
      <c r="A497" s="31">
        <v>46461</v>
      </c>
      <c r="B497" s="31"/>
      <c r="C497" s="32">
        <f>ROUND(97.0286147814955,5)</f>
        <v>97.02861</v>
      </c>
      <c r="D497" s="32">
        <f>F497</f>
        <v>97.02861</v>
      </c>
      <c r="E497" s="32">
        <f>F497</f>
        <v>97.02861</v>
      </c>
      <c r="F497" s="32">
        <f>ROUND(97.0286147814955,5)</f>
        <v>97.02861</v>
      </c>
      <c r="G497" s="33"/>
      <c r="H497" s="34"/>
    </row>
  </sheetData>
  <sheetProtection/>
  <mergeCells count="496">
    <mergeCell ref="A496:B496"/>
    <mergeCell ref="A497:B497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2017-02-16T16:22:18Z</dcterms:modified>
  <cp:category/>
  <cp:version/>
  <cp:contentType/>
  <cp:contentStatus/>
</cp:coreProperties>
</file>