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<sst xmlns="http://schemas.openxmlformats.org/spreadsheetml/2006/main" count="127" uniqueCount="123">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</sst>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43390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ROUND(100.006799328071,2)</f>
        <v>100.01</v>
      </c>
      <c r="D6" s="28">
        <f>F6</f>
        <v>102.24</v>
      </c>
      <c r="E6" s="28">
        <f>F6</f>
        <v>102.24</v>
      </c>
      <c r="F6" s="28">
        <f>ROUND(102.243110747955,2)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ROUND(100.006799328071,2)</f>
        <v>100.01</v>
      </c>
      <c r="D7" s="28">
        <f>F7</f>
        <v>99.58</v>
      </c>
      <c r="E7" s="28">
        <f>F7</f>
        <v>99.58</v>
      </c>
      <c r="F7" s="28">
        <f>ROUND(99.5812047727736,2)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ROUND(100.006799328071,2)</f>
        <v>100.01</v>
      </c>
      <c r="D8" s="28">
        <f>F8</f>
        <v>102.06</v>
      </c>
      <c r="E8" s="28">
        <f>F8</f>
        <v>102.06</v>
      </c>
      <c r="F8" s="28">
        <f>ROUND(102.057067313644,2)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ROUND(100.006799328071,2)</f>
        <v>100.01</v>
      </c>
      <c r="D9" s="28">
        <f>F9</f>
        <v>100.01</v>
      </c>
      <c r="E9" s="28">
        <f>F9</f>
        <v>100.01</v>
      </c>
      <c r="F9" s="28">
        <f>ROUND(100.006799328071,2)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ROUND(100.034691609319,2)</f>
        <v>100.03</v>
      </c>
      <c r="D11" s="28">
        <f>F11</f>
        <v>98.9</v>
      </c>
      <c r="E11" s="28">
        <f>F11</f>
        <v>98.9</v>
      </c>
      <c r="F11" s="28">
        <f>ROUND(98.8994473679245,2)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ROUND(100.034691609319,2)</f>
        <v>100.03</v>
      </c>
      <c r="D12" s="28">
        <f>F12</f>
        <v>99.33</v>
      </c>
      <c r="E12" s="28">
        <f>F12</f>
        <v>99.33</v>
      </c>
      <c r="F12" s="28">
        <f>ROUND(99.3318947505586,2)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ROUND(100.034691609319,2)</f>
        <v>100.03</v>
      </c>
      <c r="D13" s="28">
        <f>F13</f>
        <v>99.79</v>
      </c>
      <c r="E13" s="28">
        <f>F13</f>
        <v>99.79</v>
      </c>
      <c r="F13" s="28">
        <f>ROUND(99.7877372098713,2)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ROUND(100.034691609319,2)</f>
        <v>100.03</v>
      </c>
      <c r="D14" s="28">
        <f>F14</f>
        <v>102.01</v>
      </c>
      <c r="E14" s="28">
        <f>F14</f>
        <v>102.01</v>
      </c>
      <c r="F14" s="28">
        <f>ROUND(102.005986339873,2)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ROUND(100.034691609319,2)</f>
        <v>100.03</v>
      </c>
      <c r="D15" s="28">
        <f>F15</f>
        <v>103.06</v>
      </c>
      <c r="E15" s="28">
        <f>F15</f>
        <v>103.06</v>
      </c>
      <c r="F15" s="28">
        <f>ROUND(103.059580711236,2)</f>
        <v>103.06</v>
      </c>
      <c r="G15" s="28"/>
      <c r="H15" s="42"/>
    </row>
    <row r="16" spans="1:8" ht="12.75" customHeight="1">
      <c r="A16" s="26">
        <v>43913</v>
      </c>
      <c r="B16" s="27"/>
      <c r="C16" s="28">
        <f>ROUND(100.034691609319,2)</f>
        <v>100.03</v>
      </c>
      <c r="D16" s="28">
        <f>F16</f>
        <v>99.19</v>
      </c>
      <c r="E16" s="28">
        <f>F16</f>
        <v>99.19</v>
      </c>
      <c r="F16" s="28">
        <f>ROUND(99.1915841027139,2)</f>
        <v>99.19</v>
      </c>
      <c r="G16" s="28"/>
      <c r="H16" s="42"/>
    </row>
    <row r="17" spans="1:8" ht="12.75" customHeight="1">
      <c r="A17" s="26">
        <v>44004</v>
      </c>
      <c r="B17" s="27"/>
      <c r="C17" s="28">
        <f>ROUND(100.034691609319,2)</f>
        <v>100.03</v>
      </c>
      <c r="D17" s="28">
        <f>F17</f>
        <v>102.89</v>
      </c>
      <c r="E17" s="28">
        <f>F17</f>
        <v>102.89</v>
      </c>
      <c r="F17" s="28">
        <f>ROUND(102.891582472919,2)</f>
        <v>102.89</v>
      </c>
      <c r="G17" s="28"/>
      <c r="H17" s="42"/>
    </row>
    <row r="18" spans="1:8" ht="12.75" customHeight="1">
      <c r="A18" s="26">
        <v>44095</v>
      </c>
      <c r="B18" s="27"/>
      <c r="C18" s="28">
        <f>ROUND(100.034691609319,2)</f>
        <v>100.03</v>
      </c>
      <c r="D18" s="28">
        <f>F18</f>
        <v>100.03</v>
      </c>
      <c r="E18" s="28">
        <f>F18</f>
        <v>100.03</v>
      </c>
      <c r="F18" s="28">
        <f>ROUND(100.034691609319,2)</f>
        <v>100.03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ROUND(100.121209920705,2)</f>
        <v>100.12</v>
      </c>
      <c r="D20" s="28">
        <f>F20</f>
        <v>96.98</v>
      </c>
      <c r="E20" s="28">
        <f>F20</f>
        <v>96.98</v>
      </c>
      <c r="F20" s="28">
        <f>ROUND(96.976988231994,2)</f>
        <v>96.98</v>
      </c>
      <c r="G20" s="28"/>
      <c r="H20" s="42"/>
    </row>
    <row r="21" spans="1:8" ht="12.75" customHeight="1">
      <c r="A21" s="26">
        <v>44271</v>
      </c>
      <c r="B21" s="27"/>
      <c r="C21" s="28">
        <f>ROUND(100.121209920705,2)</f>
        <v>100.12</v>
      </c>
      <c r="D21" s="28">
        <f>F21</f>
        <v>96.29</v>
      </c>
      <c r="E21" s="28">
        <f>F21</f>
        <v>96.29</v>
      </c>
      <c r="F21" s="28">
        <f>ROUND(96.2924589673465,2)</f>
        <v>96.29</v>
      </c>
      <c r="G21" s="28"/>
      <c r="H21" s="42"/>
    </row>
    <row r="22" spans="1:8" ht="12.75" customHeight="1">
      <c r="A22" s="26">
        <v>44362</v>
      </c>
      <c r="B22" s="27"/>
      <c r="C22" s="28">
        <f>ROUND(100.121209920705,2)</f>
        <v>100.12</v>
      </c>
      <c r="D22" s="28">
        <f>F22</f>
        <v>95.57</v>
      </c>
      <c r="E22" s="28">
        <f>F22</f>
        <v>95.57</v>
      </c>
      <c r="F22" s="28">
        <f>ROUND(95.5728328042735,2)</f>
        <v>95.57</v>
      </c>
      <c r="G22" s="28"/>
      <c r="H22" s="42"/>
    </row>
    <row r="23" spans="1:8" ht="12.75" customHeight="1">
      <c r="A23" s="26">
        <v>44460</v>
      </c>
      <c r="B23" s="27"/>
      <c r="C23" s="28">
        <f>ROUND(100.121209920705,2)</f>
        <v>100.12</v>
      </c>
      <c r="D23" s="28">
        <f>F23</f>
        <v>95.83</v>
      </c>
      <c r="E23" s="28">
        <f>F23</f>
        <v>95.83</v>
      </c>
      <c r="F23" s="28">
        <f>ROUND(95.8317653487594,2)</f>
        <v>95.83</v>
      </c>
      <c r="G23" s="28"/>
      <c r="H23" s="42"/>
    </row>
    <row r="24" spans="1:8" ht="12.75" customHeight="1">
      <c r="A24" s="26">
        <v>44551</v>
      </c>
      <c r="B24" s="27"/>
      <c r="C24" s="28">
        <f>ROUND(100.121209920705,2)</f>
        <v>100.12</v>
      </c>
      <c r="D24" s="28">
        <f>F24</f>
        <v>98.11</v>
      </c>
      <c r="E24" s="28">
        <f>F24</f>
        <v>98.11</v>
      </c>
      <c r="F24" s="28">
        <f>ROUND(98.1055614809298,2)</f>
        <v>98.11</v>
      </c>
      <c r="G24" s="28"/>
      <c r="H24" s="42"/>
    </row>
    <row r="25" spans="1:8" ht="12.75" customHeight="1">
      <c r="A25" s="26">
        <v>44635</v>
      </c>
      <c r="B25" s="27"/>
      <c r="C25" s="28">
        <f>ROUND(100.121209920705,2)</f>
        <v>100.12</v>
      </c>
      <c r="D25" s="28">
        <f>F25</f>
        <v>98.32</v>
      </c>
      <c r="E25" s="28">
        <f>F25</f>
        <v>98.32</v>
      </c>
      <c r="F25" s="28">
        <f>ROUND(98.3204588660116,2)</f>
        <v>98.32</v>
      </c>
      <c r="G25" s="28"/>
      <c r="H25" s="42"/>
    </row>
    <row r="26" spans="1:8" ht="12.75" customHeight="1">
      <c r="A26" s="26">
        <v>44733</v>
      </c>
      <c r="B26" s="27"/>
      <c r="C26" s="28">
        <f>ROUND(100.121209920705,2)</f>
        <v>100.12</v>
      </c>
      <c r="D26" s="28">
        <f>F26</f>
        <v>99.59</v>
      </c>
      <c r="E26" s="28">
        <f>F26</f>
        <v>99.59</v>
      </c>
      <c r="F26" s="28">
        <f>ROUND(99.5903380867282,2)</f>
        <v>99.59</v>
      </c>
      <c r="G26" s="28"/>
      <c r="H26" s="42"/>
    </row>
    <row r="27" spans="1:8" ht="12.75" customHeight="1">
      <c r="A27" s="26">
        <v>44824</v>
      </c>
      <c r="B27" s="27"/>
      <c r="C27" s="28">
        <f>ROUND(100.121209920705,2)</f>
        <v>100.12</v>
      </c>
      <c r="D27" s="28">
        <f>F27</f>
        <v>103.58</v>
      </c>
      <c r="E27" s="28">
        <f>F27</f>
        <v>103.58</v>
      </c>
      <c r="F27" s="28">
        <f>ROUND(103.584431724679,2)</f>
        <v>103.58</v>
      </c>
      <c r="G27" s="28"/>
      <c r="H27" s="42"/>
    </row>
    <row r="28" spans="1:8" ht="12.75" customHeight="1">
      <c r="A28" s="26">
        <v>44915</v>
      </c>
      <c r="B28" s="27"/>
      <c r="C28" s="28">
        <f>ROUND(100.121209920705,2)</f>
        <v>100.12</v>
      </c>
      <c r="D28" s="28">
        <f>F28</f>
        <v>104.91</v>
      </c>
      <c r="E28" s="28">
        <f>F28</f>
        <v>104.91</v>
      </c>
      <c r="F28" s="28">
        <f>ROUND(104.911632796033,2)</f>
        <v>104.91</v>
      </c>
      <c r="G28" s="28"/>
      <c r="H28" s="42"/>
    </row>
    <row r="29" spans="1:8" ht="12.75" customHeight="1">
      <c r="A29" s="26">
        <v>45007</v>
      </c>
      <c r="B29" s="27"/>
      <c r="C29" s="28">
        <f>ROUND(100.121209920705,2)</f>
        <v>100.12</v>
      </c>
      <c r="D29" s="28">
        <f>F29</f>
        <v>98.41</v>
      </c>
      <c r="E29" s="28">
        <f>F29</f>
        <v>98.41</v>
      </c>
      <c r="F29" s="28">
        <f>ROUND(98.4073069141522,2)</f>
        <v>98.41</v>
      </c>
      <c r="G29" s="28"/>
      <c r="H29" s="42"/>
    </row>
    <row r="30" spans="1:8" ht="12.75" customHeight="1">
      <c r="A30" s="26">
        <v>45097</v>
      </c>
      <c r="B30" s="27"/>
      <c r="C30" s="28">
        <f>ROUND(100.121209920705,2)</f>
        <v>100.12</v>
      </c>
      <c r="D30" s="28">
        <f>F30</f>
        <v>104.51</v>
      </c>
      <c r="E30" s="28">
        <f>F30</f>
        <v>104.51</v>
      </c>
      <c r="F30" s="28">
        <f>ROUND(104.508074724184,2)</f>
        <v>104.51</v>
      </c>
      <c r="G30" s="28"/>
      <c r="H30" s="42"/>
    </row>
    <row r="31" spans="1:8" ht="12.75" customHeight="1">
      <c r="A31" s="26">
        <v>45188</v>
      </c>
      <c r="B31" s="27"/>
      <c r="C31" s="28">
        <f>ROUND(100.121209920705,2)</f>
        <v>100.12</v>
      </c>
      <c r="D31" s="28">
        <f>F31</f>
        <v>100.12</v>
      </c>
      <c r="E31" s="28">
        <f>F31</f>
        <v>100.12</v>
      </c>
      <c r="F31" s="28">
        <f>ROUND(100.121209920705,2)</f>
        <v>100.12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ROUND(100.565875507081,2)</f>
        <v>100.57</v>
      </c>
      <c r="D33" s="28">
        <f>F33</f>
        <v>97.54</v>
      </c>
      <c r="E33" s="28">
        <f>F33</f>
        <v>97.54</v>
      </c>
      <c r="F33" s="28">
        <f>ROUND(97.5414491052575,2)</f>
        <v>97.54</v>
      </c>
      <c r="G33" s="28"/>
      <c r="H33" s="42"/>
    </row>
    <row r="34" spans="1:8" ht="12.75" customHeight="1">
      <c r="A34" s="26">
        <v>46097</v>
      </c>
      <c r="B34" s="27"/>
      <c r="C34" s="28">
        <f>ROUND(100.565875507081,2)</f>
        <v>100.57</v>
      </c>
      <c r="D34" s="28">
        <f>F34</f>
        <v>94.64</v>
      </c>
      <c r="E34" s="28">
        <f>F34</f>
        <v>94.64</v>
      </c>
      <c r="F34" s="28">
        <f>ROUND(94.6355492600717,2)</f>
        <v>94.64</v>
      </c>
      <c r="G34" s="28"/>
      <c r="H34" s="42"/>
    </row>
    <row r="35" spans="1:8" ht="12.75" customHeight="1">
      <c r="A35" s="26">
        <v>46188</v>
      </c>
      <c r="B35" s="27"/>
      <c r="C35" s="28">
        <f>ROUND(100.565875507081,2)</f>
        <v>100.57</v>
      </c>
      <c r="D35" s="28">
        <f>F35</f>
        <v>93.45</v>
      </c>
      <c r="E35" s="28">
        <f>F35</f>
        <v>93.45</v>
      </c>
      <c r="F35" s="28">
        <f>ROUND(93.4533750544579,2)</f>
        <v>93.45</v>
      </c>
      <c r="G35" s="28"/>
      <c r="H35" s="42"/>
    </row>
    <row r="36" spans="1:8" ht="12.75" customHeight="1">
      <c r="A36" s="26">
        <v>46286</v>
      </c>
      <c r="B36" s="27"/>
      <c r="C36" s="28">
        <f>ROUND(100.565875507081,2)</f>
        <v>100.57</v>
      </c>
      <c r="D36" s="28">
        <f>F36</f>
        <v>95.65</v>
      </c>
      <c r="E36" s="28">
        <f>F36</f>
        <v>95.65</v>
      </c>
      <c r="F36" s="28">
        <f>ROUND(95.6505132985257,2)</f>
        <v>95.65</v>
      </c>
      <c r="G36" s="28"/>
      <c r="H36" s="42"/>
    </row>
    <row r="37" spans="1:8" ht="12.75" customHeight="1">
      <c r="A37" s="26">
        <v>46377</v>
      </c>
      <c r="B37" s="27"/>
      <c r="C37" s="28">
        <f>ROUND(100.565875507081,2)</f>
        <v>100.57</v>
      </c>
      <c r="D37" s="28">
        <f>F37</f>
        <v>99.46</v>
      </c>
      <c r="E37" s="28">
        <f>F37</f>
        <v>99.46</v>
      </c>
      <c r="F37" s="28">
        <f>ROUND(99.4559562115848,2)</f>
        <v>99.46</v>
      </c>
      <c r="G37" s="28"/>
      <c r="H37" s="42"/>
    </row>
    <row r="38" spans="1:8" ht="12.75" customHeight="1">
      <c r="A38" s="26">
        <v>46461</v>
      </c>
      <c r="B38" s="27"/>
      <c r="C38" s="28">
        <f>ROUND(100.565875507081,2)</f>
        <v>100.57</v>
      </c>
      <c r="D38" s="28">
        <f>F38</f>
        <v>98.11</v>
      </c>
      <c r="E38" s="28">
        <f>F38</f>
        <v>98.11</v>
      </c>
      <c r="F38" s="28">
        <f>ROUND(98.1132364483902,2)</f>
        <v>98.11</v>
      </c>
      <c r="G38" s="28"/>
      <c r="H38" s="42"/>
    </row>
    <row r="39" spans="1:8" ht="12.75" customHeight="1">
      <c r="A39" s="26">
        <v>46559</v>
      </c>
      <c r="B39" s="27"/>
      <c r="C39" s="28">
        <f>ROUND(100.565875507081,2)</f>
        <v>100.57</v>
      </c>
      <c r="D39" s="28">
        <f>F39</f>
        <v>100.23</v>
      </c>
      <c r="E39" s="28">
        <f>F39</f>
        <v>100.23</v>
      </c>
      <c r="F39" s="28">
        <f>ROUND(100.225720488058,2)</f>
        <v>100.23</v>
      </c>
      <c r="G39" s="28"/>
      <c r="H39" s="42"/>
    </row>
    <row r="40" spans="1:8" ht="12.75" customHeight="1">
      <c r="A40" s="26">
        <v>46650</v>
      </c>
      <c r="B40" s="27"/>
      <c r="C40" s="28">
        <f>ROUND(100.565875507081,2)</f>
        <v>100.57</v>
      </c>
      <c r="D40" s="28">
        <f>F40</f>
        <v>105.68</v>
      </c>
      <c r="E40" s="28">
        <f>F40</f>
        <v>105.68</v>
      </c>
      <c r="F40" s="28">
        <f>ROUND(105.680557789785,2)</f>
        <v>105.68</v>
      </c>
      <c r="G40" s="28"/>
      <c r="H40" s="42"/>
    </row>
    <row r="41" spans="1:8" ht="12.75" customHeight="1">
      <c r="A41" s="26">
        <v>46741</v>
      </c>
      <c r="B41" s="27"/>
      <c r="C41" s="28">
        <f>ROUND(100.565875507081,2)</f>
        <v>100.57</v>
      </c>
      <c r="D41" s="28">
        <f>F41</f>
        <v>106.08</v>
      </c>
      <c r="E41" s="28">
        <f>F41</f>
        <v>106.08</v>
      </c>
      <c r="F41" s="28">
        <f>ROUND(106.084101852776,2)</f>
        <v>106.08</v>
      </c>
      <c r="G41" s="28"/>
      <c r="H41" s="42"/>
    </row>
    <row r="42" spans="1:8" ht="12.75" customHeight="1">
      <c r="A42" s="26">
        <v>46834</v>
      </c>
      <c r="B42" s="27"/>
      <c r="C42" s="28">
        <f>ROUND(100.565875507081,2)</f>
        <v>100.57</v>
      </c>
      <c r="D42" s="28">
        <f>F42</f>
        <v>99.73</v>
      </c>
      <c r="E42" s="28">
        <f>F42</f>
        <v>99.73</v>
      </c>
      <c r="F42" s="28">
        <f>ROUND(99.7310702465121,2)</f>
        <v>99.73</v>
      </c>
      <c r="G42" s="28"/>
      <c r="H42" s="42"/>
    </row>
    <row r="43" spans="1:8" ht="12.75" customHeight="1">
      <c r="A43" s="26">
        <v>46924</v>
      </c>
      <c r="B43" s="27"/>
      <c r="C43" s="28">
        <f>ROUND(100.565875507081,2)</f>
        <v>100.57</v>
      </c>
      <c r="D43" s="28">
        <f>F43</f>
        <v>106.86</v>
      </c>
      <c r="E43" s="28">
        <f>F43</f>
        <v>106.86</v>
      </c>
      <c r="F43" s="28">
        <f>ROUND(106.860411975409,2)</f>
        <v>106.86</v>
      </c>
      <c r="G43" s="28"/>
      <c r="H43" s="42"/>
    </row>
    <row r="44" spans="1:8" ht="12.75" customHeight="1">
      <c r="A44" s="26">
        <v>47015</v>
      </c>
      <c r="B44" s="27"/>
      <c r="C44" s="28">
        <f>ROUND(100.565875507081,2)</f>
        <v>100.57</v>
      </c>
      <c r="D44" s="28">
        <f>F44</f>
        <v>100.57</v>
      </c>
      <c r="E44" s="28">
        <f>F44</f>
        <v>100.57</v>
      </c>
      <c r="F44" s="28">
        <f>ROUND(100.565875507081,2)</f>
        <v>100.57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ROUND(2.955,5)</f>
        <v>2.955</v>
      </c>
      <c r="D46" s="30">
        <f>F46</f>
        <v>2.955</v>
      </c>
      <c r="E46" s="30">
        <f>F46</f>
        <v>2.955</v>
      </c>
      <c r="F46" s="30">
        <f>ROUND(2.955,5)</f>
        <v>2.955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ROUND(11.17,5)</f>
        <v>11.17</v>
      </c>
      <c r="D54" s="30">
        <f>F54</f>
        <v>11.17</v>
      </c>
      <c r="E54" s="30">
        <f>F54</f>
        <v>11.17</v>
      </c>
      <c r="F54" s="30">
        <f>ROUND(11.17,5)</f>
        <v>11.17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ROUND(8.48,5)</f>
        <v>8.48</v>
      </c>
      <c r="D56" s="30">
        <f>F56</f>
        <v>8.48</v>
      </c>
      <c r="E56" s="30">
        <f>F56</f>
        <v>8.48</v>
      </c>
      <c r="F56" s="30">
        <f>ROUND(8.48,5)</f>
        <v>8.48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ROUND(9.13,3)</f>
        <v>9.13</v>
      </c>
      <c r="D58" s="31">
        <f>F58</f>
        <v>9.13</v>
      </c>
      <c r="E58" s="31">
        <f>F58</f>
        <v>9.13</v>
      </c>
      <c r="F58" s="31">
        <f>ROUND(9.13,3)</f>
        <v>9.13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ROUND(2.92,3)</f>
        <v>2.92</v>
      </c>
      <c r="D60" s="31">
        <f>F60</f>
        <v>2.92</v>
      </c>
      <c r="E60" s="31">
        <f>F60</f>
        <v>2.92</v>
      </c>
      <c r="F60" s="31">
        <f>ROUND(2.92,3)</f>
        <v>2.92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ROUND(3.07,3)</f>
        <v>3.07</v>
      </c>
      <c r="D62" s="31">
        <f>F62</f>
        <v>3.07</v>
      </c>
      <c r="E62" s="31">
        <f>F62</f>
        <v>3.07</v>
      </c>
      <c r="F62" s="31">
        <f>ROUND(3.07,3)</f>
        <v>3.07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ROUND(6.08,3)</f>
        <v>6.08</v>
      </c>
      <c r="D64" s="31">
        <f>F64</f>
        <v>6.08</v>
      </c>
      <c r="E64" s="31">
        <f>F64</f>
        <v>6.08</v>
      </c>
      <c r="F64" s="31">
        <f>ROUND(6.08,3)</f>
        <v>6.08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ROUND(7.02,3)</f>
        <v>7.02</v>
      </c>
      <c r="D66" s="31">
        <f>F66</f>
        <v>7.02</v>
      </c>
      <c r="E66" s="31">
        <f>F66</f>
        <v>7.02</v>
      </c>
      <c r="F66" s="31">
        <f>ROUND(7.02,3)</f>
        <v>7.02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ROUND(7.655,3)</f>
        <v>7.655</v>
      </c>
      <c r="D68" s="31">
        <f>F68</f>
        <v>7.655</v>
      </c>
      <c r="E68" s="31">
        <f>F68</f>
        <v>7.655</v>
      </c>
      <c r="F68" s="31">
        <f>ROUND(7.655,3)</f>
        <v>7.655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ROUND(9.86,3)</f>
        <v>9.86</v>
      </c>
      <c r="D70" s="31">
        <f>F70</f>
        <v>9.86</v>
      </c>
      <c r="E70" s="31">
        <f>F70</f>
        <v>9.86</v>
      </c>
      <c r="F70" s="31">
        <f>ROUND(9.86,3)</f>
        <v>9.86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ROUND(2.81,3)</f>
        <v>2.81</v>
      </c>
      <c r="D74" s="31">
        <f>F74</f>
        <v>2.81</v>
      </c>
      <c r="E74" s="31">
        <f>F74</f>
        <v>2.81</v>
      </c>
      <c r="F74" s="31">
        <f>ROUND(2.81,3)</f>
        <v>2.81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ROUND(9.65,3)</f>
        <v>9.65</v>
      </c>
      <c r="D76" s="31">
        <f>F76</f>
        <v>9.65</v>
      </c>
      <c r="E76" s="31">
        <f>F76</f>
        <v>9.65</v>
      </c>
      <c r="F76" s="31">
        <f>ROUND(9.65,3)</f>
        <v>9.65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ROUND(2.955,5)</f>
        <v>2.955</v>
      </c>
      <c r="D78" s="30">
        <f>F78</f>
        <v>132.83671</v>
      </c>
      <c r="E78" s="30">
        <f>F78</f>
        <v>132.83671</v>
      </c>
      <c r="F78" s="30">
        <f>ROUND(132.83671,5)</f>
        <v>132.83671</v>
      </c>
      <c r="G78" s="28"/>
      <c r="H78" s="42"/>
    </row>
    <row r="79" spans="1:8" ht="12.75" customHeight="1">
      <c r="A79" s="26">
        <v>43503</v>
      </c>
      <c r="B79" s="27"/>
      <c r="C79" s="30">
        <f>ROUND(2.955,5)</f>
        <v>2.955</v>
      </c>
      <c r="D79" s="30">
        <f>F79</f>
        <v>134.00993</v>
      </c>
      <c r="E79" s="30">
        <f>F79</f>
        <v>134.00993</v>
      </c>
      <c r="F79" s="30">
        <f>ROUND(134.00993,5)</f>
        <v>134.00993</v>
      </c>
      <c r="G79" s="28"/>
      <c r="H79" s="42"/>
    </row>
    <row r="80" spans="1:8" ht="12.75" customHeight="1">
      <c r="A80" s="26">
        <v>43587</v>
      </c>
      <c r="B80" s="27"/>
      <c r="C80" s="30">
        <f>ROUND(2.955,5)</f>
        <v>2.955</v>
      </c>
      <c r="D80" s="30">
        <f>F80</f>
        <v>136.25678</v>
      </c>
      <c r="E80" s="30">
        <f>F80</f>
        <v>136.25678</v>
      </c>
      <c r="F80" s="30">
        <f>ROUND(136.25678,5)</f>
        <v>136.25678</v>
      </c>
      <c r="G80" s="28"/>
      <c r="H80" s="42"/>
    </row>
    <row r="81" spans="1:8" ht="12.75" customHeight="1">
      <c r="A81" s="26">
        <v>43678</v>
      </c>
      <c r="B81" s="27"/>
      <c r="C81" s="30">
        <f>ROUND(2.955,5)</f>
        <v>2.955</v>
      </c>
      <c r="D81" s="30">
        <f>F81</f>
        <v>138.7134</v>
      </c>
      <c r="E81" s="30">
        <f>F81</f>
        <v>138.7134</v>
      </c>
      <c r="F81" s="30">
        <f>ROUND(138.7134,5)</f>
        <v>138.7134</v>
      </c>
      <c r="G81" s="28"/>
      <c r="H81" s="42"/>
    </row>
    <row r="82" spans="1:8" ht="12.75" customHeight="1">
      <c r="A82" s="26">
        <v>43776</v>
      </c>
      <c r="B82" s="27"/>
      <c r="C82" s="30">
        <f>ROUND(2.955,5)</f>
        <v>2.955</v>
      </c>
      <c r="D82" s="30">
        <f>F82</f>
        <v>141.4348</v>
      </c>
      <c r="E82" s="30">
        <f>F82</f>
        <v>141.4348</v>
      </c>
      <c r="F82" s="30">
        <f>ROUND(141.4348,5)</f>
        <v>141.4348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ROUND(100.62581,5)</f>
        <v>100.62581</v>
      </c>
      <c r="D84" s="30">
        <f>F84</f>
        <v>100.9211</v>
      </c>
      <c r="E84" s="30">
        <f>F84</f>
        <v>100.9211</v>
      </c>
      <c r="F84" s="30">
        <f>ROUND(100.9211,5)</f>
        <v>100.9211</v>
      </c>
      <c r="G84" s="28"/>
      <c r="H84" s="42"/>
    </row>
    <row r="85" spans="1:8" ht="12.75" customHeight="1">
      <c r="A85" s="26">
        <v>43503</v>
      </c>
      <c r="B85" s="27"/>
      <c r="C85" s="30">
        <f>ROUND(100.62581,5)</f>
        <v>100.62581</v>
      </c>
      <c r="D85" s="30">
        <f>F85</f>
        <v>102.88702</v>
      </c>
      <c r="E85" s="30">
        <f>F85</f>
        <v>102.88702</v>
      </c>
      <c r="F85" s="30">
        <f>ROUND(102.88702,5)</f>
        <v>102.88702</v>
      </c>
      <c r="G85" s="28"/>
      <c r="H85" s="42"/>
    </row>
    <row r="86" spans="1:8" ht="12.75" customHeight="1">
      <c r="A86" s="26">
        <v>43587</v>
      </c>
      <c r="B86" s="27"/>
      <c r="C86" s="30">
        <f>ROUND(100.62581,5)</f>
        <v>100.62581</v>
      </c>
      <c r="D86" s="30">
        <f>F86</f>
        <v>103.53956</v>
      </c>
      <c r="E86" s="30">
        <f>F86</f>
        <v>103.53956</v>
      </c>
      <c r="F86" s="30">
        <f>ROUND(103.53956,5)</f>
        <v>103.53956</v>
      </c>
      <c r="G86" s="28"/>
      <c r="H86" s="42"/>
    </row>
    <row r="87" spans="1:8" ht="12.75" customHeight="1">
      <c r="A87" s="26">
        <v>43678</v>
      </c>
      <c r="B87" s="27"/>
      <c r="C87" s="30">
        <f>ROUND(100.62581,5)</f>
        <v>100.62581</v>
      </c>
      <c r="D87" s="30">
        <f>F87</f>
        <v>105.44175</v>
      </c>
      <c r="E87" s="30">
        <f>F87</f>
        <v>105.44175</v>
      </c>
      <c r="F87" s="30">
        <f>ROUND(105.44175,5)</f>
        <v>105.44175</v>
      </c>
      <c r="G87" s="28"/>
      <c r="H87" s="42"/>
    </row>
    <row r="88" spans="1:8" ht="12.75" customHeight="1">
      <c r="A88" s="26">
        <v>43776</v>
      </c>
      <c r="B88" s="27"/>
      <c r="C88" s="30">
        <f>ROUND(100.62581,5)</f>
        <v>100.62581</v>
      </c>
      <c r="D88" s="30">
        <f>F88</f>
        <v>107.51029</v>
      </c>
      <c r="E88" s="30">
        <f>F88</f>
        <v>107.51029</v>
      </c>
      <c r="F88" s="30">
        <f>ROUND(107.51029,5)</f>
        <v>107.51029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ROUND(9.55,5)</f>
        <v>9.55</v>
      </c>
      <c r="D90" s="30">
        <f>F90</f>
        <v>9.5632</v>
      </c>
      <c r="E90" s="30">
        <f>F90</f>
        <v>9.5632</v>
      </c>
      <c r="F90" s="30">
        <f>ROUND(9.5632,5)</f>
        <v>9.5632</v>
      </c>
      <c r="G90" s="28"/>
      <c r="H90" s="42"/>
    </row>
    <row r="91" spans="1:8" ht="12.75" customHeight="1">
      <c r="A91" s="26">
        <v>43503</v>
      </c>
      <c r="B91" s="27"/>
      <c r="C91" s="30">
        <f>ROUND(9.55,5)</f>
        <v>9.55</v>
      </c>
      <c r="D91" s="30">
        <f>F91</f>
        <v>9.65148</v>
      </c>
      <c r="E91" s="30">
        <f>F91</f>
        <v>9.65148</v>
      </c>
      <c r="F91" s="30">
        <f>ROUND(9.65148,5)</f>
        <v>9.65148</v>
      </c>
      <c r="G91" s="28"/>
      <c r="H91" s="42"/>
    </row>
    <row r="92" spans="1:8" ht="12.75" customHeight="1">
      <c r="A92" s="26">
        <v>43587</v>
      </c>
      <c r="B92" s="27"/>
      <c r="C92" s="30">
        <f>ROUND(9.55,5)</f>
        <v>9.55</v>
      </c>
      <c r="D92" s="30">
        <f>F92</f>
        <v>9.73219</v>
      </c>
      <c r="E92" s="30">
        <f>F92</f>
        <v>9.73219</v>
      </c>
      <c r="F92" s="30">
        <f>ROUND(9.73219,5)</f>
        <v>9.73219</v>
      </c>
      <c r="G92" s="28"/>
      <c r="H92" s="42"/>
    </row>
    <row r="93" spans="1:8" ht="12.75" customHeight="1">
      <c r="A93" s="26">
        <v>43678</v>
      </c>
      <c r="B93" s="27"/>
      <c r="C93" s="30">
        <f>ROUND(9.55,5)</f>
        <v>9.55</v>
      </c>
      <c r="D93" s="30">
        <f>F93</f>
        <v>9.82281</v>
      </c>
      <c r="E93" s="30">
        <f>F93</f>
        <v>9.82281</v>
      </c>
      <c r="F93" s="30">
        <f>ROUND(9.82281,5)</f>
        <v>9.82281</v>
      </c>
      <c r="G93" s="28"/>
      <c r="H93" s="42"/>
    </row>
    <row r="94" spans="1:8" ht="12.75" customHeight="1">
      <c r="A94" s="26">
        <v>43776</v>
      </c>
      <c r="B94" s="27"/>
      <c r="C94" s="30">
        <f>ROUND(9.55,5)</f>
        <v>9.55</v>
      </c>
      <c r="D94" s="30">
        <f>F94</f>
        <v>9.91033</v>
      </c>
      <c r="E94" s="30">
        <f>F94</f>
        <v>9.91033</v>
      </c>
      <c r="F94" s="30">
        <f>ROUND(9.91033,5)</f>
        <v>9.91033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ROUND(9.745,5)</f>
        <v>9.745</v>
      </c>
      <c r="D96" s="30">
        <f>F96</f>
        <v>9.75856</v>
      </c>
      <c r="E96" s="30">
        <f>F96</f>
        <v>9.75856</v>
      </c>
      <c r="F96" s="30">
        <f>ROUND(9.75856,5)</f>
        <v>9.75856</v>
      </c>
      <c r="G96" s="28"/>
      <c r="H96" s="42"/>
    </row>
    <row r="97" spans="1:8" ht="12.75" customHeight="1">
      <c r="A97" s="26">
        <v>43503</v>
      </c>
      <c r="B97" s="27"/>
      <c r="C97" s="30">
        <f>ROUND(9.745,5)</f>
        <v>9.745</v>
      </c>
      <c r="D97" s="30">
        <f>F97</f>
        <v>9.84887</v>
      </c>
      <c r="E97" s="30">
        <f>F97</f>
        <v>9.84887</v>
      </c>
      <c r="F97" s="30">
        <f>ROUND(9.84887,5)</f>
        <v>9.84887</v>
      </c>
      <c r="G97" s="28"/>
      <c r="H97" s="42"/>
    </row>
    <row r="98" spans="1:8" ht="12.75" customHeight="1">
      <c r="A98" s="26">
        <v>43587</v>
      </c>
      <c r="B98" s="27"/>
      <c r="C98" s="30">
        <f>ROUND(9.745,5)</f>
        <v>9.745</v>
      </c>
      <c r="D98" s="30">
        <f>F98</f>
        <v>9.92725</v>
      </c>
      <c r="E98" s="30">
        <f>F98</f>
        <v>9.92725</v>
      </c>
      <c r="F98" s="30">
        <f>ROUND(9.92725,5)</f>
        <v>9.92725</v>
      </c>
      <c r="G98" s="28"/>
      <c r="H98" s="42"/>
    </row>
    <row r="99" spans="1:8" ht="12.75" customHeight="1">
      <c r="A99" s="26">
        <v>43678</v>
      </c>
      <c r="B99" s="27"/>
      <c r="C99" s="30">
        <f>ROUND(9.745,5)</f>
        <v>9.745</v>
      </c>
      <c r="D99" s="30">
        <f>F99</f>
        <v>10.01217</v>
      </c>
      <c r="E99" s="30">
        <f>F99</f>
        <v>10.01217</v>
      </c>
      <c r="F99" s="30">
        <f>ROUND(10.01217,5)</f>
        <v>10.01217</v>
      </c>
      <c r="G99" s="28"/>
      <c r="H99" s="42"/>
    </row>
    <row r="100" spans="1:8" ht="12.75" customHeight="1">
      <c r="A100" s="26">
        <v>43776</v>
      </c>
      <c r="B100" s="27"/>
      <c r="C100" s="30">
        <f>ROUND(9.745,5)</f>
        <v>9.745</v>
      </c>
      <c r="D100" s="30">
        <f>F100</f>
        <v>10.10152</v>
      </c>
      <c r="E100" s="30">
        <f>F100</f>
        <v>10.10152</v>
      </c>
      <c r="F100" s="30">
        <f>ROUND(10.10152,5)</f>
        <v>10.10152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ROUND(102.76425,5)</f>
        <v>102.76425</v>
      </c>
      <c r="D102" s="30">
        <f>F102</f>
        <v>103.06584</v>
      </c>
      <c r="E102" s="30">
        <f>F102</f>
        <v>103.06584</v>
      </c>
      <c r="F102" s="30">
        <f>ROUND(103.06584,5)</f>
        <v>103.06584</v>
      </c>
      <c r="G102" s="28"/>
      <c r="H102" s="42"/>
    </row>
    <row r="103" spans="1:8" ht="12.75" customHeight="1">
      <c r="A103" s="26">
        <v>43503</v>
      </c>
      <c r="B103" s="27"/>
      <c r="C103" s="30">
        <f>ROUND(102.76425,5)</f>
        <v>102.76425</v>
      </c>
      <c r="D103" s="30">
        <f>F103</f>
        <v>105.07357</v>
      </c>
      <c r="E103" s="30">
        <f>F103</f>
        <v>105.07357</v>
      </c>
      <c r="F103" s="30">
        <f>ROUND(105.07357,5)</f>
        <v>105.07357</v>
      </c>
      <c r="G103" s="28"/>
      <c r="H103" s="42"/>
    </row>
    <row r="104" spans="1:8" ht="12.75" customHeight="1">
      <c r="A104" s="26">
        <v>43587</v>
      </c>
      <c r="B104" s="27"/>
      <c r="C104" s="30">
        <f>ROUND(102.76425,5)</f>
        <v>102.76425</v>
      </c>
      <c r="D104" s="30">
        <f>F104</f>
        <v>105.69064</v>
      </c>
      <c r="E104" s="30">
        <f>F104</f>
        <v>105.69064</v>
      </c>
      <c r="F104" s="30">
        <f>ROUND(105.69064,5)</f>
        <v>105.69064</v>
      </c>
      <c r="G104" s="28"/>
      <c r="H104" s="42"/>
    </row>
    <row r="105" spans="1:8" ht="12.75" customHeight="1">
      <c r="A105" s="26">
        <v>43678</v>
      </c>
      <c r="B105" s="27"/>
      <c r="C105" s="30">
        <f>ROUND(102.76425,5)</f>
        <v>102.76425</v>
      </c>
      <c r="D105" s="30">
        <f>F105</f>
        <v>107.63237</v>
      </c>
      <c r="E105" s="30">
        <f>F105</f>
        <v>107.63237</v>
      </c>
      <c r="F105" s="30">
        <f>ROUND(107.63237,5)</f>
        <v>107.63237</v>
      </c>
      <c r="G105" s="28"/>
      <c r="H105" s="42"/>
    </row>
    <row r="106" spans="1:8" ht="12.75" customHeight="1">
      <c r="A106" s="26">
        <v>43776</v>
      </c>
      <c r="B106" s="27"/>
      <c r="C106" s="30">
        <f>ROUND(102.76425,5)</f>
        <v>102.76425</v>
      </c>
      <c r="D106" s="30">
        <f>F106</f>
        <v>109.74394</v>
      </c>
      <c r="E106" s="30">
        <f>F106</f>
        <v>109.74394</v>
      </c>
      <c r="F106" s="30">
        <f>ROUND(109.74394,5)</f>
        <v>109.74394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ROUND(9.98,5)</f>
        <v>9.98</v>
      </c>
      <c r="D108" s="30">
        <f>F108</f>
        <v>9.99287</v>
      </c>
      <c r="E108" s="30">
        <f>F108</f>
        <v>9.99287</v>
      </c>
      <c r="F108" s="30">
        <f>ROUND(9.99287,5)</f>
        <v>9.99287</v>
      </c>
      <c r="G108" s="28"/>
      <c r="H108" s="42"/>
    </row>
    <row r="109" spans="1:8" ht="12.75" customHeight="1">
      <c r="A109" s="26">
        <v>43503</v>
      </c>
      <c r="B109" s="27"/>
      <c r="C109" s="30">
        <f>ROUND(9.98,5)</f>
        <v>9.98</v>
      </c>
      <c r="D109" s="30">
        <f>F109</f>
        <v>10.0785</v>
      </c>
      <c r="E109" s="30">
        <f>F109</f>
        <v>10.0785</v>
      </c>
      <c r="F109" s="30">
        <f>ROUND(10.0785,5)</f>
        <v>10.0785</v>
      </c>
      <c r="G109" s="28"/>
      <c r="H109" s="42"/>
    </row>
    <row r="110" spans="1:8" ht="12.75" customHeight="1">
      <c r="A110" s="26">
        <v>43587</v>
      </c>
      <c r="B110" s="27"/>
      <c r="C110" s="30">
        <f>ROUND(9.98,5)</f>
        <v>9.98</v>
      </c>
      <c r="D110" s="30">
        <f>F110</f>
        <v>10.15549</v>
      </c>
      <c r="E110" s="30">
        <f>F110</f>
        <v>10.15549</v>
      </c>
      <c r="F110" s="30">
        <f>ROUND(10.15549,5)</f>
        <v>10.15549</v>
      </c>
      <c r="G110" s="28"/>
      <c r="H110" s="42"/>
    </row>
    <row r="111" spans="1:8" ht="12.75" customHeight="1">
      <c r="A111" s="26">
        <v>43678</v>
      </c>
      <c r="B111" s="27"/>
      <c r="C111" s="30">
        <f>ROUND(9.98,5)</f>
        <v>9.98</v>
      </c>
      <c r="D111" s="30">
        <f>F111</f>
        <v>10.24133</v>
      </c>
      <c r="E111" s="30">
        <f>F111</f>
        <v>10.24133</v>
      </c>
      <c r="F111" s="30">
        <f>ROUND(10.24133,5)</f>
        <v>10.24133</v>
      </c>
      <c r="G111" s="28"/>
      <c r="H111" s="42"/>
    </row>
    <row r="112" spans="1:8" ht="12.75" customHeight="1">
      <c r="A112" s="26">
        <v>43776</v>
      </c>
      <c r="B112" s="27"/>
      <c r="C112" s="30">
        <f>ROUND(9.98,5)</f>
        <v>9.98</v>
      </c>
      <c r="D112" s="30">
        <f>F112</f>
        <v>10.32446</v>
      </c>
      <c r="E112" s="30">
        <f>F112</f>
        <v>10.32446</v>
      </c>
      <c r="F112" s="30">
        <f>ROUND(10.32446,5)</f>
        <v>10.32446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122.80607</v>
      </c>
      <c r="E114" s="30">
        <f>F114</f>
        <v>122.80607</v>
      </c>
      <c r="F114" s="30">
        <f>ROUND(122.80607,5)</f>
        <v>122.80607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123.60699</v>
      </c>
      <c r="E115" s="30">
        <f>F115</f>
        <v>123.60699</v>
      </c>
      <c r="F115" s="30">
        <f>ROUND(123.60699,5)</f>
        <v>123.60699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125.67938</v>
      </c>
      <c r="E116" s="30">
        <f>F116</f>
        <v>125.67938</v>
      </c>
      <c r="F116" s="30">
        <f>ROUND(125.67938,5)</f>
        <v>125.67938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127.93587</v>
      </c>
      <c r="E117" s="30">
        <f>F117</f>
        <v>127.93587</v>
      </c>
      <c r="F117" s="30">
        <f>ROUND(127.93587,5)</f>
        <v>127.93587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130.44576</v>
      </c>
      <c r="E118" s="30">
        <f>F118</f>
        <v>130.44576</v>
      </c>
      <c r="F118" s="30">
        <f>ROUND(130.44576,5)</f>
        <v>130.44576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ROUND(10.05,5)</f>
        <v>10.05</v>
      </c>
      <c r="D120" s="30">
        <f>F120</f>
        <v>10.06276</v>
      </c>
      <c r="E120" s="30">
        <f>F120</f>
        <v>10.06276</v>
      </c>
      <c r="F120" s="30">
        <f>ROUND(10.06276,5)</f>
        <v>10.06276</v>
      </c>
      <c r="G120" s="28"/>
      <c r="H120" s="42"/>
    </row>
    <row r="121" spans="1:8" ht="12.75" customHeight="1">
      <c r="A121" s="26">
        <v>43503</v>
      </c>
      <c r="B121" s="27"/>
      <c r="C121" s="30">
        <f>ROUND(10.05,5)</f>
        <v>10.05</v>
      </c>
      <c r="D121" s="30">
        <f>F121</f>
        <v>10.14767</v>
      </c>
      <c r="E121" s="30">
        <f>F121</f>
        <v>10.14767</v>
      </c>
      <c r="F121" s="30">
        <f>ROUND(10.14767,5)</f>
        <v>10.14767</v>
      </c>
      <c r="G121" s="28"/>
      <c r="H121" s="42"/>
    </row>
    <row r="122" spans="1:8" ht="12.75" customHeight="1">
      <c r="A122" s="26">
        <v>43587</v>
      </c>
      <c r="B122" s="27"/>
      <c r="C122" s="30">
        <f>ROUND(10.05,5)</f>
        <v>10.05</v>
      </c>
      <c r="D122" s="30">
        <f>F122</f>
        <v>10.22381</v>
      </c>
      <c r="E122" s="30">
        <f>F122</f>
        <v>10.22381</v>
      </c>
      <c r="F122" s="30">
        <f>ROUND(10.22381,5)</f>
        <v>10.22381</v>
      </c>
      <c r="G122" s="28"/>
      <c r="H122" s="42"/>
    </row>
    <row r="123" spans="1:8" ht="12.75" customHeight="1">
      <c r="A123" s="26">
        <v>43678</v>
      </c>
      <c r="B123" s="27"/>
      <c r="C123" s="30">
        <f>ROUND(10.05,5)</f>
        <v>10.05</v>
      </c>
      <c r="D123" s="30">
        <f>F123</f>
        <v>10.30865</v>
      </c>
      <c r="E123" s="30">
        <f>F123</f>
        <v>10.30865</v>
      </c>
      <c r="F123" s="30">
        <f>ROUND(10.30865,5)</f>
        <v>10.30865</v>
      </c>
      <c r="G123" s="28"/>
      <c r="H123" s="42"/>
    </row>
    <row r="124" spans="1:8" ht="12.75" customHeight="1">
      <c r="A124" s="26">
        <v>43776</v>
      </c>
      <c r="B124" s="27"/>
      <c r="C124" s="30">
        <f>ROUND(10.05,5)</f>
        <v>10.05</v>
      </c>
      <c r="D124" s="30">
        <f>F124</f>
        <v>10.39081</v>
      </c>
      <c r="E124" s="30">
        <f>F124</f>
        <v>10.39081</v>
      </c>
      <c r="F124" s="30">
        <f>ROUND(10.39081,5)</f>
        <v>10.39081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ROUND(10.08,5)</f>
        <v>10.08</v>
      </c>
      <c r="D126" s="30">
        <f>F126</f>
        <v>10.09234</v>
      </c>
      <c r="E126" s="30">
        <f>F126</f>
        <v>10.09234</v>
      </c>
      <c r="F126" s="30">
        <f>ROUND(10.09234,5)</f>
        <v>10.09234</v>
      </c>
      <c r="G126" s="28"/>
      <c r="H126" s="42"/>
    </row>
    <row r="127" spans="1:8" ht="12.75" customHeight="1">
      <c r="A127" s="26">
        <v>43503</v>
      </c>
      <c r="B127" s="27"/>
      <c r="C127" s="30">
        <f>ROUND(10.08,5)</f>
        <v>10.08</v>
      </c>
      <c r="D127" s="30">
        <f>F127</f>
        <v>10.17434</v>
      </c>
      <c r="E127" s="30">
        <f>F127</f>
        <v>10.17434</v>
      </c>
      <c r="F127" s="30">
        <f>ROUND(10.17434,5)</f>
        <v>10.17434</v>
      </c>
      <c r="G127" s="28"/>
      <c r="H127" s="42"/>
    </row>
    <row r="128" spans="1:8" ht="12.75" customHeight="1">
      <c r="A128" s="26">
        <v>43587</v>
      </c>
      <c r="B128" s="27"/>
      <c r="C128" s="30">
        <f>ROUND(10.08,5)</f>
        <v>10.08</v>
      </c>
      <c r="D128" s="30">
        <f>F128</f>
        <v>10.24772</v>
      </c>
      <c r="E128" s="30">
        <f>F128</f>
        <v>10.24772</v>
      </c>
      <c r="F128" s="30">
        <f>ROUND(10.24772,5)</f>
        <v>10.24772</v>
      </c>
      <c r="G128" s="28"/>
      <c r="H128" s="42"/>
    </row>
    <row r="129" spans="1:8" ht="12.75" customHeight="1">
      <c r="A129" s="26">
        <v>43678</v>
      </c>
      <c r="B129" s="27"/>
      <c r="C129" s="30">
        <f>ROUND(10.08,5)</f>
        <v>10.08</v>
      </c>
      <c r="D129" s="30">
        <f>F129</f>
        <v>10.32935</v>
      </c>
      <c r="E129" s="30">
        <f>F129</f>
        <v>10.32935</v>
      </c>
      <c r="F129" s="30">
        <f>ROUND(10.32935,5)</f>
        <v>10.32935</v>
      </c>
      <c r="G129" s="28"/>
      <c r="H129" s="42"/>
    </row>
    <row r="130" spans="1:8" ht="12.75" customHeight="1">
      <c r="A130" s="26">
        <v>43776</v>
      </c>
      <c r="B130" s="27"/>
      <c r="C130" s="30">
        <f>ROUND(10.08,5)</f>
        <v>10.08</v>
      </c>
      <c r="D130" s="30">
        <f>F130</f>
        <v>10.40828</v>
      </c>
      <c r="E130" s="30">
        <f>F130</f>
        <v>10.40828</v>
      </c>
      <c r="F130" s="30">
        <f>ROUND(10.40828,5)</f>
        <v>10.40828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ROUND(116.5238,5)</f>
        <v>116.5238</v>
      </c>
      <c r="D132" s="30">
        <f>F132</f>
        <v>116.86582</v>
      </c>
      <c r="E132" s="30">
        <f>F132</f>
        <v>116.86582</v>
      </c>
      <c r="F132" s="30">
        <f>ROUND(116.86582,5)</f>
        <v>116.86582</v>
      </c>
      <c r="G132" s="28"/>
      <c r="H132" s="42"/>
    </row>
    <row r="133" spans="1:8" ht="12.75" customHeight="1">
      <c r="A133" s="26">
        <v>43503</v>
      </c>
      <c r="B133" s="27"/>
      <c r="C133" s="30">
        <f>ROUND(116.5238,5)</f>
        <v>116.5238</v>
      </c>
      <c r="D133" s="30">
        <f>F133</f>
        <v>119.14233</v>
      </c>
      <c r="E133" s="30">
        <f>F133</f>
        <v>119.14233</v>
      </c>
      <c r="F133" s="30">
        <f>ROUND(119.14233,5)</f>
        <v>119.14233</v>
      </c>
      <c r="G133" s="28"/>
      <c r="H133" s="42"/>
    </row>
    <row r="134" spans="1:8" ht="12.75" customHeight="1">
      <c r="A134" s="26">
        <v>43587</v>
      </c>
      <c r="B134" s="27"/>
      <c r="C134" s="30">
        <f>ROUND(116.5238,5)</f>
        <v>116.5238</v>
      </c>
      <c r="D134" s="30">
        <f>F134</f>
        <v>119.45456</v>
      </c>
      <c r="E134" s="30">
        <f>F134</f>
        <v>119.45456</v>
      </c>
      <c r="F134" s="30">
        <f>ROUND(119.45456,5)</f>
        <v>119.45456</v>
      </c>
      <c r="G134" s="28"/>
      <c r="H134" s="42"/>
    </row>
    <row r="135" spans="1:8" ht="12.75" customHeight="1">
      <c r="A135" s="26">
        <v>43678</v>
      </c>
      <c r="B135" s="27"/>
      <c r="C135" s="30">
        <f>ROUND(116.5238,5)</f>
        <v>116.5238</v>
      </c>
      <c r="D135" s="30">
        <f>F135</f>
        <v>121.64906</v>
      </c>
      <c r="E135" s="30">
        <f>F135</f>
        <v>121.64906</v>
      </c>
      <c r="F135" s="30">
        <f>ROUND(121.64906,5)</f>
        <v>121.64906</v>
      </c>
      <c r="G135" s="28"/>
      <c r="H135" s="42"/>
    </row>
    <row r="136" spans="1:8" ht="12.75" customHeight="1">
      <c r="A136" s="26">
        <v>43776</v>
      </c>
      <c r="B136" s="27"/>
      <c r="C136" s="30">
        <f>ROUND(116.5238,5)</f>
        <v>116.5238</v>
      </c>
      <c r="D136" s="30">
        <f>F136</f>
        <v>124.03542</v>
      </c>
      <c r="E136" s="30">
        <f>F136</f>
        <v>124.03542</v>
      </c>
      <c r="F136" s="30">
        <f>ROUND(124.03542,5)</f>
        <v>124.03542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122.72787</v>
      </c>
      <c r="E138" s="30">
        <f>F138</f>
        <v>122.72787</v>
      </c>
      <c r="F138" s="30">
        <f>ROUND(122.72787,5)</f>
        <v>122.72787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123.34698</v>
      </c>
      <c r="E139" s="30">
        <f>F139</f>
        <v>123.34698</v>
      </c>
      <c r="F139" s="30">
        <f>ROUND(123.34698,5)</f>
        <v>123.34698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125.41525</v>
      </c>
      <c r="E140" s="30">
        <f>F140</f>
        <v>125.41525</v>
      </c>
      <c r="F140" s="30">
        <f>ROUND(125.41525,5)</f>
        <v>125.41525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125.90182</v>
      </c>
      <c r="E141" s="30">
        <f>F141</f>
        <v>125.90182</v>
      </c>
      <c r="F141" s="30">
        <f>ROUND(125.90182,5)</f>
        <v>125.90182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128.37102</v>
      </c>
      <c r="E142" s="30">
        <f>F142</f>
        <v>128.37102</v>
      </c>
      <c r="F142" s="30">
        <f>ROUND(128.37102,5)</f>
        <v>128.37102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128.15891</v>
      </c>
      <c r="E144" s="30">
        <f>F144</f>
        <v>128.15891</v>
      </c>
      <c r="F144" s="30">
        <f>ROUND(128.15891,5)</f>
        <v>128.15891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130.65536</v>
      </c>
      <c r="E145" s="30">
        <f>F145</f>
        <v>130.65536</v>
      </c>
      <c r="F145" s="30">
        <f>ROUND(130.65536,5)</f>
        <v>130.65536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130.99555</v>
      </c>
      <c r="E146" s="30">
        <f>F146</f>
        <v>130.99555</v>
      </c>
      <c r="F146" s="30">
        <f>ROUND(130.99555,5)</f>
        <v>130.99555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133.40191</v>
      </c>
      <c r="E147" s="30">
        <f>F147</f>
        <v>133.40191</v>
      </c>
      <c r="F147" s="30">
        <f>ROUND(133.40191,5)</f>
        <v>133.40191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136.01866</v>
      </c>
      <c r="E148" s="30">
        <f>F148</f>
        <v>136.01866</v>
      </c>
      <c r="F148" s="30">
        <f>ROUND(136.01866,5)</f>
        <v>136.01866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ROUND(11.17,5)</f>
        <v>11.17</v>
      </c>
      <c r="D150" s="30">
        <f>F150</f>
        <v>11.19099</v>
      </c>
      <c r="E150" s="30">
        <f>F150</f>
        <v>11.19099</v>
      </c>
      <c r="F150" s="30">
        <f>ROUND(11.19099,5)</f>
        <v>11.19099</v>
      </c>
      <c r="G150" s="28"/>
      <c r="H150" s="42"/>
    </row>
    <row r="151" spans="1:8" ht="12.75" customHeight="1">
      <c r="A151" s="26">
        <v>43503</v>
      </c>
      <c r="B151" s="27"/>
      <c r="C151" s="30">
        <f>ROUND(11.17,5)</f>
        <v>11.17</v>
      </c>
      <c r="D151" s="30">
        <f>F151</f>
        <v>11.33211</v>
      </c>
      <c r="E151" s="30">
        <f>F151</f>
        <v>11.33211</v>
      </c>
      <c r="F151" s="30">
        <f>ROUND(11.33211,5)</f>
        <v>11.33211</v>
      </c>
      <c r="G151" s="28"/>
      <c r="H151" s="42"/>
    </row>
    <row r="152" spans="1:8" ht="12.75" customHeight="1">
      <c r="A152" s="26">
        <v>43587</v>
      </c>
      <c r="B152" s="27"/>
      <c r="C152" s="30">
        <f>ROUND(11.17,5)</f>
        <v>11.17</v>
      </c>
      <c r="D152" s="30">
        <f>F152</f>
        <v>11.45208</v>
      </c>
      <c r="E152" s="30">
        <f>F152</f>
        <v>11.45208</v>
      </c>
      <c r="F152" s="30">
        <f>ROUND(11.45208,5)</f>
        <v>11.45208</v>
      </c>
      <c r="G152" s="28"/>
      <c r="H152" s="42"/>
    </row>
    <row r="153" spans="1:8" ht="12.75" customHeight="1">
      <c r="A153" s="26">
        <v>43678</v>
      </c>
      <c r="B153" s="27"/>
      <c r="C153" s="30">
        <f>ROUND(11.17,5)</f>
        <v>11.17</v>
      </c>
      <c r="D153" s="30">
        <f>F153</f>
        <v>11.58353</v>
      </c>
      <c r="E153" s="30">
        <f>F153</f>
        <v>11.58353</v>
      </c>
      <c r="F153" s="30">
        <f>ROUND(11.58353,5)</f>
        <v>11.58353</v>
      </c>
      <c r="G153" s="28"/>
      <c r="H153" s="42"/>
    </row>
    <row r="154" spans="1:8" ht="12.75" customHeight="1">
      <c r="A154" s="26">
        <v>43776</v>
      </c>
      <c r="B154" s="27"/>
      <c r="C154" s="30">
        <f>ROUND(11.17,5)</f>
        <v>11.17</v>
      </c>
      <c r="D154" s="30">
        <f>F154</f>
        <v>11.72707</v>
      </c>
      <c r="E154" s="30">
        <f>F154</f>
        <v>11.72707</v>
      </c>
      <c r="F154" s="30">
        <f>ROUND(11.72707,5)</f>
        <v>11.72707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ROUND(11.4,5)</f>
        <v>11.4</v>
      </c>
      <c r="D156" s="30">
        <f>F156</f>
        <v>11.41981</v>
      </c>
      <c r="E156" s="30">
        <f>F156</f>
        <v>11.41981</v>
      </c>
      <c r="F156" s="30">
        <f>ROUND(11.41981,5)</f>
        <v>11.41981</v>
      </c>
      <c r="G156" s="28"/>
      <c r="H156" s="42"/>
    </row>
    <row r="157" spans="1:8" ht="12.75" customHeight="1">
      <c r="A157" s="26">
        <v>43503</v>
      </c>
      <c r="B157" s="27"/>
      <c r="C157" s="30">
        <f>ROUND(11.4,5)</f>
        <v>11.4</v>
      </c>
      <c r="D157" s="30">
        <f>F157</f>
        <v>11.55313</v>
      </c>
      <c r="E157" s="30">
        <f>F157</f>
        <v>11.55313</v>
      </c>
      <c r="F157" s="30">
        <f>ROUND(11.55313,5)</f>
        <v>11.55313</v>
      </c>
      <c r="G157" s="28"/>
      <c r="H157" s="42"/>
    </row>
    <row r="158" spans="1:8" ht="12.75" customHeight="1">
      <c r="A158" s="26">
        <v>43587</v>
      </c>
      <c r="B158" s="27"/>
      <c r="C158" s="30">
        <f>ROUND(11.4,5)</f>
        <v>11.4</v>
      </c>
      <c r="D158" s="30">
        <f>F158</f>
        <v>11.67211</v>
      </c>
      <c r="E158" s="30">
        <f>F158</f>
        <v>11.67211</v>
      </c>
      <c r="F158" s="30">
        <f>ROUND(11.67211,5)</f>
        <v>11.67211</v>
      </c>
      <c r="G158" s="28"/>
      <c r="H158" s="42"/>
    </row>
    <row r="159" spans="1:8" ht="12.75" customHeight="1">
      <c r="A159" s="26">
        <v>43678</v>
      </c>
      <c r="B159" s="27"/>
      <c r="C159" s="30">
        <f>ROUND(11.4,5)</f>
        <v>11.4</v>
      </c>
      <c r="D159" s="30">
        <f>F159</f>
        <v>11.79939</v>
      </c>
      <c r="E159" s="30">
        <f>F159</f>
        <v>11.79939</v>
      </c>
      <c r="F159" s="30">
        <f>ROUND(11.79939,5)</f>
        <v>11.79939</v>
      </c>
      <c r="G159" s="28"/>
      <c r="H159" s="42"/>
    </row>
    <row r="160" spans="1:8" ht="12.75" customHeight="1">
      <c r="A160" s="26">
        <v>43776</v>
      </c>
      <c r="B160" s="27"/>
      <c r="C160" s="30">
        <f>ROUND(11.4,5)</f>
        <v>11.4</v>
      </c>
      <c r="D160" s="30">
        <f>F160</f>
        <v>11.93853</v>
      </c>
      <c r="E160" s="30">
        <f>F160</f>
        <v>11.93853</v>
      </c>
      <c r="F160" s="30">
        <f>ROUND(11.93853,5)</f>
        <v>11.93853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ROUND(8.48,5)</f>
        <v>8.48</v>
      </c>
      <c r="D162" s="30">
        <f>F162</f>
        <v>8.49549</v>
      </c>
      <c r="E162" s="30">
        <f>F162</f>
        <v>8.49549</v>
      </c>
      <c r="F162" s="30">
        <f>ROUND(8.49549,5)</f>
        <v>8.49549</v>
      </c>
      <c r="G162" s="28"/>
      <c r="H162" s="42"/>
    </row>
    <row r="163" spans="1:8" ht="12.75" customHeight="1">
      <c r="A163" s="26">
        <v>43503</v>
      </c>
      <c r="B163" s="27"/>
      <c r="C163" s="30">
        <f>ROUND(8.48,5)</f>
        <v>8.48</v>
      </c>
      <c r="D163" s="30">
        <f>F163</f>
        <v>8.60161</v>
      </c>
      <c r="E163" s="30">
        <f>F163</f>
        <v>8.60161</v>
      </c>
      <c r="F163" s="30">
        <f>ROUND(8.60161,5)</f>
        <v>8.60161</v>
      </c>
      <c r="G163" s="28"/>
      <c r="H163" s="42"/>
    </row>
    <row r="164" spans="1:8" ht="12.75" customHeight="1">
      <c r="A164" s="26">
        <v>43587</v>
      </c>
      <c r="B164" s="27"/>
      <c r="C164" s="30">
        <f>ROUND(8.48,5)</f>
        <v>8.48</v>
      </c>
      <c r="D164" s="30">
        <f>F164</f>
        <v>8.69059</v>
      </c>
      <c r="E164" s="30">
        <f>F164</f>
        <v>8.69059</v>
      </c>
      <c r="F164" s="30">
        <f>ROUND(8.69059,5)</f>
        <v>8.69059</v>
      </c>
      <c r="G164" s="28"/>
      <c r="H164" s="42"/>
    </row>
    <row r="165" spans="1:8" ht="12.75" customHeight="1">
      <c r="A165" s="26">
        <v>43678</v>
      </c>
      <c r="B165" s="27"/>
      <c r="C165" s="30">
        <f>ROUND(8.48,5)</f>
        <v>8.48</v>
      </c>
      <c r="D165" s="30">
        <f>F165</f>
        <v>8.79314</v>
      </c>
      <c r="E165" s="30">
        <f>F165</f>
        <v>8.79314</v>
      </c>
      <c r="F165" s="30">
        <f>ROUND(8.79314,5)</f>
        <v>8.79314</v>
      </c>
      <c r="G165" s="28"/>
      <c r="H165" s="42"/>
    </row>
    <row r="166" spans="1:8" ht="12.75" customHeight="1">
      <c r="A166" s="26">
        <v>43776</v>
      </c>
      <c r="B166" s="27"/>
      <c r="C166" s="30">
        <f>ROUND(8.48,5)</f>
        <v>8.48</v>
      </c>
      <c r="D166" s="30">
        <f>F166</f>
        <v>8.91269</v>
      </c>
      <c r="E166" s="30">
        <f>F166</f>
        <v>8.91269</v>
      </c>
      <c r="F166" s="30">
        <f>ROUND(8.91269,5)</f>
        <v>8.91269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ROUND(9.9,5)</f>
        <v>9.9</v>
      </c>
      <c r="D168" s="30">
        <f>F168</f>
        <v>9.9138</v>
      </c>
      <c r="E168" s="30">
        <f>F168</f>
        <v>9.9138</v>
      </c>
      <c r="F168" s="30">
        <f>ROUND(9.9138,5)</f>
        <v>9.9138</v>
      </c>
      <c r="G168" s="28"/>
      <c r="H168" s="42"/>
    </row>
    <row r="169" spans="1:8" ht="12.75" customHeight="1">
      <c r="A169" s="26">
        <v>43503</v>
      </c>
      <c r="B169" s="27"/>
      <c r="C169" s="30">
        <f>ROUND(9.9,5)</f>
        <v>9.9</v>
      </c>
      <c r="D169" s="30">
        <f>F169</f>
        <v>10.00578</v>
      </c>
      <c r="E169" s="30">
        <f>F169</f>
        <v>10.00578</v>
      </c>
      <c r="F169" s="30">
        <f>ROUND(10.00578,5)</f>
        <v>10.00578</v>
      </c>
      <c r="G169" s="28"/>
      <c r="H169" s="42"/>
    </row>
    <row r="170" spans="1:8" ht="12.75" customHeight="1">
      <c r="A170" s="26">
        <v>43587</v>
      </c>
      <c r="B170" s="27"/>
      <c r="C170" s="30">
        <f>ROUND(9.9,5)</f>
        <v>9.9</v>
      </c>
      <c r="D170" s="30">
        <f>F170</f>
        <v>10.08096</v>
      </c>
      <c r="E170" s="30">
        <f>F170</f>
        <v>10.08096</v>
      </c>
      <c r="F170" s="30">
        <f>ROUND(10.08096,5)</f>
        <v>10.08096</v>
      </c>
      <c r="G170" s="28"/>
      <c r="H170" s="42"/>
    </row>
    <row r="171" spans="1:8" ht="12.75" customHeight="1">
      <c r="A171" s="26">
        <v>43678</v>
      </c>
      <c r="B171" s="27"/>
      <c r="C171" s="30">
        <f>ROUND(9.9,5)</f>
        <v>9.9</v>
      </c>
      <c r="D171" s="30">
        <f>F171</f>
        <v>10.16348</v>
      </c>
      <c r="E171" s="30">
        <f>F171</f>
        <v>10.16348</v>
      </c>
      <c r="F171" s="30">
        <f>ROUND(10.16348,5)</f>
        <v>10.16348</v>
      </c>
      <c r="G171" s="28"/>
      <c r="H171" s="42"/>
    </row>
    <row r="172" spans="1:8" ht="12.75" customHeight="1">
      <c r="A172" s="26">
        <v>43776</v>
      </c>
      <c r="B172" s="27"/>
      <c r="C172" s="30">
        <f>ROUND(9.9,5)</f>
        <v>9.9</v>
      </c>
      <c r="D172" s="30">
        <f>F172</f>
        <v>10.25307</v>
      </c>
      <c r="E172" s="30">
        <f>F172</f>
        <v>10.25307</v>
      </c>
      <c r="F172" s="30">
        <f>ROUND(10.25307,5)</f>
        <v>10.25307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ROUND(9.13,5)</f>
        <v>9.13</v>
      </c>
      <c r="D174" s="30">
        <f>F174</f>
        <v>9.14441</v>
      </c>
      <c r="E174" s="30">
        <f>F174</f>
        <v>9.14441</v>
      </c>
      <c r="F174" s="30">
        <f>ROUND(9.14441,5)</f>
        <v>9.14441</v>
      </c>
      <c r="G174" s="28"/>
      <c r="H174" s="42"/>
    </row>
    <row r="175" spans="1:8" ht="12.75" customHeight="1">
      <c r="A175" s="26">
        <v>43503</v>
      </c>
      <c r="B175" s="27"/>
      <c r="C175" s="30">
        <f>ROUND(9.13,5)</f>
        <v>9.13</v>
      </c>
      <c r="D175" s="30">
        <f>F175</f>
        <v>9.24014</v>
      </c>
      <c r="E175" s="30">
        <f>F175</f>
        <v>9.24014</v>
      </c>
      <c r="F175" s="30">
        <f>ROUND(9.24014,5)</f>
        <v>9.24014</v>
      </c>
      <c r="G175" s="28"/>
      <c r="H175" s="42"/>
    </row>
    <row r="176" spans="1:8" ht="12.75" customHeight="1">
      <c r="A176" s="26">
        <v>43587</v>
      </c>
      <c r="B176" s="27"/>
      <c r="C176" s="30">
        <f>ROUND(9.13,5)</f>
        <v>9.13</v>
      </c>
      <c r="D176" s="30">
        <f>F176</f>
        <v>9.32622</v>
      </c>
      <c r="E176" s="30">
        <f>F176</f>
        <v>9.32622</v>
      </c>
      <c r="F176" s="30">
        <f>ROUND(9.32622,5)</f>
        <v>9.32622</v>
      </c>
      <c r="G176" s="28"/>
      <c r="H176" s="42"/>
    </row>
    <row r="177" spans="1:8" ht="12.75" customHeight="1">
      <c r="A177" s="26">
        <v>43678</v>
      </c>
      <c r="B177" s="27"/>
      <c r="C177" s="30">
        <f>ROUND(9.13,5)</f>
        <v>9.13</v>
      </c>
      <c r="D177" s="30">
        <f>F177</f>
        <v>9.42138</v>
      </c>
      <c r="E177" s="30">
        <f>F177</f>
        <v>9.42138</v>
      </c>
      <c r="F177" s="30">
        <f>ROUND(9.42138,5)</f>
        <v>9.42138</v>
      </c>
      <c r="G177" s="28"/>
      <c r="H177" s="42"/>
    </row>
    <row r="178" spans="1:8" ht="12.75" customHeight="1">
      <c r="A178" s="26">
        <v>43776</v>
      </c>
      <c r="B178" s="27"/>
      <c r="C178" s="30">
        <f>ROUND(9.13,5)</f>
        <v>9.13</v>
      </c>
      <c r="D178" s="30">
        <f>F178</f>
        <v>9.52041</v>
      </c>
      <c r="E178" s="30">
        <f>F178</f>
        <v>9.52041</v>
      </c>
      <c r="F178" s="30">
        <f>ROUND(9.52041,5)</f>
        <v>9.52041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ROUND(2.92,5)</f>
        <v>2.92</v>
      </c>
      <c r="D180" s="30">
        <f>F180</f>
        <v>301.16634</v>
      </c>
      <c r="E180" s="30">
        <f>F180</f>
        <v>301.16634</v>
      </c>
      <c r="F180" s="30">
        <f>ROUND(301.16634,5)</f>
        <v>301.16634</v>
      </c>
      <c r="G180" s="28"/>
      <c r="H180" s="42"/>
    </row>
    <row r="181" spans="1:8" ht="12.75" customHeight="1">
      <c r="A181" s="26">
        <v>43503</v>
      </c>
      <c r="B181" s="27"/>
      <c r="C181" s="30">
        <f>ROUND(2.92,5)</f>
        <v>2.92</v>
      </c>
      <c r="D181" s="30">
        <f>F181</f>
        <v>299.68579</v>
      </c>
      <c r="E181" s="30">
        <f>F181</f>
        <v>299.68579</v>
      </c>
      <c r="F181" s="30">
        <f>ROUND(299.68579,5)</f>
        <v>299.68579</v>
      </c>
      <c r="G181" s="28"/>
      <c r="H181" s="42"/>
    </row>
    <row r="182" spans="1:8" ht="12.75" customHeight="1">
      <c r="A182" s="26">
        <v>43587</v>
      </c>
      <c r="B182" s="27"/>
      <c r="C182" s="30">
        <f>ROUND(2.92,5)</f>
        <v>2.92</v>
      </c>
      <c r="D182" s="30">
        <f>F182</f>
        <v>304.71042</v>
      </c>
      <c r="E182" s="30">
        <f>F182</f>
        <v>304.71042</v>
      </c>
      <c r="F182" s="30">
        <f>ROUND(304.71042,5)</f>
        <v>304.71042</v>
      </c>
      <c r="G182" s="28"/>
      <c r="H182" s="42"/>
    </row>
    <row r="183" spans="1:8" ht="12.75" customHeight="1">
      <c r="A183" s="26">
        <v>43678</v>
      </c>
      <c r="B183" s="27"/>
      <c r="C183" s="30">
        <f>ROUND(2.92,5)</f>
        <v>2.92</v>
      </c>
      <c r="D183" s="30">
        <f>F183</f>
        <v>302.75482</v>
      </c>
      <c r="E183" s="30">
        <f>F183</f>
        <v>302.75482</v>
      </c>
      <c r="F183" s="30">
        <f>ROUND(302.75482,5)</f>
        <v>302.75482</v>
      </c>
      <c r="G183" s="28"/>
      <c r="H183" s="42"/>
    </row>
    <row r="184" spans="1:8" ht="12.75" customHeight="1">
      <c r="A184" s="26">
        <v>43776</v>
      </c>
      <c r="B184" s="27"/>
      <c r="C184" s="30">
        <f>ROUND(2.92,5)</f>
        <v>2.92</v>
      </c>
      <c r="D184" s="30">
        <f>F184</f>
        <v>308.69121</v>
      </c>
      <c r="E184" s="30">
        <f>F184</f>
        <v>308.69121</v>
      </c>
      <c r="F184" s="30">
        <f>ROUND(308.69121,5)</f>
        <v>308.69121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ROUND(3.07,5)</f>
        <v>3.07</v>
      </c>
      <c r="D186" s="30">
        <f>F186</f>
        <v>236.27727</v>
      </c>
      <c r="E186" s="30">
        <f>F186</f>
        <v>236.27727</v>
      </c>
      <c r="F186" s="30">
        <f>ROUND(236.27727,5)</f>
        <v>236.27727</v>
      </c>
      <c r="G186" s="28"/>
      <c r="H186" s="42"/>
    </row>
    <row r="187" spans="1:8" ht="12.75" customHeight="1">
      <c r="A187" s="26">
        <v>43503</v>
      </c>
      <c r="B187" s="27"/>
      <c r="C187" s="30">
        <f>ROUND(3.07,5)</f>
        <v>3.07</v>
      </c>
      <c r="D187" s="30">
        <f>F187</f>
        <v>236.97746</v>
      </c>
      <c r="E187" s="30">
        <f>F187</f>
        <v>236.97746</v>
      </c>
      <c r="F187" s="30">
        <f>ROUND(236.97746,5)</f>
        <v>236.97746</v>
      </c>
      <c r="G187" s="28"/>
      <c r="H187" s="42"/>
    </row>
    <row r="188" spans="1:8" ht="12.75" customHeight="1">
      <c r="A188" s="26">
        <v>43587</v>
      </c>
      <c r="B188" s="27"/>
      <c r="C188" s="30">
        <f>ROUND(3.07,5)</f>
        <v>3.07</v>
      </c>
      <c r="D188" s="30">
        <f>F188</f>
        <v>240.95082</v>
      </c>
      <c r="E188" s="30">
        <f>F188</f>
        <v>240.95082</v>
      </c>
      <c r="F188" s="30">
        <f>ROUND(240.95082,5)</f>
        <v>240.95082</v>
      </c>
      <c r="G188" s="28"/>
      <c r="H188" s="42"/>
    </row>
    <row r="189" spans="1:8" ht="12.75" customHeight="1">
      <c r="A189" s="26">
        <v>43678</v>
      </c>
      <c r="B189" s="27"/>
      <c r="C189" s="30">
        <f>ROUND(3.07,5)</f>
        <v>3.07</v>
      </c>
      <c r="D189" s="30">
        <f>F189</f>
        <v>241.36546</v>
      </c>
      <c r="E189" s="30">
        <f>F189</f>
        <v>241.36546</v>
      </c>
      <c r="F189" s="30">
        <f>ROUND(241.36546,5)</f>
        <v>241.36546</v>
      </c>
      <c r="G189" s="28"/>
      <c r="H189" s="42"/>
    </row>
    <row r="190" spans="1:8" ht="12.75" customHeight="1">
      <c r="A190" s="26">
        <v>43776</v>
      </c>
      <c r="B190" s="27"/>
      <c r="C190" s="30">
        <f>ROUND(3.07,5)</f>
        <v>3.07</v>
      </c>
      <c r="D190" s="30">
        <f>F190</f>
        <v>246.09919</v>
      </c>
      <c r="E190" s="30">
        <f>F190</f>
        <v>246.09919</v>
      </c>
      <c r="F190" s="30">
        <f>ROUND(246.09919,5)</f>
        <v>246.09919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ROUND(6.08,5)</f>
        <v>6.08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ROUND(6.08,5)</f>
        <v>6.08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ROUND(6.08,5)</f>
        <v>6.08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ROUND(6.08,5)</f>
        <v>6.08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ROUND(6.08,5)</f>
        <v>6.08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ROUND(7.02,5)</f>
        <v>7.02</v>
      </c>
      <c r="D200" s="30">
        <f>F200</f>
        <v>7.01266</v>
      </c>
      <c r="E200" s="30">
        <f>F200</f>
        <v>7.01266</v>
      </c>
      <c r="F200" s="30">
        <f>ROUND(7.01266,5)</f>
        <v>7.01266</v>
      </c>
      <c r="G200" s="28"/>
      <c r="H200" s="42"/>
    </row>
    <row r="201" spans="1:8" ht="12.75" customHeight="1">
      <c r="A201" s="26">
        <v>43503</v>
      </c>
      <c r="B201" s="27"/>
      <c r="C201" s="30">
        <f>ROUND(7.02,5)</f>
        <v>7.02</v>
      </c>
      <c r="D201" s="30">
        <f>F201</f>
        <v>6.94167</v>
      </c>
      <c r="E201" s="30">
        <f>F201</f>
        <v>6.94167</v>
      </c>
      <c r="F201" s="30">
        <f>ROUND(6.94167,5)</f>
        <v>6.94167</v>
      </c>
      <c r="G201" s="28"/>
      <c r="H201" s="42"/>
    </row>
    <row r="202" spans="1:8" ht="12.75" customHeight="1">
      <c r="A202" s="26">
        <v>43587</v>
      </c>
      <c r="B202" s="27"/>
      <c r="C202" s="30">
        <f>ROUND(7.02,5)</f>
        <v>7.02</v>
      </c>
      <c r="D202" s="30">
        <f>F202</f>
        <v>6.8431</v>
      </c>
      <c r="E202" s="30">
        <f>F202</f>
        <v>6.8431</v>
      </c>
      <c r="F202" s="30">
        <f>ROUND(6.8431,5)</f>
        <v>6.8431</v>
      </c>
      <c r="G202" s="28"/>
      <c r="H202" s="42"/>
    </row>
    <row r="203" spans="1:8" ht="12.75" customHeight="1">
      <c r="A203" s="26">
        <v>43678</v>
      </c>
      <c r="B203" s="27"/>
      <c r="C203" s="30">
        <f>ROUND(7.02,5)</f>
        <v>7.02</v>
      </c>
      <c r="D203" s="30">
        <f>F203</f>
        <v>6.49568</v>
      </c>
      <c r="E203" s="30">
        <f>F203</f>
        <v>6.49568</v>
      </c>
      <c r="F203" s="30">
        <f>ROUND(6.49568,5)</f>
        <v>6.49568</v>
      </c>
      <c r="G203" s="28"/>
      <c r="H203" s="42"/>
    </row>
    <row r="204" spans="1:8" ht="12.75" customHeight="1">
      <c r="A204" s="26">
        <v>43776</v>
      </c>
      <c r="B204" s="27"/>
      <c r="C204" s="30">
        <f>ROUND(7.02,5)</f>
        <v>7.02</v>
      </c>
      <c r="D204" s="30">
        <f>F204</f>
        <v>4.88922</v>
      </c>
      <c r="E204" s="30">
        <f>F204</f>
        <v>4.88922</v>
      </c>
      <c r="F204" s="30">
        <f>ROUND(4.88922,5)</f>
        <v>4.88922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ROUND(7.655,5)</f>
        <v>7.655</v>
      </c>
      <c r="D206" s="30">
        <f>F206</f>
        <v>7.66439</v>
      </c>
      <c r="E206" s="30">
        <f>F206</f>
        <v>7.66439</v>
      </c>
      <c r="F206" s="30">
        <f>ROUND(7.66439,5)</f>
        <v>7.66439</v>
      </c>
      <c r="G206" s="28"/>
      <c r="H206" s="42"/>
    </row>
    <row r="207" spans="1:8" ht="12.75" customHeight="1">
      <c r="A207" s="26">
        <v>43503</v>
      </c>
      <c r="B207" s="27"/>
      <c r="C207" s="30">
        <f>ROUND(7.655,5)</f>
        <v>7.655</v>
      </c>
      <c r="D207" s="30">
        <f>F207</f>
        <v>7.72783</v>
      </c>
      <c r="E207" s="30">
        <f>F207</f>
        <v>7.72783</v>
      </c>
      <c r="F207" s="30">
        <f>ROUND(7.72783,5)</f>
        <v>7.72783</v>
      </c>
      <c r="G207" s="28"/>
      <c r="H207" s="42"/>
    </row>
    <row r="208" spans="1:8" ht="12.75" customHeight="1">
      <c r="A208" s="26">
        <v>43587</v>
      </c>
      <c r="B208" s="27"/>
      <c r="C208" s="30">
        <f>ROUND(7.655,5)</f>
        <v>7.655</v>
      </c>
      <c r="D208" s="30">
        <f>F208</f>
        <v>7.78544</v>
      </c>
      <c r="E208" s="30">
        <f>F208</f>
        <v>7.78544</v>
      </c>
      <c r="F208" s="30">
        <f>ROUND(7.78544,5)</f>
        <v>7.78544</v>
      </c>
      <c r="G208" s="28"/>
      <c r="H208" s="42"/>
    </row>
    <row r="209" spans="1:8" ht="12.75" customHeight="1">
      <c r="A209" s="26">
        <v>43678</v>
      </c>
      <c r="B209" s="27"/>
      <c r="C209" s="30">
        <f>ROUND(7.655,5)</f>
        <v>7.655</v>
      </c>
      <c r="D209" s="30">
        <f>F209</f>
        <v>7.85056</v>
      </c>
      <c r="E209" s="30">
        <f>F209</f>
        <v>7.85056</v>
      </c>
      <c r="F209" s="30">
        <f>ROUND(7.85056,5)</f>
        <v>7.85056</v>
      </c>
      <c r="G209" s="28"/>
      <c r="H209" s="42"/>
    </row>
    <row r="210" spans="1:8" ht="12.75" customHeight="1">
      <c r="A210" s="26">
        <v>43776</v>
      </c>
      <c r="B210" s="27"/>
      <c r="C210" s="30">
        <f>ROUND(7.655,5)</f>
        <v>7.655</v>
      </c>
      <c r="D210" s="30">
        <f>F210</f>
        <v>7.90885</v>
      </c>
      <c r="E210" s="30">
        <f>F210</f>
        <v>7.90885</v>
      </c>
      <c r="F210" s="30">
        <f>ROUND(7.90885,5)</f>
        <v>7.90885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ROUND(9.86,5)</f>
        <v>9.86</v>
      </c>
      <c r="D212" s="30">
        <f>F212</f>
        <v>9.87195</v>
      </c>
      <c r="E212" s="30">
        <f>F212</f>
        <v>9.87195</v>
      </c>
      <c r="F212" s="30">
        <f>ROUND(9.87195,5)</f>
        <v>9.87195</v>
      </c>
      <c r="G212" s="28"/>
      <c r="H212" s="42"/>
    </row>
    <row r="213" spans="1:8" ht="12.75" customHeight="1">
      <c r="A213" s="26">
        <v>43503</v>
      </c>
      <c r="B213" s="27"/>
      <c r="C213" s="30">
        <f>ROUND(9.86,5)</f>
        <v>9.86</v>
      </c>
      <c r="D213" s="30">
        <f>F213</f>
        <v>9.95122</v>
      </c>
      <c r="E213" s="30">
        <f>F213</f>
        <v>9.95122</v>
      </c>
      <c r="F213" s="30">
        <f>ROUND(9.95122,5)</f>
        <v>9.95122</v>
      </c>
      <c r="G213" s="28"/>
      <c r="H213" s="42"/>
    </row>
    <row r="214" spans="1:8" ht="12.75" customHeight="1">
      <c r="A214" s="26">
        <v>43587</v>
      </c>
      <c r="B214" s="27"/>
      <c r="C214" s="30">
        <f>ROUND(9.86,5)</f>
        <v>9.86</v>
      </c>
      <c r="D214" s="30">
        <f>F214</f>
        <v>10.01948</v>
      </c>
      <c r="E214" s="30">
        <f>F214</f>
        <v>10.01948</v>
      </c>
      <c r="F214" s="30">
        <f>ROUND(10.01948,5)</f>
        <v>10.01948</v>
      </c>
      <c r="G214" s="28"/>
      <c r="H214" s="42"/>
    </row>
    <row r="215" spans="1:8" ht="12.75" customHeight="1">
      <c r="A215" s="26">
        <v>43678</v>
      </c>
      <c r="B215" s="27"/>
      <c r="C215" s="30">
        <f>ROUND(9.86,5)</f>
        <v>9.86</v>
      </c>
      <c r="D215" s="30">
        <f>F215</f>
        <v>10.09289</v>
      </c>
      <c r="E215" s="30">
        <f>F215</f>
        <v>10.09289</v>
      </c>
      <c r="F215" s="30">
        <f>ROUND(10.09289,5)</f>
        <v>10.09289</v>
      </c>
      <c r="G215" s="28"/>
      <c r="H215" s="42"/>
    </row>
    <row r="216" spans="1:8" ht="12.75" customHeight="1">
      <c r="A216" s="26">
        <v>43776</v>
      </c>
      <c r="B216" s="27"/>
      <c r="C216" s="30">
        <f>ROUND(9.86,5)</f>
        <v>9.86</v>
      </c>
      <c r="D216" s="30">
        <f>F216</f>
        <v>10.16956</v>
      </c>
      <c r="E216" s="30">
        <f>F216</f>
        <v>10.16956</v>
      </c>
      <c r="F216" s="30">
        <f>ROUND(10.16956,5)</f>
        <v>10.16956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186.09145</v>
      </c>
      <c r="E218" s="30">
        <f>F218</f>
        <v>186.09145</v>
      </c>
      <c r="F218" s="30">
        <f>ROUND(186.09145,5)</f>
        <v>186.09145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189.71638</v>
      </c>
      <c r="E219" s="30">
        <f>F219</f>
        <v>189.71638</v>
      </c>
      <c r="F219" s="30">
        <f>ROUND(189.71638,5)</f>
        <v>189.71638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190.34262</v>
      </c>
      <c r="E220" s="30">
        <f>F220</f>
        <v>190.34262</v>
      </c>
      <c r="F220" s="30">
        <f>ROUND(190.34262,5)</f>
        <v>190.34262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193.83932</v>
      </c>
      <c r="E221" s="30">
        <f>F221</f>
        <v>193.83932</v>
      </c>
      <c r="F221" s="30">
        <f>ROUND(193.83932,5)</f>
        <v>193.83932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197.64185</v>
      </c>
      <c r="E222" s="30">
        <f>F222</f>
        <v>197.64185</v>
      </c>
      <c r="F222" s="30">
        <f>ROUND(197.64185,5)</f>
        <v>197.64185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ROUND(2.81,5)</f>
        <v>2.81</v>
      </c>
      <c r="D224" s="30">
        <f>F224</f>
        <v>155.59023</v>
      </c>
      <c r="E224" s="30">
        <f>F224</f>
        <v>155.59023</v>
      </c>
      <c r="F224" s="30">
        <f>ROUND(155.59023,5)</f>
        <v>155.59023</v>
      </c>
      <c r="G224" s="28"/>
      <c r="H224" s="42"/>
    </row>
    <row r="225" spans="1:8" ht="12.75" customHeight="1">
      <c r="A225" s="26">
        <v>43503</v>
      </c>
      <c r="B225" s="27"/>
      <c r="C225" s="30">
        <f>ROUND(2.81,5)</f>
        <v>2.81</v>
      </c>
      <c r="D225" s="30">
        <f>F225</f>
        <v>156.46594</v>
      </c>
      <c r="E225" s="30">
        <f>F225</f>
        <v>156.46594</v>
      </c>
      <c r="F225" s="30">
        <f>ROUND(156.46594,5)</f>
        <v>156.46594</v>
      </c>
      <c r="G225" s="28"/>
      <c r="H225" s="42"/>
    </row>
    <row r="226" spans="1:8" ht="12.75" customHeight="1">
      <c r="A226" s="26">
        <v>43587</v>
      </c>
      <c r="B226" s="27"/>
      <c r="C226" s="30">
        <f>ROUND(2.81,5)</f>
        <v>2.81</v>
      </c>
      <c r="D226" s="30">
        <f>F226</f>
        <v>159.08926</v>
      </c>
      <c r="E226" s="30">
        <f>F226</f>
        <v>159.08926</v>
      </c>
      <c r="F226" s="30">
        <f>ROUND(159.08926,5)</f>
        <v>159.08926</v>
      </c>
      <c r="G226" s="28"/>
      <c r="H226" s="42"/>
    </row>
    <row r="227" spans="1:8" ht="12.75" customHeight="1">
      <c r="A227" s="26">
        <v>43678</v>
      </c>
      <c r="B227" s="27"/>
      <c r="C227" s="30">
        <f>ROUND(2.81,5)</f>
        <v>2.81</v>
      </c>
      <c r="D227" s="30">
        <f>F227</f>
        <v>161.94087</v>
      </c>
      <c r="E227" s="30">
        <f>F227</f>
        <v>161.94087</v>
      </c>
      <c r="F227" s="30">
        <f>ROUND(161.94087,5)</f>
        <v>161.94087</v>
      </c>
      <c r="G227" s="28"/>
      <c r="H227" s="42"/>
    </row>
    <row r="228" spans="1:8" ht="12.75" customHeight="1">
      <c r="A228" s="26">
        <v>43776</v>
      </c>
      <c r="B228" s="27"/>
      <c r="C228" s="30">
        <f>ROUND(2.81,5)</f>
        <v>2.81</v>
      </c>
      <c r="D228" s="30">
        <f>F228</f>
        <v>165.11785</v>
      </c>
      <c r="E228" s="30">
        <f>F228</f>
        <v>165.11785</v>
      </c>
      <c r="F228" s="30">
        <f>ROUND(165.11785,5)</f>
        <v>165.11785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ROUND(9.65,5)</f>
        <v>9.65</v>
      </c>
      <c r="D230" s="30">
        <f>F230</f>
        <v>9.66351</v>
      </c>
      <c r="E230" s="30">
        <f>F230</f>
        <v>9.66351</v>
      </c>
      <c r="F230" s="30">
        <f>ROUND(9.66351,5)</f>
        <v>9.66351</v>
      </c>
      <c r="G230" s="28"/>
      <c r="H230" s="42"/>
    </row>
    <row r="231" spans="1:8" ht="12.75" customHeight="1">
      <c r="A231" s="26">
        <v>43503</v>
      </c>
      <c r="B231" s="27"/>
      <c r="C231" s="30">
        <f>ROUND(9.65,5)</f>
        <v>9.65</v>
      </c>
      <c r="D231" s="30">
        <f>F231</f>
        <v>9.75355</v>
      </c>
      <c r="E231" s="30">
        <f>F231</f>
        <v>9.75355</v>
      </c>
      <c r="F231" s="30">
        <f>ROUND(9.75355,5)</f>
        <v>9.75355</v>
      </c>
      <c r="G231" s="28"/>
      <c r="H231" s="42"/>
    </row>
    <row r="232" spans="1:8" ht="12.75" customHeight="1">
      <c r="A232" s="26">
        <v>43587</v>
      </c>
      <c r="B232" s="27"/>
      <c r="C232" s="30">
        <f>ROUND(9.65,5)</f>
        <v>9.65</v>
      </c>
      <c r="D232" s="30">
        <f>F232</f>
        <v>9.82727</v>
      </c>
      <c r="E232" s="30">
        <f>F232</f>
        <v>9.82727</v>
      </c>
      <c r="F232" s="30">
        <f>ROUND(9.82727,5)</f>
        <v>9.82727</v>
      </c>
      <c r="G232" s="28"/>
      <c r="H232" s="42"/>
    </row>
    <row r="233" spans="1:8" ht="12.75" customHeight="1">
      <c r="A233" s="26">
        <v>43678</v>
      </c>
      <c r="B233" s="27"/>
      <c r="C233" s="30">
        <f>ROUND(9.65,5)</f>
        <v>9.65</v>
      </c>
      <c r="D233" s="30">
        <f>F233</f>
        <v>9.90827</v>
      </c>
      <c r="E233" s="30">
        <f>F233</f>
        <v>9.90827</v>
      </c>
      <c r="F233" s="30">
        <f>ROUND(9.90827,5)</f>
        <v>9.90827</v>
      </c>
      <c r="G233" s="28"/>
      <c r="H233" s="42"/>
    </row>
    <row r="234" spans="1:8" ht="12.75" customHeight="1">
      <c r="A234" s="26">
        <v>43776</v>
      </c>
      <c r="B234" s="27"/>
      <c r="C234" s="30">
        <f>ROUND(9.65,5)</f>
        <v>9.65</v>
      </c>
      <c r="D234" s="30">
        <f>F234</f>
        <v>9.99663</v>
      </c>
      <c r="E234" s="30">
        <f>F234</f>
        <v>9.99663</v>
      </c>
      <c r="F234" s="30">
        <f>ROUND(9.99663,5)</f>
        <v>9.99663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ROUND(10.03,5)</f>
        <v>10.03</v>
      </c>
      <c r="D236" s="30">
        <f>F236</f>
        <v>10.04236</v>
      </c>
      <c r="E236" s="30">
        <f>F236</f>
        <v>10.04236</v>
      </c>
      <c r="F236" s="30">
        <f>ROUND(10.04236,5)</f>
        <v>10.04236</v>
      </c>
      <c r="G236" s="28"/>
      <c r="H236" s="42"/>
    </row>
    <row r="237" spans="1:8" ht="12.75" customHeight="1">
      <c r="A237" s="26">
        <v>43503</v>
      </c>
      <c r="B237" s="27"/>
      <c r="C237" s="30">
        <f>ROUND(10.03,5)</f>
        <v>10.03</v>
      </c>
      <c r="D237" s="30">
        <f>F237</f>
        <v>10.12442</v>
      </c>
      <c r="E237" s="30">
        <f>F237</f>
        <v>10.12442</v>
      </c>
      <c r="F237" s="30">
        <f>ROUND(10.12442,5)</f>
        <v>10.12442</v>
      </c>
      <c r="G237" s="28"/>
      <c r="H237" s="42"/>
    </row>
    <row r="238" spans="1:8" ht="12.75" customHeight="1">
      <c r="A238" s="26">
        <v>43587</v>
      </c>
      <c r="B238" s="27"/>
      <c r="C238" s="30">
        <f>ROUND(10.03,5)</f>
        <v>10.03</v>
      </c>
      <c r="D238" s="30">
        <f>F238</f>
        <v>10.19119</v>
      </c>
      <c r="E238" s="30">
        <f>F238</f>
        <v>10.19119</v>
      </c>
      <c r="F238" s="30">
        <f>ROUND(10.19119,5)</f>
        <v>10.19119</v>
      </c>
      <c r="G238" s="28"/>
      <c r="H238" s="42"/>
    </row>
    <row r="239" spans="1:8" ht="12.75" customHeight="1">
      <c r="A239" s="26">
        <v>43678</v>
      </c>
      <c r="B239" s="27"/>
      <c r="C239" s="30">
        <f>ROUND(10.03,5)</f>
        <v>10.03</v>
      </c>
      <c r="D239" s="30">
        <f>F239</f>
        <v>10.26403</v>
      </c>
      <c r="E239" s="30">
        <f>F239</f>
        <v>10.26403</v>
      </c>
      <c r="F239" s="30">
        <f>ROUND(10.26403,5)</f>
        <v>10.26403</v>
      </c>
      <c r="G239" s="28"/>
      <c r="H239" s="42"/>
    </row>
    <row r="240" spans="1:8" ht="12.75" customHeight="1">
      <c r="A240" s="26">
        <v>43776</v>
      </c>
      <c r="B240" s="27"/>
      <c r="C240" s="30">
        <f>ROUND(10.03,5)</f>
        <v>10.03</v>
      </c>
      <c r="D240" s="30">
        <f>F240</f>
        <v>10.34259</v>
      </c>
      <c r="E240" s="30">
        <f>F240</f>
        <v>10.34259</v>
      </c>
      <c r="F240" s="30">
        <f>ROUND(10.34259,5)</f>
        <v>10.34259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ROUND(10.06,5)</f>
        <v>10.06</v>
      </c>
      <c r="D242" s="30">
        <f>F242</f>
        <v>10.07254</v>
      </c>
      <c r="E242" s="30">
        <f>F242</f>
        <v>10.07254</v>
      </c>
      <c r="F242" s="30">
        <f>ROUND(10.07254,5)</f>
        <v>10.07254</v>
      </c>
      <c r="G242" s="28"/>
      <c r="H242" s="42"/>
    </row>
    <row r="243" spans="1:8" ht="12.75" customHeight="1">
      <c r="A243" s="26">
        <v>43503</v>
      </c>
      <c r="B243" s="27"/>
      <c r="C243" s="30">
        <f>ROUND(10.06,5)</f>
        <v>10.06</v>
      </c>
      <c r="D243" s="30">
        <f>F243</f>
        <v>10.15583</v>
      </c>
      <c r="E243" s="30">
        <f>F243</f>
        <v>10.15583</v>
      </c>
      <c r="F243" s="30">
        <f>ROUND(10.15583,5)</f>
        <v>10.15583</v>
      </c>
      <c r="G243" s="28"/>
      <c r="H243" s="42"/>
    </row>
    <row r="244" spans="1:8" ht="12.75" customHeight="1">
      <c r="A244" s="26">
        <v>43587</v>
      </c>
      <c r="B244" s="27"/>
      <c r="C244" s="30">
        <f>ROUND(10.06,5)</f>
        <v>10.06</v>
      </c>
      <c r="D244" s="30">
        <f>F244</f>
        <v>10.2236</v>
      </c>
      <c r="E244" s="30">
        <f>F244</f>
        <v>10.2236</v>
      </c>
      <c r="F244" s="30">
        <f>ROUND(10.2236,5)</f>
        <v>10.2236</v>
      </c>
      <c r="G244" s="28"/>
      <c r="H244" s="42"/>
    </row>
    <row r="245" spans="1:8" ht="12.75" customHeight="1">
      <c r="A245" s="26">
        <v>43678</v>
      </c>
      <c r="B245" s="27"/>
      <c r="C245" s="30">
        <f>ROUND(10.06,5)</f>
        <v>10.06</v>
      </c>
      <c r="D245" s="30">
        <f>F245</f>
        <v>10.29762</v>
      </c>
      <c r="E245" s="30">
        <f>F245</f>
        <v>10.29762</v>
      </c>
      <c r="F245" s="30">
        <f>ROUND(10.29762,5)</f>
        <v>10.29762</v>
      </c>
      <c r="G245" s="28"/>
      <c r="H245" s="42"/>
    </row>
    <row r="246" spans="1:8" ht="12.75" customHeight="1">
      <c r="A246" s="26">
        <v>43776</v>
      </c>
      <c r="B246" s="27"/>
      <c r="C246" s="30">
        <f>ROUND(10.06,5)</f>
        <v>10.06</v>
      </c>
      <c r="D246" s="30">
        <f>F246</f>
        <v>10.37743</v>
      </c>
      <c r="E246" s="30">
        <f>F246</f>
        <v>10.37743</v>
      </c>
      <c r="F246" s="30">
        <f>ROUND(10.37743,5)</f>
        <v>10.37743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ROUND(7.86296527586207,4)</f>
        <v>7.863</v>
      </c>
      <c r="D248" s="32">
        <f>F248</f>
        <v>158.0972</v>
      </c>
      <c r="E248" s="32">
        <f>F248</f>
        <v>158.0972</v>
      </c>
      <c r="F248" s="32">
        <f>ROUND(158.0972,4)</f>
        <v>158.0972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ROUND(16.3687888,4)</f>
        <v>16.3688</v>
      </c>
      <c r="D250" s="32">
        <f>F250</f>
        <v>16.5106</v>
      </c>
      <c r="E250" s="32">
        <f>F250</f>
        <v>16.5106</v>
      </c>
      <c r="F250" s="32">
        <f>ROUND(16.5106,4)</f>
        <v>16.5106</v>
      </c>
      <c r="G250" s="28"/>
      <c r="H250" s="42"/>
    </row>
    <row r="251" spans="1:8" ht="12.75" customHeight="1">
      <c r="A251" s="26">
        <v>43691</v>
      </c>
      <c r="B251" s="27"/>
      <c r="C251" s="32">
        <f>ROUND(16.3687888,4)</f>
        <v>16.3688</v>
      </c>
      <c r="D251" s="32">
        <f>F251</f>
        <v>17.4628</v>
      </c>
      <c r="E251" s="32">
        <f>F251</f>
        <v>17.4628</v>
      </c>
      <c r="F251" s="32">
        <f>ROUND(17.4628,4)</f>
        <v>17.4628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ROUND(18.6421002,4)</f>
        <v>18.6421</v>
      </c>
      <c r="D253" s="32">
        <f>F253</f>
        <v>18.7271</v>
      </c>
      <c r="E253" s="32">
        <f>F253</f>
        <v>18.7271</v>
      </c>
      <c r="F253" s="32">
        <f>ROUND(18.7271,4)</f>
        <v>18.7271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43390</v>
      </c>
      <c r="B255" s="27"/>
      <c r="C255" s="32">
        <f>ROUND(14.2008,4)</f>
        <v>14.2008</v>
      </c>
      <c r="D255" s="32">
        <f>F255</f>
        <v>14.239</v>
      </c>
      <c r="E255" s="32">
        <f>F255</f>
        <v>14.239</v>
      </c>
      <c r="F255" s="32">
        <f>ROUND(14.239,4)</f>
        <v>14.239</v>
      </c>
      <c r="G255" s="28"/>
      <c r="H255" s="42"/>
    </row>
    <row r="256" spans="1:8" ht="12.75" customHeight="1">
      <c r="A256" s="26">
        <v>43392</v>
      </c>
      <c r="B256" s="27"/>
      <c r="C256" s="32">
        <f>ROUND(14.2008,4)</f>
        <v>14.2008</v>
      </c>
      <c r="D256" s="32">
        <f>F256</f>
        <v>14.2025</v>
      </c>
      <c r="E256" s="32">
        <f>F256</f>
        <v>14.2025</v>
      </c>
      <c r="F256" s="32">
        <f>ROUND(14.2025,4)</f>
        <v>14.2025</v>
      </c>
      <c r="G256" s="28"/>
      <c r="H256" s="42"/>
    </row>
    <row r="257" spans="1:8" ht="12.75" customHeight="1">
      <c r="A257" s="26">
        <v>43395</v>
      </c>
      <c r="B257" s="27"/>
      <c r="C257" s="32">
        <f>ROUND(14.2008,4)</f>
        <v>14.2008</v>
      </c>
      <c r="D257" s="32">
        <f>F257</f>
        <v>14.2058</v>
      </c>
      <c r="E257" s="32">
        <f>F257</f>
        <v>14.2058</v>
      </c>
      <c r="F257" s="32">
        <f>ROUND(14.2058,4)</f>
        <v>14.2058</v>
      </c>
      <c r="G257" s="28"/>
      <c r="H257" s="42"/>
    </row>
    <row r="258" spans="1:8" ht="12.75" customHeight="1">
      <c r="A258" s="26">
        <v>43398</v>
      </c>
      <c r="B258" s="27"/>
      <c r="C258" s="32">
        <f>ROUND(14.2008,4)</f>
        <v>14.2008</v>
      </c>
      <c r="D258" s="32">
        <f>F258</f>
        <v>14.2114</v>
      </c>
      <c r="E258" s="32">
        <f>F258</f>
        <v>14.2114</v>
      </c>
      <c r="F258" s="32">
        <f>ROUND(14.2114,4)</f>
        <v>14.2114</v>
      </c>
      <c r="G258" s="28"/>
      <c r="H258" s="42"/>
    </row>
    <row r="259" spans="1:8" ht="12.75" customHeight="1">
      <c r="A259" s="26">
        <v>43402</v>
      </c>
      <c r="B259" s="27"/>
      <c r="C259" s="32">
        <f>ROUND(14.2008,4)</f>
        <v>14.2008</v>
      </c>
      <c r="D259" s="32">
        <f>F259</f>
        <v>14.2188</v>
      </c>
      <c r="E259" s="32">
        <f>F259</f>
        <v>14.2188</v>
      </c>
      <c r="F259" s="32">
        <f>ROUND(14.2188,4)</f>
        <v>14.2188</v>
      </c>
      <c r="G259" s="28"/>
      <c r="H259" s="42"/>
    </row>
    <row r="260" spans="1:8" ht="12.75" customHeight="1">
      <c r="A260" s="26">
        <v>43403</v>
      </c>
      <c r="B260" s="27"/>
      <c r="C260" s="32">
        <f>ROUND(14.2008,4)</f>
        <v>14.2008</v>
      </c>
      <c r="D260" s="32">
        <f>F260</f>
        <v>14.2206</v>
      </c>
      <c r="E260" s="32">
        <f>F260</f>
        <v>14.2206</v>
      </c>
      <c r="F260" s="32">
        <f>ROUND(14.2206,4)</f>
        <v>14.2206</v>
      </c>
      <c r="G260" s="28"/>
      <c r="H260" s="42"/>
    </row>
    <row r="261" spans="1:8" ht="12.75" customHeight="1">
      <c r="A261" s="26">
        <v>43404</v>
      </c>
      <c r="B261" s="27"/>
      <c r="C261" s="32">
        <f>ROUND(14.2008,4)</f>
        <v>14.2008</v>
      </c>
      <c r="D261" s="32">
        <f>F261</f>
        <v>14.2224</v>
      </c>
      <c r="E261" s="32">
        <f>F261</f>
        <v>14.2224</v>
      </c>
      <c r="F261" s="32">
        <f>ROUND(14.2224,4)</f>
        <v>14.2224</v>
      </c>
      <c r="G261" s="28"/>
      <c r="H261" s="42"/>
    </row>
    <row r="262" spans="1:8" ht="12.75" customHeight="1">
      <c r="A262" s="26">
        <v>43405</v>
      </c>
      <c r="B262" s="27"/>
      <c r="C262" s="32">
        <f>ROUND(14.2008,4)</f>
        <v>14.2008</v>
      </c>
      <c r="D262" s="32">
        <f>F262</f>
        <v>14.2242</v>
      </c>
      <c r="E262" s="32">
        <f>F262</f>
        <v>14.2242</v>
      </c>
      <c r="F262" s="32">
        <f>ROUND(14.2242,4)</f>
        <v>14.2242</v>
      </c>
      <c r="G262" s="28"/>
      <c r="H262" s="42"/>
    </row>
    <row r="263" spans="1:8" ht="12.75" customHeight="1">
      <c r="A263" s="26">
        <v>43406</v>
      </c>
      <c r="B263" s="27"/>
      <c r="C263" s="32">
        <f>ROUND(14.2008,4)</f>
        <v>14.2008</v>
      </c>
      <c r="D263" s="32">
        <f>F263</f>
        <v>14.226</v>
      </c>
      <c r="E263" s="32">
        <f>F263</f>
        <v>14.226</v>
      </c>
      <c r="F263" s="32">
        <f>ROUND(14.226,4)</f>
        <v>14.226</v>
      </c>
      <c r="G263" s="28"/>
      <c r="H263" s="42"/>
    </row>
    <row r="264" spans="1:8" ht="12.75" customHeight="1">
      <c r="A264" s="26">
        <v>43409</v>
      </c>
      <c r="B264" s="27"/>
      <c r="C264" s="32">
        <f>ROUND(14.2008,4)</f>
        <v>14.2008</v>
      </c>
      <c r="D264" s="32">
        <f>F264</f>
        <v>14.2315</v>
      </c>
      <c r="E264" s="32">
        <f>F264</f>
        <v>14.2315</v>
      </c>
      <c r="F264" s="32">
        <f>ROUND(14.2315,4)</f>
        <v>14.2315</v>
      </c>
      <c r="G264" s="28"/>
      <c r="H264" s="42"/>
    </row>
    <row r="265" spans="1:8" ht="12.75" customHeight="1">
      <c r="A265" s="26">
        <v>43417</v>
      </c>
      <c r="B265" s="27"/>
      <c r="C265" s="32">
        <f>ROUND(14.2008,4)</f>
        <v>14.2008</v>
      </c>
      <c r="D265" s="32">
        <f>F265</f>
        <v>14.2461</v>
      </c>
      <c r="E265" s="32">
        <f>F265</f>
        <v>14.2461</v>
      </c>
      <c r="F265" s="32">
        <f>ROUND(14.2461,4)</f>
        <v>14.2461</v>
      </c>
      <c r="G265" s="28"/>
      <c r="H265" s="42"/>
    </row>
    <row r="266" spans="1:8" ht="12.75" customHeight="1">
      <c r="A266" s="26">
        <v>43419</v>
      </c>
      <c r="B266" s="27"/>
      <c r="C266" s="32">
        <f>ROUND(14.2008,4)</f>
        <v>14.2008</v>
      </c>
      <c r="D266" s="32">
        <f>F266</f>
        <v>14.2497</v>
      </c>
      <c r="E266" s="32">
        <f>F266</f>
        <v>14.2497</v>
      </c>
      <c r="F266" s="32">
        <f>ROUND(14.2497,4)</f>
        <v>14.2497</v>
      </c>
      <c r="G266" s="28"/>
      <c r="H266" s="42"/>
    </row>
    <row r="267" spans="1:8" ht="12.75" customHeight="1">
      <c r="A267" s="26">
        <v>43420</v>
      </c>
      <c r="B267" s="27"/>
      <c r="C267" s="32">
        <f>ROUND(14.2008,4)</f>
        <v>14.2008</v>
      </c>
      <c r="D267" s="32">
        <f>F267</f>
        <v>14.2515</v>
      </c>
      <c r="E267" s="32">
        <f>F267</f>
        <v>14.2515</v>
      </c>
      <c r="F267" s="32">
        <f>ROUND(14.2515,4)</f>
        <v>14.2515</v>
      </c>
      <c r="G267" s="28"/>
      <c r="H267" s="42"/>
    </row>
    <row r="268" spans="1:8" ht="12.75" customHeight="1">
      <c r="A268" s="26">
        <v>43423</v>
      </c>
      <c r="B268" s="27"/>
      <c r="C268" s="32">
        <f>ROUND(14.2008,4)</f>
        <v>14.2008</v>
      </c>
      <c r="D268" s="32">
        <f>F268</f>
        <v>14.257</v>
      </c>
      <c r="E268" s="32">
        <f>F268</f>
        <v>14.257</v>
      </c>
      <c r="F268" s="32">
        <f>ROUND(14.257,4)</f>
        <v>14.257</v>
      </c>
      <c r="G268" s="28"/>
      <c r="H268" s="42"/>
    </row>
    <row r="269" spans="1:8" ht="12.75" customHeight="1">
      <c r="A269" s="26">
        <v>43424</v>
      </c>
      <c r="B269" s="27"/>
      <c r="C269" s="32">
        <f>ROUND(14.2008,4)</f>
        <v>14.2008</v>
      </c>
      <c r="D269" s="32">
        <f>F269</f>
        <v>14.2588</v>
      </c>
      <c r="E269" s="32">
        <f>F269</f>
        <v>14.2588</v>
      </c>
      <c r="F269" s="32">
        <f>ROUND(14.2588,4)</f>
        <v>14.2588</v>
      </c>
      <c r="G269" s="28"/>
      <c r="H269" s="42"/>
    </row>
    <row r="270" spans="1:8" ht="12.75" customHeight="1">
      <c r="A270" s="26">
        <v>43426</v>
      </c>
      <c r="B270" s="27"/>
      <c r="C270" s="32">
        <f>ROUND(14.2008,4)</f>
        <v>14.2008</v>
      </c>
      <c r="D270" s="32">
        <f>F270</f>
        <v>14.2625</v>
      </c>
      <c r="E270" s="32">
        <f>F270</f>
        <v>14.2625</v>
      </c>
      <c r="F270" s="32">
        <f>ROUND(14.2625,4)</f>
        <v>14.2625</v>
      </c>
      <c r="G270" s="28"/>
      <c r="H270" s="42"/>
    </row>
    <row r="271" spans="1:8" ht="12.75" customHeight="1">
      <c r="A271" s="26">
        <v>43427</v>
      </c>
      <c r="B271" s="27"/>
      <c r="C271" s="32">
        <f>ROUND(14.2008,4)</f>
        <v>14.2008</v>
      </c>
      <c r="D271" s="32">
        <f>F271</f>
        <v>14.2643</v>
      </c>
      <c r="E271" s="32">
        <f>F271</f>
        <v>14.2643</v>
      </c>
      <c r="F271" s="32">
        <f>ROUND(14.2643,4)</f>
        <v>14.2643</v>
      </c>
      <c r="G271" s="28"/>
      <c r="H271" s="42"/>
    </row>
    <row r="272" spans="1:8" ht="12.75" customHeight="1">
      <c r="A272" s="26">
        <v>43432</v>
      </c>
      <c r="B272" s="27"/>
      <c r="C272" s="32">
        <f>ROUND(14.2008,4)</f>
        <v>14.2008</v>
      </c>
      <c r="D272" s="32">
        <f>F272</f>
        <v>14.2735</v>
      </c>
      <c r="E272" s="32">
        <f>F272</f>
        <v>14.2735</v>
      </c>
      <c r="F272" s="32">
        <f>ROUND(14.2735,4)</f>
        <v>14.2735</v>
      </c>
      <c r="G272" s="28"/>
      <c r="H272" s="42"/>
    </row>
    <row r="273" spans="1:8" ht="12.75" customHeight="1">
      <c r="A273" s="26">
        <v>43433</v>
      </c>
      <c r="B273" s="27"/>
      <c r="C273" s="32">
        <f>ROUND(14.2008,4)</f>
        <v>14.2008</v>
      </c>
      <c r="D273" s="32">
        <f>F273</f>
        <v>14.2754</v>
      </c>
      <c r="E273" s="32">
        <f>F273</f>
        <v>14.2754</v>
      </c>
      <c r="F273" s="32">
        <f>ROUND(14.2754,4)</f>
        <v>14.2754</v>
      </c>
      <c r="G273" s="28"/>
      <c r="H273" s="42"/>
    </row>
    <row r="274" spans="1:8" ht="12.75" customHeight="1">
      <c r="A274" s="26">
        <v>43434</v>
      </c>
      <c r="B274" s="27"/>
      <c r="C274" s="32">
        <f>ROUND(14.2008,4)</f>
        <v>14.2008</v>
      </c>
      <c r="D274" s="32">
        <f>F274</f>
        <v>14.2772</v>
      </c>
      <c r="E274" s="32">
        <f>F274</f>
        <v>14.2772</v>
      </c>
      <c r="F274" s="32">
        <f>ROUND(14.2772,4)</f>
        <v>14.2772</v>
      </c>
      <c r="G274" s="28"/>
      <c r="H274" s="42"/>
    </row>
    <row r="275" spans="1:8" ht="12.75" customHeight="1">
      <c r="A275" s="26">
        <v>43439</v>
      </c>
      <c r="B275" s="27"/>
      <c r="C275" s="32">
        <f>ROUND(14.2008,4)</f>
        <v>14.2008</v>
      </c>
      <c r="D275" s="32">
        <f>F275</f>
        <v>14.2864</v>
      </c>
      <c r="E275" s="32">
        <f>F275</f>
        <v>14.2864</v>
      </c>
      <c r="F275" s="32">
        <f>ROUND(14.2864,4)</f>
        <v>14.2864</v>
      </c>
      <c r="G275" s="28"/>
      <c r="H275" s="42"/>
    </row>
    <row r="276" spans="1:8" ht="12.75" customHeight="1">
      <c r="A276" s="26">
        <v>43440</v>
      </c>
      <c r="B276" s="27"/>
      <c r="C276" s="32">
        <f>ROUND(14.2008,4)</f>
        <v>14.2008</v>
      </c>
      <c r="D276" s="32">
        <f>F276</f>
        <v>14.2882</v>
      </c>
      <c r="E276" s="32">
        <f>F276</f>
        <v>14.2882</v>
      </c>
      <c r="F276" s="32">
        <f>ROUND(14.2882,4)</f>
        <v>14.2882</v>
      </c>
      <c r="G276" s="28"/>
      <c r="H276" s="42"/>
    </row>
    <row r="277" spans="1:8" ht="12.75" customHeight="1">
      <c r="A277" s="26">
        <v>43441</v>
      </c>
      <c r="B277" s="27"/>
      <c r="C277" s="32">
        <f>ROUND(14.2008,4)</f>
        <v>14.2008</v>
      </c>
      <c r="D277" s="32">
        <f>F277</f>
        <v>14.29</v>
      </c>
      <c r="E277" s="32">
        <f>F277</f>
        <v>14.29</v>
      </c>
      <c r="F277" s="32">
        <f>ROUND(14.29,4)</f>
        <v>14.29</v>
      </c>
      <c r="G277" s="28"/>
      <c r="H277" s="42"/>
    </row>
    <row r="278" spans="1:8" ht="12.75" customHeight="1">
      <c r="A278" s="26">
        <v>43445</v>
      </c>
      <c r="B278" s="27"/>
      <c r="C278" s="32">
        <f>ROUND(14.2008,4)</f>
        <v>14.2008</v>
      </c>
      <c r="D278" s="32">
        <f>F278</f>
        <v>14.2974</v>
      </c>
      <c r="E278" s="32">
        <f>F278</f>
        <v>14.2974</v>
      </c>
      <c r="F278" s="32">
        <f>ROUND(14.2974,4)</f>
        <v>14.2974</v>
      </c>
      <c r="G278" s="28"/>
      <c r="H278" s="42"/>
    </row>
    <row r="279" spans="1:8" ht="12.75" customHeight="1">
      <c r="A279" s="26">
        <v>43446</v>
      </c>
      <c r="B279" s="27"/>
      <c r="C279" s="32">
        <f>ROUND(14.2008,4)</f>
        <v>14.2008</v>
      </c>
      <c r="D279" s="32">
        <f>F279</f>
        <v>14.2992</v>
      </c>
      <c r="E279" s="32">
        <f>F279</f>
        <v>14.2992</v>
      </c>
      <c r="F279" s="32">
        <f>ROUND(14.2992,4)</f>
        <v>14.2992</v>
      </c>
      <c r="G279" s="28"/>
      <c r="H279" s="42"/>
    </row>
    <row r="280" spans="1:8" ht="12.75" customHeight="1">
      <c r="A280" s="26">
        <v>43454</v>
      </c>
      <c r="B280" s="27"/>
      <c r="C280" s="32">
        <f>ROUND(14.2008,4)</f>
        <v>14.2008</v>
      </c>
      <c r="D280" s="32">
        <f>F280</f>
        <v>14.3139</v>
      </c>
      <c r="E280" s="32">
        <f>F280</f>
        <v>14.3139</v>
      </c>
      <c r="F280" s="32">
        <f>ROUND(14.3139,4)</f>
        <v>14.3139</v>
      </c>
      <c r="G280" s="28"/>
      <c r="H280" s="42"/>
    </row>
    <row r="281" spans="1:8" ht="12.75" customHeight="1">
      <c r="A281" s="26">
        <v>43455</v>
      </c>
      <c r="B281" s="27"/>
      <c r="C281" s="32">
        <f>ROUND(14.2008,4)</f>
        <v>14.2008</v>
      </c>
      <c r="D281" s="32">
        <f>F281</f>
        <v>14.3157</v>
      </c>
      <c r="E281" s="32">
        <f>F281</f>
        <v>14.3157</v>
      </c>
      <c r="F281" s="32">
        <f>ROUND(14.3157,4)</f>
        <v>14.3157</v>
      </c>
      <c r="G281" s="28"/>
      <c r="H281" s="42"/>
    </row>
    <row r="282" spans="1:8" ht="12.75" customHeight="1">
      <c r="A282" s="26">
        <v>43465</v>
      </c>
      <c r="B282" s="27"/>
      <c r="C282" s="32">
        <f>ROUND(14.2008,4)</f>
        <v>14.2008</v>
      </c>
      <c r="D282" s="32">
        <f>F282</f>
        <v>14.3341</v>
      </c>
      <c r="E282" s="32">
        <f>F282</f>
        <v>14.3341</v>
      </c>
      <c r="F282" s="32">
        <f>ROUND(14.3341,4)</f>
        <v>14.3341</v>
      </c>
      <c r="G282" s="28"/>
      <c r="H282" s="42"/>
    </row>
    <row r="283" spans="1:8" ht="12.75" customHeight="1">
      <c r="A283" s="26">
        <v>43467</v>
      </c>
      <c r="B283" s="27"/>
      <c r="C283" s="32">
        <f>ROUND(14.2008,4)</f>
        <v>14.2008</v>
      </c>
      <c r="D283" s="32">
        <f>F283</f>
        <v>14.3378</v>
      </c>
      <c r="E283" s="32">
        <f>F283</f>
        <v>14.3378</v>
      </c>
      <c r="F283" s="32">
        <f>ROUND(14.3378,4)</f>
        <v>14.3378</v>
      </c>
      <c r="G283" s="28"/>
      <c r="H283" s="42"/>
    </row>
    <row r="284" spans="1:8" ht="12.75" customHeight="1">
      <c r="A284" s="26">
        <v>43483</v>
      </c>
      <c r="B284" s="27"/>
      <c r="C284" s="32">
        <f>ROUND(14.2008,4)</f>
        <v>14.2008</v>
      </c>
      <c r="D284" s="32">
        <f>F284</f>
        <v>14.3672</v>
      </c>
      <c r="E284" s="32">
        <f>F284</f>
        <v>14.3672</v>
      </c>
      <c r="F284" s="32">
        <f>ROUND(14.3672,4)</f>
        <v>14.3672</v>
      </c>
      <c r="G284" s="28"/>
      <c r="H284" s="42"/>
    </row>
    <row r="285" spans="1:8" ht="12.75" customHeight="1">
      <c r="A285" s="26">
        <v>43495</v>
      </c>
      <c r="B285" s="27"/>
      <c r="C285" s="32">
        <f>ROUND(14.2008,4)</f>
        <v>14.2008</v>
      </c>
      <c r="D285" s="32">
        <f>F285</f>
        <v>14.3892</v>
      </c>
      <c r="E285" s="32">
        <f>F285</f>
        <v>14.3892</v>
      </c>
      <c r="F285" s="32">
        <f>ROUND(14.3892,4)</f>
        <v>14.3892</v>
      </c>
      <c r="G285" s="28"/>
      <c r="H285" s="42"/>
    </row>
    <row r="286" spans="1:8" ht="12.75" customHeight="1">
      <c r="A286" s="26">
        <v>43496</v>
      </c>
      <c r="B286" s="27"/>
      <c r="C286" s="32">
        <f>ROUND(14.2008,4)</f>
        <v>14.2008</v>
      </c>
      <c r="D286" s="32">
        <f>F286</f>
        <v>14.391</v>
      </c>
      <c r="E286" s="32">
        <f>F286</f>
        <v>14.391</v>
      </c>
      <c r="F286" s="32">
        <f>ROUND(14.391,4)</f>
        <v>14.391</v>
      </c>
      <c r="G286" s="28"/>
      <c r="H286" s="42"/>
    </row>
    <row r="287" spans="1:8" ht="12.75" customHeight="1">
      <c r="A287" s="26">
        <v>43509</v>
      </c>
      <c r="B287" s="27"/>
      <c r="C287" s="32">
        <f>ROUND(14.2008,4)</f>
        <v>14.2008</v>
      </c>
      <c r="D287" s="32">
        <f>F287</f>
        <v>14.4149</v>
      </c>
      <c r="E287" s="32">
        <f>F287</f>
        <v>14.4149</v>
      </c>
      <c r="F287" s="32">
        <f>ROUND(14.4149,4)</f>
        <v>14.4149</v>
      </c>
      <c r="G287" s="28"/>
      <c r="H287" s="42"/>
    </row>
    <row r="288" spans="1:8" ht="12.75" customHeight="1">
      <c r="A288" s="26">
        <v>43524</v>
      </c>
      <c r="B288" s="27"/>
      <c r="C288" s="32">
        <f>ROUND(14.2008,4)</f>
        <v>14.2008</v>
      </c>
      <c r="D288" s="32">
        <f>F288</f>
        <v>14.4425</v>
      </c>
      <c r="E288" s="32">
        <f>F288</f>
        <v>14.4425</v>
      </c>
      <c r="F288" s="32">
        <f>ROUND(14.4425,4)</f>
        <v>14.4425</v>
      </c>
      <c r="G288" s="28"/>
      <c r="H288" s="42"/>
    </row>
    <row r="289" spans="1:8" ht="12.75" customHeight="1">
      <c r="A289" s="26">
        <v>43551</v>
      </c>
      <c r="B289" s="27"/>
      <c r="C289" s="32">
        <f>ROUND(14.2008,4)</f>
        <v>14.2008</v>
      </c>
      <c r="D289" s="32">
        <f>F289</f>
        <v>14.4922</v>
      </c>
      <c r="E289" s="32">
        <f>F289</f>
        <v>14.4922</v>
      </c>
      <c r="F289" s="32">
        <f>ROUND(14.4922,4)</f>
        <v>14.4922</v>
      </c>
      <c r="G289" s="28"/>
      <c r="H289" s="42"/>
    </row>
    <row r="290" spans="1:8" ht="12.75" customHeight="1">
      <c r="A290" s="26">
        <v>43553</v>
      </c>
      <c r="B290" s="27"/>
      <c r="C290" s="32">
        <f>ROUND(14.2008,4)</f>
        <v>14.2008</v>
      </c>
      <c r="D290" s="32">
        <f>F290</f>
        <v>14.4958</v>
      </c>
      <c r="E290" s="32">
        <f>F290</f>
        <v>14.4958</v>
      </c>
      <c r="F290" s="32">
        <f>ROUND(14.4958,4)</f>
        <v>14.4958</v>
      </c>
      <c r="G290" s="28"/>
      <c r="H290" s="42"/>
    </row>
    <row r="291" spans="1:8" ht="12.75" customHeight="1">
      <c r="A291" s="26">
        <v>43557</v>
      </c>
      <c r="B291" s="27"/>
      <c r="C291" s="32">
        <f>ROUND(14.2008,4)</f>
        <v>14.2008</v>
      </c>
      <c r="D291" s="32">
        <f>F291</f>
        <v>14.5032</v>
      </c>
      <c r="E291" s="32">
        <f>F291</f>
        <v>14.5032</v>
      </c>
      <c r="F291" s="32">
        <f>ROUND(14.5032,4)</f>
        <v>14.5032</v>
      </c>
      <c r="G291" s="28"/>
      <c r="H291" s="42"/>
    </row>
    <row r="292" spans="1:8" ht="12.75" customHeight="1">
      <c r="A292" s="26">
        <v>43585</v>
      </c>
      <c r="B292" s="27"/>
      <c r="C292" s="32">
        <f>ROUND(14.2008,4)</f>
        <v>14.2008</v>
      </c>
      <c r="D292" s="32">
        <f>F292</f>
        <v>14.5544</v>
      </c>
      <c r="E292" s="32">
        <f>F292</f>
        <v>14.5544</v>
      </c>
      <c r="F292" s="32">
        <f>ROUND(14.5544,4)</f>
        <v>14.5544</v>
      </c>
      <c r="G292" s="28"/>
      <c r="H292" s="42"/>
    </row>
    <row r="293" spans="1:8" ht="12.75" customHeight="1">
      <c r="A293" s="26">
        <v>43616</v>
      </c>
      <c r="B293" s="27"/>
      <c r="C293" s="32">
        <f>ROUND(14.2008,4)</f>
        <v>14.2008</v>
      </c>
      <c r="D293" s="32">
        <f>F293</f>
        <v>14.6101</v>
      </c>
      <c r="E293" s="32">
        <f>F293</f>
        <v>14.6101</v>
      </c>
      <c r="F293" s="32">
        <f>ROUND(14.6101,4)</f>
        <v>14.6101</v>
      </c>
      <c r="G293" s="28"/>
      <c r="H293" s="42"/>
    </row>
    <row r="294" spans="1:8" ht="12.75" customHeight="1">
      <c r="A294" s="26">
        <v>43619</v>
      </c>
      <c r="B294" s="27"/>
      <c r="C294" s="32">
        <f>ROUND(14.2008,4)</f>
        <v>14.2008</v>
      </c>
      <c r="D294" s="32">
        <f>F294</f>
        <v>14.6155</v>
      </c>
      <c r="E294" s="32">
        <f>F294</f>
        <v>14.6155</v>
      </c>
      <c r="F294" s="32">
        <f>ROUND(14.6155,4)</f>
        <v>14.6155</v>
      </c>
      <c r="G294" s="28"/>
      <c r="H294" s="42"/>
    </row>
    <row r="295" spans="1:8" ht="12.75" customHeight="1">
      <c r="A295" s="26">
        <v>43636</v>
      </c>
      <c r="B295" s="27"/>
      <c r="C295" s="32">
        <f>ROUND(14.2008,4)</f>
        <v>14.2008</v>
      </c>
      <c r="D295" s="32">
        <f>F295</f>
        <v>14.6461</v>
      </c>
      <c r="E295" s="32">
        <f>F295</f>
        <v>14.6461</v>
      </c>
      <c r="F295" s="32">
        <f>ROUND(14.6461,4)</f>
        <v>14.6461</v>
      </c>
      <c r="G295" s="28"/>
      <c r="H295" s="42"/>
    </row>
    <row r="296" spans="1:8" ht="12.75" customHeight="1">
      <c r="A296" s="26">
        <v>43644</v>
      </c>
      <c r="B296" s="27"/>
      <c r="C296" s="32">
        <f>ROUND(14.2008,4)</f>
        <v>14.2008</v>
      </c>
      <c r="D296" s="32">
        <f>F296</f>
        <v>14.6605</v>
      </c>
      <c r="E296" s="32">
        <f>F296</f>
        <v>14.6605</v>
      </c>
      <c r="F296" s="32">
        <f>ROUND(14.6605,4)</f>
        <v>14.6605</v>
      </c>
      <c r="G296" s="28"/>
      <c r="H296" s="42"/>
    </row>
    <row r="297" spans="1:8" ht="12.75" customHeight="1">
      <c r="A297" s="26">
        <v>43647</v>
      </c>
      <c r="B297" s="27"/>
      <c r="C297" s="32">
        <f>ROUND(14.2008,4)</f>
        <v>14.2008</v>
      </c>
      <c r="D297" s="32">
        <f>F297</f>
        <v>14.6659</v>
      </c>
      <c r="E297" s="32">
        <f>F297</f>
        <v>14.6659</v>
      </c>
      <c r="F297" s="32">
        <f>ROUND(14.6659,4)</f>
        <v>14.6659</v>
      </c>
      <c r="G297" s="28"/>
      <c r="H297" s="42"/>
    </row>
    <row r="298" spans="1:8" ht="12.75" customHeight="1">
      <c r="A298" s="26">
        <v>43649</v>
      </c>
      <c r="B298" s="27"/>
      <c r="C298" s="32">
        <f>ROUND(14.2008,4)</f>
        <v>14.2008</v>
      </c>
      <c r="D298" s="32">
        <f>F298</f>
        <v>14.6695</v>
      </c>
      <c r="E298" s="32">
        <f>F298</f>
        <v>14.6695</v>
      </c>
      <c r="F298" s="32">
        <f>ROUND(14.6695,4)</f>
        <v>14.6695</v>
      </c>
      <c r="G298" s="28"/>
      <c r="H298" s="42"/>
    </row>
    <row r="299" spans="1:8" ht="12.75" customHeight="1">
      <c r="A299" s="26">
        <v>43677</v>
      </c>
      <c r="B299" s="27"/>
      <c r="C299" s="32">
        <f>ROUND(14.2008,4)</f>
        <v>14.2008</v>
      </c>
      <c r="D299" s="32">
        <f>F299</f>
        <v>14.7202</v>
      </c>
      <c r="E299" s="32">
        <f>F299</f>
        <v>14.7202</v>
      </c>
      <c r="F299" s="32">
        <f>ROUND(14.7202,4)</f>
        <v>14.7202</v>
      </c>
      <c r="G299" s="28"/>
      <c r="H299" s="42"/>
    </row>
    <row r="300" spans="1:8" ht="12.75" customHeight="1">
      <c r="A300" s="26">
        <v>43678</v>
      </c>
      <c r="B300" s="27"/>
      <c r="C300" s="32">
        <f>ROUND(14.2008,4)</f>
        <v>14.2008</v>
      </c>
      <c r="D300" s="32">
        <f>F300</f>
        <v>14.722</v>
      </c>
      <c r="E300" s="32">
        <f>F300</f>
        <v>14.722</v>
      </c>
      <c r="F300" s="32">
        <f>ROUND(14.722,4)</f>
        <v>14.722</v>
      </c>
      <c r="G300" s="28"/>
      <c r="H300" s="42"/>
    </row>
    <row r="301" spans="1:8" ht="12.75" customHeight="1">
      <c r="A301" s="26">
        <v>43690</v>
      </c>
      <c r="B301" s="27"/>
      <c r="C301" s="32">
        <f>ROUND(14.2008,4)</f>
        <v>14.2008</v>
      </c>
      <c r="D301" s="32">
        <f>F301</f>
        <v>14.7439</v>
      </c>
      <c r="E301" s="32">
        <f>F301</f>
        <v>14.7439</v>
      </c>
      <c r="F301" s="32">
        <f>ROUND(14.7439,4)</f>
        <v>14.7439</v>
      </c>
      <c r="G301" s="28"/>
      <c r="H301" s="42"/>
    </row>
    <row r="302" spans="1:8" ht="12.75" customHeight="1">
      <c r="A302" s="26">
        <v>43707</v>
      </c>
      <c r="B302" s="27"/>
      <c r="C302" s="32">
        <f>ROUND(14.2008,4)</f>
        <v>14.2008</v>
      </c>
      <c r="D302" s="32">
        <f>F302</f>
        <v>14.775</v>
      </c>
      <c r="E302" s="32">
        <f>F302</f>
        <v>14.775</v>
      </c>
      <c r="F302" s="32">
        <f>ROUND(14.775,4)</f>
        <v>14.775</v>
      </c>
      <c r="G302" s="28"/>
      <c r="H302" s="42"/>
    </row>
    <row r="303" spans="1:8" ht="12.75" customHeight="1">
      <c r="A303" s="26">
        <v>43710</v>
      </c>
      <c r="B303" s="27"/>
      <c r="C303" s="32">
        <f>ROUND(14.2008,4)</f>
        <v>14.2008</v>
      </c>
      <c r="D303" s="32">
        <f>F303</f>
        <v>14.7804</v>
      </c>
      <c r="E303" s="32">
        <f>F303</f>
        <v>14.7804</v>
      </c>
      <c r="F303" s="32">
        <f>ROUND(14.7804,4)</f>
        <v>14.7804</v>
      </c>
      <c r="G303" s="28"/>
      <c r="H303" s="42"/>
    </row>
    <row r="304" spans="1:8" ht="12.75" customHeight="1">
      <c r="A304" s="26">
        <v>43713</v>
      </c>
      <c r="B304" s="27"/>
      <c r="C304" s="32">
        <f>ROUND(14.2008,4)</f>
        <v>14.2008</v>
      </c>
      <c r="D304" s="32">
        <f>F304</f>
        <v>14.7859</v>
      </c>
      <c r="E304" s="32">
        <f>F304</f>
        <v>14.7859</v>
      </c>
      <c r="F304" s="32">
        <f>ROUND(14.7859,4)</f>
        <v>14.7859</v>
      </c>
      <c r="G304" s="28"/>
      <c r="H304" s="42"/>
    </row>
    <row r="305" spans="1:8" ht="12.75" customHeight="1">
      <c r="A305" s="26">
        <v>43738</v>
      </c>
      <c r="B305" s="27"/>
      <c r="C305" s="32">
        <f>ROUND(14.2008,4)</f>
        <v>14.2008</v>
      </c>
      <c r="D305" s="32">
        <f>F305</f>
        <v>14.8316</v>
      </c>
      <c r="E305" s="32">
        <f>F305</f>
        <v>14.8316</v>
      </c>
      <c r="F305" s="32">
        <f>ROUND(14.8316,4)</f>
        <v>14.8316</v>
      </c>
      <c r="G305" s="28"/>
      <c r="H305" s="42"/>
    </row>
    <row r="306" spans="1:8" ht="12.75" customHeight="1">
      <c r="A306" s="26">
        <v>43740</v>
      </c>
      <c r="B306" s="27"/>
      <c r="C306" s="32">
        <f>ROUND(14.2008,4)</f>
        <v>14.2008</v>
      </c>
      <c r="D306" s="32">
        <f>F306</f>
        <v>14.8353</v>
      </c>
      <c r="E306" s="32">
        <f>F306</f>
        <v>14.8353</v>
      </c>
      <c r="F306" s="32">
        <f>ROUND(14.8353,4)</f>
        <v>14.8353</v>
      </c>
      <c r="G306" s="28"/>
      <c r="H306" s="42"/>
    </row>
    <row r="307" spans="1:8" ht="12.75" customHeight="1">
      <c r="A307" s="26">
        <v>43769</v>
      </c>
      <c r="B307" s="27"/>
      <c r="C307" s="32">
        <f>ROUND(14.2008,4)</f>
        <v>14.2008</v>
      </c>
      <c r="D307" s="32">
        <f>F307</f>
        <v>14.8902</v>
      </c>
      <c r="E307" s="32">
        <f>F307</f>
        <v>14.8902</v>
      </c>
      <c r="F307" s="32">
        <f>ROUND(14.8902,4)</f>
        <v>14.8902</v>
      </c>
      <c r="G307" s="28"/>
      <c r="H307" s="42"/>
    </row>
    <row r="308" spans="1:8" ht="12.75" customHeight="1">
      <c r="A308" s="26">
        <v>43798</v>
      </c>
      <c r="B308" s="27"/>
      <c r="C308" s="32">
        <f>ROUND(14.2008,4)</f>
        <v>14.2008</v>
      </c>
      <c r="D308" s="32">
        <f>F308</f>
        <v>14.9489</v>
      </c>
      <c r="E308" s="32">
        <f>F308</f>
        <v>14.9489</v>
      </c>
      <c r="F308" s="32">
        <f>ROUND(14.9489,4)</f>
        <v>14.9489</v>
      </c>
      <c r="G308" s="28"/>
      <c r="H308" s="42"/>
    </row>
    <row r="309" spans="1:8" ht="12.75" customHeight="1">
      <c r="A309" s="26">
        <v>43801</v>
      </c>
      <c r="B309" s="27"/>
      <c r="C309" s="32">
        <f>ROUND(14.2008,4)</f>
        <v>14.2008</v>
      </c>
      <c r="D309" s="32">
        <f>F309</f>
        <v>14.9549</v>
      </c>
      <c r="E309" s="32">
        <f>F309</f>
        <v>14.9549</v>
      </c>
      <c r="F309" s="32">
        <f>ROUND(14.9549,4)</f>
        <v>14.9549</v>
      </c>
      <c r="G309" s="28"/>
      <c r="H309" s="42"/>
    </row>
    <row r="310" spans="1:8" ht="12.75" customHeight="1">
      <c r="A310" s="26">
        <v>43830</v>
      </c>
      <c r="B310" s="27"/>
      <c r="C310" s="32">
        <f>ROUND(14.2008,4)</f>
        <v>14.2008</v>
      </c>
      <c r="D310" s="32">
        <f>F310</f>
        <v>15.0136</v>
      </c>
      <c r="E310" s="32">
        <f>F310</f>
        <v>15.0136</v>
      </c>
      <c r="F310" s="32">
        <f>ROUND(15.0136,4)</f>
        <v>15.0136</v>
      </c>
      <c r="G310" s="28"/>
      <c r="H310" s="42"/>
    </row>
    <row r="311" spans="1:8" ht="12.75" customHeight="1">
      <c r="A311" s="26">
        <v>43832</v>
      </c>
      <c r="B311" s="27"/>
      <c r="C311" s="32">
        <f>ROUND(14.2008,4)</f>
        <v>14.2008</v>
      </c>
      <c r="D311" s="32">
        <f>F311</f>
        <v>15.0176</v>
      </c>
      <c r="E311" s="32">
        <f>F311</f>
        <v>15.0176</v>
      </c>
      <c r="F311" s="32">
        <f>ROUND(15.0176,4)</f>
        <v>15.0176</v>
      </c>
      <c r="G311" s="28"/>
      <c r="H311" s="42"/>
    </row>
    <row r="312" spans="1:8" ht="12.75" customHeight="1">
      <c r="A312" s="26">
        <v>43861</v>
      </c>
      <c r="B312" s="27"/>
      <c r="C312" s="32">
        <f>ROUND(14.2008,4)</f>
        <v>14.2008</v>
      </c>
      <c r="D312" s="32">
        <f>F312</f>
        <v>15.0763</v>
      </c>
      <c r="E312" s="32">
        <f>F312</f>
        <v>15.0763</v>
      </c>
      <c r="F312" s="32">
        <f>ROUND(15.0763,4)</f>
        <v>15.0763</v>
      </c>
      <c r="G312" s="28"/>
      <c r="H312" s="42"/>
    </row>
    <row r="313" spans="1:8" ht="12.75" customHeight="1">
      <c r="A313" s="26">
        <v>43892</v>
      </c>
      <c r="B313" s="27"/>
      <c r="C313" s="32">
        <f>ROUND(14.2008,4)</f>
        <v>14.2008</v>
      </c>
      <c r="D313" s="32">
        <f>F313</f>
        <v>15.139</v>
      </c>
      <c r="E313" s="32">
        <f>F313</f>
        <v>15.139</v>
      </c>
      <c r="F313" s="32">
        <f>ROUND(15.139,4)</f>
        <v>15.139</v>
      </c>
      <c r="G313" s="28"/>
      <c r="H313" s="42"/>
    </row>
    <row r="314" spans="1:8" ht="12.75" customHeight="1">
      <c r="A314" s="26">
        <v>43923</v>
      </c>
      <c r="B314" s="27"/>
      <c r="C314" s="32">
        <f>ROUND(14.2008,4)</f>
        <v>14.2008</v>
      </c>
      <c r="D314" s="32">
        <f>F314</f>
        <v>15.2017</v>
      </c>
      <c r="E314" s="32">
        <f>F314</f>
        <v>15.2017</v>
      </c>
      <c r="F314" s="32">
        <f>ROUND(15.2017,4)</f>
        <v>15.2017</v>
      </c>
      <c r="G314" s="28"/>
      <c r="H314" s="42"/>
    </row>
    <row r="315" spans="1:8" ht="12.75" customHeight="1">
      <c r="A315" s="26">
        <v>43950</v>
      </c>
      <c r="B315" s="27"/>
      <c r="C315" s="32">
        <f>ROUND(14.2008,4)</f>
        <v>14.2008</v>
      </c>
      <c r="D315" s="32">
        <f>F315</f>
        <v>15.2563</v>
      </c>
      <c r="E315" s="32">
        <f>F315</f>
        <v>15.2563</v>
      </c>
      <c r="F315" s="32">
        <f>ROUND(15.2563,4)</f>
        <v>15.2563</v>
      </c>
      <c r="G315" s="28"/>
      <c r="H315" s="42"/>
    </row>
    <row r="316" spans="1:8" ht="12.75" customHeight="1">
      <c r="A316" s="26">
        <v>43984</v>
      </c>
      <c r="B316" s="27"/>
      <c r="C316" s="32">
        <f>ROUND(14.2008,4)</f>
        <v>14.2008</v>
      </c>
      <c r="D316" s="32">
        <f>F316</f>
        <v>15.3251</v>
      </c>
      <c r="E316" s="32">
        <f>F316</f>
        <v>15.3251</v>
      </c>
      <c r="F316" s="32">
        <f>ROUND(15.3251,4)</f>
        <v>15.3251</v>
      </c>
      <c r="G316" s="28"/>
      <c r="H316" s="42"/>
    </row>
    <row r="317" spans="1:8" ht="12.75" customHeight="1">
      <c r="A317" s="26">
        <v>44040</v>
      </c>
      <c r="B317" s="27"/>
      <c r="C317" s="32">
        <f>ROUND(14.2008,4)</f>
        <v>14.2008</v>
      </c>
      <c r="D317" s="32">
        <f>F317</f>
        <v>15.4384</v>
      </c>
      <c r="E317" s="32">
        <f>F317</f>
        <v>15.4384</v>
      </c>
      <c r="F317" s="32">
        <f>ROUND(15.4384,4)</f>
        <v>15.4384</v>
      </c>
      <c r="G317" s="28"/>
      <c r="H317" s="42"/>
    </row>
    <row r="318" spans="1:8" ht="12.75" customHeight="1">
      <c r="A318" s="26" t="s">
        <v>65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43448</v>
      </c>
      <c r="B319" s="27"/>
      <c r="C319" s="32">
        <f>ROUND(1.15266666666667,4)</f>
        <v>1.1527</v>
      </c>
      <c r="D319" s="32">
        <f>F319</f>
        <v>1.1577</v>
      </c>
      <c r="E319" s="32">
        <f>F319</f>
        <v>1.1577</v>
      </c>
      <c r="F319" s="32">
        <f>ROUND(1.1577,4)</f>
        <v>1.1577</v>
      </c>
      <c r="G319" s="28"/>
      <c r="H319" s="42"/>
    </row>
    <row r="320" spans="1:8" ht="12.75" customHeight="1">
      <c r="A320" s="26">
        <v>43542</v>
      </c>
      <c r="B320" s="27"/>
      <c r="C320" s="32">
        <f>ROUND(1.15266666666667,4)</f>
        <v>1.1527</v>
      </c>
      <c r="D320" s="32">
        <f>F320</f>
        <v>1.168</v>
      </c>
      <c r="E320" s="32">
        <f>F320</f>
        <v>1.168</v>
      </c>
      <c r="F320" s="32">
        <f>ROUND(1.168,4)</f>
        <v>1.168</v>
      </c>
      <c r="G320" s="28"/>
      <c r="H320" s="42"/>
    </row>
    <row r="321" spans="1:8" ht="12.75" customHeight="1">
      <c r="A321" s="26">
        <v>43630</v>
      </c>
      <c r="B321" s="27"/>
      <c r="C321" s="32">
        <f>ROUND(1.15266666666667,4)</f>
        <v>1.1527</v>
      </c>
      <c r="D321" s="32">
        <f>F321</f>
        <v>1.1774</v>
      </c>
      <c r="E321" s="32">
        <f>F321</f>
        <v>1.1774</v>
      </c>
      <c r="F321" s="32">
        <f>ROUND(1.1774,4)</f>
        <v>1.1774</v>
      </c>
      <c r="G321" s="28"/>
      <c r="H321" s="42"/>
    </row>
    <row r="322" spans="1:8" ht="12.75" customHeight="1">
      <c r="A322" s="26">
        <v>43724</v>
      </c>
      <c r="B322" s="27"/>
      <c r="C322" s="32">
        <f>ROUND(1.15266666666667,4)</f>
        <v>1.1527</v>
      </c>
      <c r="D322" s="32">
        <f>F322</f>
        <v>1.188</v>
      </c>
      <c r="E322" s="32">
        <f>F322</f>
        <v>1.188</v>
      </c>
      <c r="F322" s="32">
        <f>ROUND(1.188,4)</f>
        <v>1.188</v>
      </c>
      <c r="G322" s="28"/>
      <c r="H322" s="42"/>
    </row>
    <row r="323" spans="1:8" ht="12.75" customHeight="1">
      <c r="A323" s="26" t="s">
        <v>66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ROUND(1.31275,4)</f>
        <v>1.3128</v>
      </c>
      <c r="D324" s="32">
        <f>F324</f>
        <v>1.316</v>
      </c>
      <c r="E324" s="32">
        <f>F324</f>
        <v>1.316</v>
      </c>
      <c r="F324" s="32">
        <f>ROUND(1.316,4)</f>
        <v>1.316</v>
      </c>
      <c r="G324" s="28"/>
      <c r="H324" s="42"/>
    </row>
    <row r="325" spans="1:8" ht="12.75" customHeight="1">
      <c r="A325" s="26">
        <v>43542</v>
      </c>
      <c r="B325" s="27"/>
      <c r="C325" s="32">
        <f>ROUND(1.31275,4)</f>
        <v>1.3128</v>
      </c>
      <c r="D325" s="32">
        <f>F325</f>
        <v>1.3228</v>
      </c>
      <c r="E325" s="32">
        <f>F325</f>
        <v>1.3228</v>
      </c>
      <c r="F325" s="32">
        <f>ROUND(1.3228,4)</f>
        <v>1.3228</v>
      </c>
      <c r="G325" s="28"/>
      <c r="H325" s="42"/>
    </row>
    <row r="326" spans="1:8" ht="12.75" customHeight="1">
      <c r="A326" s="26">
        <v>43630</v>
      </c>
      <c r="B326" s="27"/>
      <c r="C326" s="32">
        <f>ROUND(1.31275,4)</f>
        <v>1.3128</v>
      </c>
      <c r="D326" s="32">
        <f>F326</f>
        <v>1.3289</v>
      </c>
      <c r="E326" s="32">
        <f>F326</f>
        <v>1.3289</v>
      </c>
      <c r="F326" s="32">
        <f>ROUND(1.3289,4)</f>
        <v>1.3289</v>
      </c>
      <c r="G326" s="28"/>
      <c r="H326" s="42"/>
    </row>
    <row r="327" spans="1:8" ht="12.75" customHeight="1">
      <c r="A327" s="26">
        <v>43724</v>
      </c>
      <c r="B327" s="27"/>
      <c r="C327" s="32">
        <f>ROUND(1.31275,4)</f>
        <v>1.3128</v>
      </c>
      <c r="D327" s="32">
        <f>F327</f>
        <v>1.3355</v>
      </c>
      <c r="E327" s="32">
        <f>F327</f>
        <v>1.3355</v>
      </c>
      <c r="F327" s="32">
        <f>ROUND(1.3355,4)</f>
        <v>1.3355</v>
      </c>
      <c r="G327" s="28"/>
      <c r="H327" s="42"/>
    </row>
    <row r="328" spans="1:8" ht="12.75" customHeight="1">
      <c r="A328" s="26" t="s">
        <v>67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ROUND(7.89321728353332,4)</f>
        <v>7.8932</v>
      </c>
      <c r="D329" s="32">
        <f>F329</f>
        <v>7.8055</v>
      </c>
      <c r="E329" s="32">
        <f>F329</f>
        <v>7.8055</v>
      </c>
      <c r="F329" s="32">
        <f>ROUND(7.805487,4)</f>
        <v>7.8055</v>
      </c>
      <c r="G329" s="28"/>
      <c r="H329" s="42"/>
    </row>
    <row r="330" spans="1:8" ht="12.75" customHeight="1">
      <c r="A330" s="26">
        <v>43542</v>
      </c>
      <c r="B330" s="27"/>
      <c r="C330" s="32">
        <f>ROUND(7.89321728353332,4)</f>
        <v>7.8932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8"/>
      <c r="H330" s="42"/>
    </row>
    <row r="331" spans="1:8" ht="12.75" customHeight="1">
      <c r="A331" s="26" t="s">
        <v>68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43448</v>
      </c>
      <c r="B332" s="27"/>
      <c r="C332" s="32">
        <f>ROUND(10.10670936,4)</f>
        <v>10.1067</v>
      </c>
      <c r="D332" s="32">
        <f>F332</f>
        <v>10.1846</v>
      </c>
      <c r="E332" s="32">
        <f>F332</f>
        <v>10.1846</v>
      </c>
      <c r="F332" s="32">
        <f>ROUND(10.1846,4)</f>
        <v>10.1846</v>
      </c>
      <c r="G332" s="28"/>
      <c r="H332" s="42"/>
    </row>
    <row r="333" spans="1:8" ht="12.75" customHeight="1">
      <c r="A333" s="26">
        <v>43542</v>
      </c>
      <c r="B333" s="27"/>
      <c r="C333" s="32">
        <f>ROUND(10.10670936,4)</f>
        <v>10.1067</v>
      </c>
      <c r="D333" s="32">
        <f>F333</f>
        <v>10.3212</v>
      </c>
      <c r="E333" s="32">
        <f>F333</f>
        <v>10.3212</v>
      </c>
      <c r="F333" s="32">
        <f>ROUND(10.3212,4)</f>
        <v>10.3212</v>
      </c>
      <c r="G333" s="28"/>
      <c r="H333" s="42"/>
    </row>
    <row r="334" spans="1:8" ht="12.75" customHeight="1">
      <c r="A334" s="26">
        <v>43630</v>
      </c>
      <c r="B334" s="27"/>
      <c r="C334" s="32">
        <f>ROUND(10.10670936,4)</f>
        <v>10.1067</v>
      </c>
      <c r="D334" s="32">
        <f>F334</f>
        <v>10.4523</v>
      </c>
      <c r="E334" s="32">
        <f>F334</f>
        <v>10.4523</v>
      </c>
      <c r="F334" s="32">
        <f>ROUND(10.4523,4)</f>
        <v>10.4523</v>
      </c>
      <c r="G334" s="28"/>
      <c r="H334" s="42"/>
    </row>
    <row r="335" spans="1:8" ht="12.75" customHeight="1">
      <c r="A335" s="26">
        <v>43724</v>
      </c>
      <c r="B335" s="27"/>
      <c r="C335" s="32">
        <f>ROUND(10.10670936,4)</f>
        <v>10.1067</v>
      </c>
      <c r="D335" s="32">
        <f>F335</f>
        <v>10.5958</v>
      </c>
      <c r="E335" s="32">
        <f>F335</f>
        <v>10.5958</v>
      </c>
      <c r="F335" s="32">
        <f>ROUND(10.5958,4)</f>
        <v>10.5958</v>
      </c>
      <c r="G335" s="28"/>
      <c r="H335" s="42"/>
    </row>
    <row r="336" spans="1:8" ht="12.75" customHeight="1">
      <c r="A336" s="26">
        <v>43812</v>
      </c>
      <c r="B336" s="27"/>
      <c r="C336" s="32">
        <f>ROUND(10.10670936,4)</f>
        <v>10.1067</v>
      </c>
      <c r="D336" s="32">
        <f>F336</f>
        <v>10.741</v>
      </c>
      <c r="E336" s="32">
        <f>F336</f>
        <v>10.741</v>
      </c>
      <c r="F336" s="32">
        <f>ROUND(10.741,4)</f>
        <v>10.741</v>
      </c>
      <c r="G336" s="28"/>
      <c r="H336" s="42"/>
    </row>
    <row r="337" spans="1:8" ht="12.75" customHeight="1">
      <c r="A337" s="26">
        <v>43906</v>
      </c>
      <c r="B337" s="27"/>
      <c r="C337" s="32">
        <f>ROUND(10.10670936,4)</f>
        <v>10.1067</v>
      </c>
      <c r="D337" s="32">
        <f>F337</f>
        <v>10.9019</v>
      </c>
      <c r="E337" s="32">
        <f>F337</f>
        <v>10.9019</v>
      </c>
      <c r="F337" s="32">
        <f>ROUND(10.9019,4)</f>
        <v>10.9019</v>
      </c>
      <c r="G337" s="28"/>
      <c r="H337" s="42"/>
    </row>
    <row r="338" spans="1:8" ht="12.75" customHeight="1">
      <c r="A338" s="26">
        <v>43994</v>
      </c>
      <c r="B338" s="27"/>
      <c r="C338" s="32">
        <f>ROUND(10.10670936,4)</f>
        <v>10.1067</v>
      </c>
      <c r="D338" s="32">
        <f>F338</f>
        <v>11.0527</v>
      </c>
      <c r="E338" s="32">
        <f>F338</f>
        <v>11.0527</v>
      </c>
      <c r="F338" s="32">
        <f>ROUND(11.0527,4)</f>
        <v>11.0527</v>
      </c>
      <c r="G338" s="28"/>
      <c r="H338" s="42"/>
    </row>
    <row r="339" spans="1:8" ht="12.75" customHeight="1">
      <c r="A339" s="26">
        <v>44088</v>
      </c>
      <c r="B339" s="27"/>
      <c r="C339" s="32">
        <f>ROUND(10.10670936,4)</f>
        <v>10.1067</v>
      </c>
      <c r="D339" s="32">
        <f>F339</f>
        <v>11.2129</v>
      </c>
      <c r="E339" s="32">
        <f>F339</f>
        <v>11.2129</v>
      </c>
      <c r="F339" s="32">
        <f>ROUND(11.2129,4)</f>
        <v>11.2129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ROUND(3.86626735638443,4)</f>
        <v>3.8663</v>
      </c>
      <c r="D341" s="32">
        <f>F341</f>
        <v>4.1779</v>
      </c>
      <c r="E341" s="32">
        <f>F341</f>
        <v>4.1779</v>
      </c>
      <c r="F341" s="32">
        <f>ROUND(4.1779,4)</f>
        <v>4.1779</v>
      </c>
      <c r="G341" s="28"/>
      <c r="H341" s="42"/>
    </row>
    <row r="342" spans="1:8" ht="12.75" customHeight="1">
      <c r="A342" s="26">
        <v>43542</v>
      </c>
      <c r="B342" s="27"/>
      <c r="C342" s="32">
        <f>ROUND(3.86626735638443,4)</f>
        <v>3.8663</v>
      </c>
      <c r="D342" s="32">
        <f>F342</f>
        <v>4.2296</v>
      </c>
      <c r="E342" s="32">
        <f>F342</f>
        <v>4.2296</v>
      </c>
      <c r="F342" s="32">
        <f>ROUND(4.2296,4)</f>
        <v>4.2296</v>
      </c>
      <c r="G342" s="28"/>
      <c r="H342" s="42"/>
    </row>
    <row r="343" spans="1:8" ht="12.75" customHeight="1">
      <c r="A343" s="26">
        <v>43630</v>
      </c>
      <c r="B343" s="27"/>
      <c r="C343" s="32">
        <f>ROUND(3.86626735638443,4)</f>
        <v>3.8663</v>
      </c>
      <c r="D343" s="32">
        <f>F343</f>
        <v>4.2858</v>
      </c>
      <c r="E343" s="32">
        <f>F343</f>
        <v>4.2858</v>
      </c>
      <c r="F343" s="32">
        <f>ROUND(4.2858,4)</f>
        <v>4.2858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ROUND(1.33345512,4)</f>
        <v>1.3335</v>
      </c>
      <c r="D345" s="32">
        <f>F345</f>
        <v>1.3369</v>
      </c>
      <c r="E345" s="32">
        <f>F345</f>
        <v>1.3369</v>
      </c>
      <c r="F345" s="32">
        <f>ROUND(1.3369,4)</f>
        <v>1.3369</v>
      </c>
      <c r="G345" s="28"/>
      <c r="H345" s="42"/>
    </row>
    <row r="346" spans="1:8" ht="12.75" customHeight="1">
      <c r="A346" s="26">
        <v>43542</v>
      </c>
      <c r="B346" s="27"/>
      <c r="C346" s="32">
        <f>ROUND(1.33345512,4)</f>
        <v>1.3335</v>
      </c>
      <c r="D346" s="32">
        <f>F346</f>
        <v>1.3444</v>
      </c>
      <c r="E346" s="32">
        <f>F346</f>
        <v>1.3444</v>
      </c>
      <c r="F346" s="32">
        <f>ROUND(1.3444,4)</f>
        <v>1.3444</v>
      </c>
      <c r="G346" s="28"/>
      <c r="H346" s="42"/>
    </row>
    <row r="347" spans="1:8" ht="12.75" customHeight="1">
      <c r="A347" s="26">
        <v>43630</v>
      </c>
      <c r="B347" s="27"/>
      <c r="C347" s="32">
        <f>ROUND(1.33345512,4)</f>
        <v>1.3335</v>
      </c>
      <c r="D347" s="32">
        <f>F347</f>
        <v>1.3495</v>
      </c>
      <c r="E347" s="32">
        <f>F347</f>
        <v>1.3495</v>
      </c>
      <c r="F347" s="32">
        <f>ROUND(1.3495,4)</f>
        <v>1.3495</v>
      </c>
      <c r="G347" s="28"/>
      <c r="H347" s="42"/>
    </row>
    <row r="348" spans="1:8" ht="12.75" customHeight="1">
      <c r="A348" s="26">
        <v>43724</v>
      </c>
      <c r="B348" s="27"/>
      <c r="C348" s="32">
        <f>ROUND(1.33345512,4)</f>
        <v>1.3335</v>
      </c>
      <c r="D348" s="32">
        <f>F348</f>
        <v>1.3529</v>
      </c>
      <c r="E348" s="32">
        <f>F348</f>
        <v>1.3529</v>
      </c>
      <c r="F348" s="32">
        <f>ROUND(1.3529,4)</f>
        <v>1.3529</v>
      </c>
      <c r="G348" s="28"/>
      <c r="H348" s="42"/>
    </row>
    <row r="349" spans="1:8" ht="12.75" customHeight="1">
      <c r="A349" s="26">
        <v>43812</v>
      </c>
      <c r="B349" s="27"/>
      <c r="C349" s="32">
        <f>ROUND(1.33345512,4)</f>
        <v>1.3335</v>
      </c>
      <c r="D349" s="32">
        <f>F349</f>
        <v>1.4588</v>
      </c>
      <c r="E349" s="32">
        <f>F349</f>
        <v>1.4588</v>
      </c>
      <c r="F349" s="32">
        <f>ROUND(1.4588,4)</f>
        <v>1.4588</v>
      </c>
      <c r="G349" s="28"/>
      <c r="H349" s="42"/>
    </row>
    <row r="350" spans="1:8" ht="12.75" customHeight="1">
      <c r="A350" s="26">
        <v>43906</v>
      </c>
      <c r="B350" s="27"/>
      <c r="C350" s="32">
        <f>ROUND(1.33345512,4)</f>
        <v>1.3335</v>
      </c>
      <c r="D350" s="32">
        <f>F350</f>
        <v>1.4781</v>
      </c>
      <c r="E350" s="32">
        <f>F350</f>
        <v>1.4781</v>
      </c>
      <c r="F350" s="32">
        <f>ROUND(1.4781,4)</f>
        <v>1.4781</v>
      </c>
      <c r="G350" s="28"/>
      <c r="H350" s="42"/>
    </row>
    <row r="351" spans="1:8" ht="12.75" customHeight="1">
      <c r="A351" s="26">
        <v>43994</v>
      </c>
      <c r="B351" s="27"/>
      <c r="C351" s="32">
        <f>ROUND(1.33345512,4)</f>
        <v>1.3335</v>
      </c>
      <c r="D351" s="32">
        <f>F351</f>
        <v>1.4988</v>
      </c>
      <c r="E351" s="32">
        <f>F351</f>
        <v>1.4988</v>
      </c>
      <c r="F351" s="32">
        <f>ROUND(1.4988,4)</f>
        <v>1.4988</v>
      </c>
      <c r="G351" s="28"/>
      <c r="H351" s="42"/>
    </row>
    <row r="352" spans="1:8" ht="12.75" customHeight="1">
      <c r="A352" s="26">
        <v>44088</v>
      </c>
      <c r="B352" s="27"/>
      <c r="C352" s="32">
        <f>ROUND(1.33345512,4)</f>
        <v>1.3335</v>
      </c>
      <c r="D352" s="32">
        <f>F352</f>
        <v>1.5187</v>
      </c>
      <c r="E352" s="32">
        <f>F352</f>
        <v>1.5187</v>
      </c>
      <c r="F352" s="32">
        <f>ROUND(1.5187,4)</f>
        <v>1.5187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ROUND(10.9211720372222,4)</f>
        <v>10.9212</v>
      </c>
      <c r="D354" s="32">
        <f>F354</f>
        <v>11.0106</v>
      </c>
      <c r="E354" s="32">
        <f>F354</f>
        <v>11.0106</v>
      </c>
      <c r="F354" s="32">
        <f>ROUND(11.0106,4)</f>
        <v>11.0106</v>
      </c>
      <c r="G354" s="28"/>
      <c r="H354" s="42"/>
    </row>
    <row r="355" spans="1:8" ht="12.75" customHeight="1">
      <c r="A355" s="26">
        <v>43542</v>
      </c>
      <c r="B355" s="27"/>
      <c r="C355" s="32">
        <f>ROUND(10.9211720372222,4)</f>
        <v>10.9212</v>
      </c>
      <c r="D355" s="32">
        <f>F355</f>
        <v>11.165</v>
      </c>
      <c r="E355" s="32">
        <f>F355</f>
        <v>11.165</v>
      </c>
      <c r="F355" s="32">
        <f>ROUND(11.165,4)</f>
        <v>11.165</v>
      </c>
      <c r="G355" s="28"/>
      <c r="H355" s="42"/>
    </row>
    <row r="356" spans="1:8" ht="12.75" customHeight="1">
      <c r="A356" s="26">
        <v>43630</v>
      </c>
      <c r="B356" s="27"/>
      <c r="C356" s="32">
        <f>ROUND(10.9211720372222,4)</f>
        <v>10.9212</v>
      </c>
      <c r="D356" s="32">
        <f>F356</f>
        <v>11.3049</v>
      </c>
      <c r="E356" s="32">
        <f>F356</f>
        <v>11.3049</v>
      </c>
      <c r="F356" s="32">
        <f>ROUND(11.3049,4)</f>
        <v>11.3049</v>
      </c>
      <c r="G356" s="28"/>
      <c r="H356" s="42"/>
    </row>
    <row r="357" spans="1:8" ht="12.75" customHeight="1">
      <c r="A357" s="26">
        <v>43724</v>
      </c>
      <c r="B357" s="27"/>
      <c r="C357" s="32">
        <f>ROUND(10.9211720372222,4)</f>
        <v>10.9212</v>
      </c>
      <c r="D357" s="32">
        <f>F357</f>
        <v>11.3222</v>
      </c>
      <c r="E357" s="32">
        <f>F357</f>
        <v>11.3222</v>
      </c>
      <c r="F357" s="32">
        <f>ROUND(11.3222,4)</f>
        <v>11.3222</v>
      </c>
      <c r="G357" s="28"/>
      <c r="H357" s="42"/>
    </row>
    <row r="358" spans="1:8" ht="12.75" customHeight="1">
      <c r="A358" s="26">
        <v>43812</v>
      </c>
      <c r="B358" s="27"/>
      <c r="C358" s="32">
        <f>ROUND(10.9211720372222,4)</f>
        <v>10.9212</v>
      </c>
      <c r="D358" s="32">
        <f>F358</f>
        <v>11.4706</v>
      </c>
      <c r="E358" s="32">
        <f>F358</f>
        <v>11.4706</v>
      </c>
      <c r="F358" s="32">
        <f>ROUND(11.4706,4)</f>
        <v>11.4706</v>
      </c>
      <c r="G358" s="28"/>
      <c r="H358" s="42"/>
    </row>
    <row r="359" spans="1:8" ht="12.75" customHeight="1">
      <c r="A359" s="26">
        <v>43906</v>
      </c>
      <c r="B359" s="27"/>
      <c r="C359" s="32">
        <f>ROUND(10.9211720372222,4)</f>
        <v>10.9212</v>
      </c>
      <c r="D359" s="32">
        <f>F359</f>
        <v>11.6218</v>
      </c>
      <c r="E359" s="32">
        <f>F359</f>
        <v>11.6218</v>
      </c>
      <c r="F359" s="32">
        <f>ROUND(11.6218,4)</f>
        <v>11.6218</v>
      </c>
      <c r="G359" s="28"/>
      <c r="H359" s="42"/>
    </row>
    <row r="360" spans="1:8" ht="12.75" customHeight="1">
      <c r="A360" s="26">
        <v>43994</v>
      </c>
      <c r="B360" s="27"/>
      <c r="C360" s="32">
        <f>ROUND(10.9211720372222,4)</f>
        <v>10.9212</v>
      </c>
      <c r="D360" s="32">
        <f>F360</f>
        <v>11.6645</v>
      </c>
      <c r="E360" s="32">
        <f>F360</f>
        <v>11.6645</v>
      </c>
      <c r="F360" s="32">
        <f>ROUND(11.6645,4)</f>
        <v>11.6645</v>
      </c>
      <c r="G360" s="28"/>
      <c r="H360" s="42"/>
    </row>
    <row r="361" spans="1:8" ht="12.75" customHeight="1">
      <c r="A361" s="26">
        <v>44088</v>
      </c>
      <c r="B361" s="27"/>
      <c r="C361" s="32">
        <f>ROUND(10.9211720372222,4)</f>
        <v>10.9212</v>
      </c>
      <c r="D361" s="32">
        <f>F361</f>
        <v>11.8014</v>
      </c>
      <c r="E361" s="32">
        <f>F361</f>
        <v>11.8014</v>
      </c>
      <c r="F361" s="32">
        <f>ROUND(11.8014,4)</f>
        <v>11.8014</v>
      </c>
      <c r="G361" s="28"/>
      <c r="H361" s="42"/>
    </row>
    <row r="362" spans="1:8" ht="12.75" customHeight="1">
      <c r="A362" s="26" t="s">
        <v>72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ROUND(2.06501306613921,4)</f>
        <v>2.065</v>
      </c>
      <c r="D363" s="32">
        <f>F363</f>
        <v>2.0616</v>
      </c>
      <c r="E363" s="32">
        <f>F363</f>
        <v>2.0616</v>
      </c>
      <c r="F363" s="32">
        <f>ROUND(2.0616,4)</f>
        <v>2.0616</v>
      </c>
      <c r="G363" s="28"/>
      <c r="H363" s="42"/>
    </row>
    <row r="364" spans="1:8" ht="12.75" customHeight="1">
      <c r="A364" s="26">
        <v>43542</v>
      </c>
      <c r="B364" s="27"/>
      <c r="C364" s="32">
        <f>ROUND(2.06501306613921,4)</f>
        <v>2.065</v>
      </c>
      <c r="D364" s="32">
        <f>F364</f>
        <v>2.0796</v>
      </c>
      <c r="E364" s="32">
        <f>F364</f>
        <v>2.0796</v>
      </c>
      <c r="F364" s="32">
        <f>ROUND(2.0796,4)</f>
        <v>2.0796</v>
      </c>
      <c r="G364" s="28"/>
      <c r="H364" s="42"/>
    </row>
    <row r="365" spans="1:8" ht="12.75" customHeight="1">
      <c r="A365" s="26">
        <v>43630</v>
      </c>
      <c r="B365" s="27"/>
      <c r="C365" s="32">
        <f>ROUND(2.06501306613921,4)</f>
        <v>2.065</v>
      </c>
      <c r="D365" s="32">
        <f>F365</f>
        <v>2.0975</v>
      </c>
      <c r="E365" s="32">
        <f>F365</f>
        <v>2.0975</v>
      </c>
      <c r="F365" s="32">
        <f>ROUND(2.0975,4)</f>
        <v>2.0975</v>
      </c>
      <c r="G365" s="28"/>
      <c r="H365" s="42"/>
    </row>
    <row r="366" spans="1:8" ht="12.75" customHeight="1">
      <c r="A366" s="26">
        <v>43724</v>
      </c>
      <c r="B366" s="27"/>
      <c r="C366" s="32">
        <f>ROUND(2.06501306613921,4)</f>
        <v>2.065</v>
      </c>
      <c r="D366" s="32">
        <f>F366</f>
        <v>2.1174</v>
      </c>
      <c r="E366" s="32">
        <f>F366</f>
        <v>2.1174</v>
      </c>
      <c r="F366" s="32">
        <f>ROUND(2.1174,4)</f>
        <v>2.1174</v>
      </c>
      <c r="G366" s="28"/>
      <c r="H366" s="42"/>
    </row>
    <row r="367" spans="1:8" ht="12.75" customHeight="1">
      <c r="A367" s="26">
        <v>43812</v>
      </c>
      <c r="B367" s="27"/>
      <c r="C367" s="32">
        <f>ROUND(2.06501306613921,4)</f>
        <v>2.065</v>
      </c>
      <c r="D367" s="32">
        <f>F367</f>
        <v>2.1375</v>
      </c>
      <c r="E367" s="32">
        <f>F367</f>
        <v>2.1375</v>
      </c>
      <c r="F367" s="32">
        <f>ROUND(2.1375,4)</f>
        <v>2.1375</v>
      </c>
      <c r="G367" s="28"/>
      <c r="H367" s="42"/>
    </row>
    <row r="368" spans="1:8" ht="12.75" customHeight="1">
      <c r="A368" s="26">
        <v>43906</v>
      </c>
      <c r="B368" s="27"/>
      <c r="C368" s="32">
        <f>ROUND(2.06501306613921,4)</f>
        <v>2.065</v>
      </c>
      <c r="D368" s="32">
        <f>F368</f>
        <v>2.1598</v>
      </c>
      <c r="E368" s="32">
        <f>F368</f>
        <v>2.1598</v>
      </c>
      <c r="F368" s="32">
        <f>ROUND(2.1598,4)</f>
        <v>2.1598</v>
      </c>
      <c r="G368" s="28"/>
      <c r="H368" s="42"/>
    </row>
    <row r="369" spans="1:8" ht="12.75" customHeight="1">
      <c r="A369" s="26">
        <v>43994</v>
      </c>
      <c r="B369" s="27"/>
      <c r="C369" s="32">
        <f>ROUND(2.06501306613921,4)</f>
        <v>2.065</v>
      </c>
      <c r="D369" s="32">
        <f>F369</f>
        <v>2.1807</v>
      </c>
      <c r="E369" s="32">
        <f>F369</f>
        <v>2.1807</v>
      </c>
      <c r="F369" s="32">
        <f>ROUND(2.1807,4)</f>
        <v>2.1807</v>
      </c>
      <c r="G369" s="28"/>
      <c r="H369" s="42"/>
    </row>
    <row r="370" spans="1:8" ht="12.75" customHeight="1">
      <c r="A370" s="26">
        <v>44088</v>
      </c>
      <c r="B370" s="27"/>
      <c r="C370" s="32">
        <f>ROUND(2.06501306613921,4)</f>
        <v>2.065</v>
      </c>
      <c r="D370" s="32">
        <f>F370</f>
        <v>2.2029</v>
      </c>
      <c r="E370" s="32">
        <f>F370</f>
        <v>2.2029</v>
      </c>
      <c r="F370" s="32">
        <f>ROUND(2.2029,4)</f>
        <v>2.2029</v>
      </c>
      <c r="G370" s="28"/>
      <c r="H370" s="42"/>
    </row>
    <row r="371" spans="1:8" ht="12.75" customHeight="1">
      <c r="A371" s="26" t="s">
        <v>73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ROUND(2.19412255492723,4)</f>
        <v>2.1941</v>
      </c>
      <c r="D372" s="32">
        <f>F372</f>
        <v>2.2421</v>
      </c>
      <c r="E372" s="32">
        <f>F372</f>
        <v>2.2421</v>
      </c>
      <c r="F372" s="32">
        <f>ROUND(2.2421,4)</f>
        <v>2.2421</v>
      </c>
      <c r="G372" s="28"/>
      <c r="H372" s="42"/>
    </row>
    <row r="373" spans="1:8" ht="12.75" customHeight="1">
      <c r="A373" s="26">
        <v>43542</v>
      </c>
      <c r="B373" s="27"/>
      <c r="C373" s="32">
        <f>ROUND(2.19412255492723,4)</f>
        <v>2.1941</v>
      </c>
      <c r="D373" s="32">
        <f>F373</f>
        <v>2.2903</v>
      </c>
      <c r="E373" s="32">
        <f>F373</f>
        <v>2.2903</v>
      </c>
      <c r="F373" s="32">
        <f>ROUND(2.2903,4)</f>
        <v>2.2903</v>
      </c>
      <c r="G373" s="28"/>
      <c r="H373" s="42"/>
    </row>
    <row r="374" spans="1:8" ht="12.75" customHeight="1">
      <c r="A374" s="26">
        <v>43630</v>
      </c>
      <c r="B374" s="27"/>
      <c r="C374" s="32">
        <f>ROUND(2.19412255492723,4)</f>
        <v>2.1941</v>
      </c>
      <c r="D374" s="32">
        <f>F374</f>
        <v>2.3362</v>
      </c>
      <c r="E374" s="32">
        <f>F374</f>
        <v>2.3362</v>
      </c>
      <c r="F374" s="32">
        <f>ROUND(2.3362,4)</f>
        <v>2.3362</v>
      </c>
      <c r="G374" s="28"/>
      <c r="H374" s="42"/>
    </row>
    <row r="375" spans="1:8" ht="12.75" customHeight="1">
      <c r="A375" s="26">
        <v>43724</v>
      </c>
      <c r="B375" s="27"/>
      <c r="C375" s="32">
        <f>ROUND(2.19412255492723,4)</f>
        <v>2.1941</v>
      </c>
      <c r="D375" s="32">
        <f>F375</f>
        <v>2.3785</v>
      </c>
      <c r="E375" s="32">
        <f>F375</f>
        <v>2.3785</v>
      </c>
      <c r="F375" s="32">
        <f>ROUND(2.3785,4)</f>
        <v>2.3785</v>
      </c>
      <c r="G375" s="28"/>
      <c r="H375" s="42"/>
    </row>
    <row r="376" spans="1:8" ht="12.75" customHeight="1">
      <c r="A376" s="26">
        <v>43812</v>
      </c>
      <c r="B376" s="27"/>
      <c r="C376" s="32">
        <f>ROUND(2.19412255492723,4)</f>
        <v>2.1941</v>
      </c>
      <c r="D376" s="32">
        <f>F376</f>
        <v>2.5223</v>
      </c>
      <c r="E376" s="32">
        <f>F376</f>
        <v>2.5223</v>
      </c>
      <c r="F376" s="32">
        <f>ROUND(2.5223,4)</f>
        <v>2.5223</v>
      </c>
      <c r="G376" s="28"/>
      <c r="H376" s="42"/>
    </row>
    <row r="377" spans="1:8" ht="12.75" customHeight="1">
      <c r="A377" s="26">
        <v>43906</v>
      </c>
      <c r="B377" s="27"/>
      <c r="C377" s="32">
        <f>ROUND(2.19412255492723,4)</f>
        <v>2.1941</v>
      </c>
      <c r="D377" s="32">
        <f>F377</f>
        <v>2.5936</v>
      </c>
      <c r="E377" s="32">
        <f>F377</f>
        <v>2.5936</v>
      </c>
      <c r="F377" s="32">
        <f>ROUND(2.5936,4)</f>
        <v>2.5936</v>
      </c>
      <c r="G377" s="28"/>
      <c r="H377" s="42"/>
    </row>
    <row r="378" spans="1:8" ht="12.75" customHeight="1">
      <c r="A378" s="26">
        <v>43994</v>
      </c>
      <c r="B378" s="27"/>
      <c r="C378" s="32">
        <f>ROUND(2.19412255492723,4)</f>
        <v>2.1941</v>
      </c>
      <c r="D378" s="32">
        <f>F378</f>
        <v>2.6669</v>
      </c>
      <c r="E378" s="32">
        <f>F378</f>
        <v>2.6669</v>
      </c>
      <c r="F378" s="32">
        <f>ROUND(2.6669,4)</f>
        <v>2.6669</v>
      </c>
      <c r="G378" s="28"/>
      <c r="H378" s="42"/>
    </row>
    <row r="379" spans="1:8" ht="12.75" customHeight="1">
      <c r="A379" s="26">
        <v>44088</v>
      </c>
      <c r="B379" s="27"/>
      <c r="C379" s="32">
        <f>ROUND(2.19412255492723,4)</f>
        <v>2.1941</v>
      </c>
      <c r="D379" s="32">
        <f>F379</f>
        <v>2.7437</v>
      </c>
      <c r="E379" s="32">
        <f>F379</f>
        <v>2.7437</v>
      </c>
      <c r="F379" s="32">
        <f>ROUND(2.7437,4)</f>
        <v>2.7437</v>
      </c>
      <c r="G379" s="28"/>
      <c r="H379" s="42"/>
    </row>
    <row r="380" spans="1:8" ht="12.75" customHeight="1">
      <c r="A380" s="26" t="s">
        <v>74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ROUND(16.3687888,4)</f>
        <v>16.3688</v>
      </c>
      <c r="D381" s="32">
        <f>F381</f>
        <v>16.5584</v>
      </c>
      <c r="E381" s="32">
        <f>F381</f>
        <v>16.5584</v>
      </c>
      <c r="F381" s="32">
        <f>ROUND(16.5584,4)</f>
        <v>16.5584</v>
      </c>
      <c r="G381" s="28"/>
      <c r="H381" s="42"/>
    </row>
    <row r="382" spans="1:8" ht="12.75" customHeight="1">
      <c r="A382" s="26">
        <v>43542</v>
      </c>
      <c r="B382" s="27"/>
      <c r="C382" s="32">
        <f>ROUND(16.3687888,4)</f>
        <v>16.3688</v>
      </c>
      <c r="D382" s="32">
        <f>F382</f>
        <v>16.9068</v>
      </c>
      <c r="E382" s="32">
        <f>F382</f>
        <v>16.9068</v>
      </c>
      <c r="F382" s="32">
        <f>ROUND(16.9068,4)</f>
        <v>16.9068</v>
      </c>
      <c r="G382" s="28"/>
      <c r="H382" s="42"/>
    </row>
    <row r="383" spans="1:8" ht="12.75" customHeight="1">
      <c r="A383" s="26">
        <v>43630</v>
      </c>
      <c r="B383" s="27"/>
      <c r="C383" s="32">
        <f>ROUND(16.3687888,4)</f>
        <v>16.3688</v>
      </c>
      <c r="D383" s="32">
        <f>F383</f>
        <v>17.2318</v>
      </c>
      <c r="E383" s="32">
        <f>F383</f>
        <v>17.2318</v>
      </c>
      <c r="F383" s="32">
        <f>ROUND(17.2318,4)</f>
        <v>17.2318</v>
      </c>
      <c r="G383" s="28"/>
      <c r="H383" s="42"/>
    </row>
    <row r="384" spans="1:8" ht="12.75" customHeight="1">
      <c r="A384" s="26">
        <v>43724</v>
      </c>
      <c r="B384" s="27"/>
      <c r="C384" s="32">
        <f>ROUND(16.3687888,4)</f>
        <v>16.3688</v>
      </c>
      <c r="D384" s="32">
        <f>F384</f>
        <v>17.589</v>
      </c>
      <c r="E384" s="32">
        <f>F384</f>
        <v>17.589</v>
      </c>
      <c r="F384" s="32">
        <f>ROUND(17.589,4)</f>
        <v>17.589</v>
      </c>
      <c r="G384" s="28"/>
      <c r="H384" s="42"/>
    </row>
    <row r="385" spans="1:8" ht="12.75" customHeight="1">
      <c r="A385" s="26">
        <v>43812</v>
      </c>
      <c r="B385" s="27"/>
      <c r="C385" s="32">
        <f>ROUND(16.3687888,4)</f>
        <v>16.3688</v>
      </c>
      <c r="D385" s="32">
        <f>F385</f>
        <v>17.9</v>
      </c>
      <c r="E385" s="32">
        <f>F385</f>
        <v>17.9</v>
      </c>
      <c r="F385" s="32">
        <f>ROUND(17.9,4)</f>
        <v>17.9</v>
      </c>
      <c r="G385" s="28"/>
      <c r="H385" s="42"/>
    </row>
    <row r="386" spans="1:8" ht="12.75" customHeight="1">
      <c r="A386" s="26">
        <v>43906</v>
      </c>
      <c r="B386" s="27"/>
      <c r="C386" s="32">
        <f>ROUND(16.3687888,4)</f>
        <v>16.3688</v>
      </c>
      <c r="D386" s="32">
        <f>F386</f>
        <v>18.3092</v>
      </c>
      <c r="E386" s="32">
        <f>F386</f>
        <v>18.3092</v>
      </c>
      <c r="F386" s="32">
        <f>ROUND(18.3092,4)</f>
        <v>18.3092</v>
      </c>
      <c r="G386" s="28"/>
      <c r="H386" s="42"/>
    </row>
    <row r="387" spans="1:8" ht="12.75" customHeight="1">
      <c r="A387" s="26">
        <v>43994</v>
      </c>
      <c r="B387" s="27"/>
      <c r="C387" s="32">
        <f>ROUND(16.3687888,4)</f>
        <v>16.3688</v>
      </c>
      <c r="D387" s="32">
        <f>F387</f>
        <v>18.7612</v>
      </c>
      <c r="E387" s="32">
        <f>F387</f>
        <v>18.7612</v>
      </c>
      <c r="F387" s="32">
        <f>ROUND(18.7612,4)</f>
        <v>18.7612</v>
      </c>
      <c r="G387" s="28"/>
      <c r="H387" s="42"/>
    </row>
    <row r="388" spans="1:8" ht="12.75" customHeight="1">
      <c r="A388" s="26">
        <v>44088</v>
      </c>
      <c r="B388" s="27"/>
      <c r="C388" s="32">
        <f>ROUND(16.3687888,4)</f>
        <v>16.3688</v>
      </c>
      <c r="D388" s="32">
        <f>F388</f>
        <v>19.2502</v>
      </c>
      <c r="E388" s="32">
        <f>F388</f>
        <v>19.2502</v>
      </c>
      <c r="F388" s="32">
        <f>ROUND(19.2502,4)</f>
        <v>19.2502</v>
      </c>
      <c r="G388" s="28"/>
      <c r="H388" s="42"/>
    </row>
    <row r="389" spans="1:8" ht="12.75" customHeight="1">
      <c r="A389" s="26" t="s">
        <v>75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ROUND(14.3016264665895,4)</f>
        <v>14.3016</v>
      </c>
      <c r="D390" s="32">
        <f>F390</f>
        <v>14.4756</v>
      </c>
      <c r="E390" s="32">
        <f>F390</f>
        <v>14.4756</v>
      </c>
      <c r="F390" s="32">
        <f>ROUND(14.4756,4)</f>
        <v>14.4756</v>
      </c>
      <c r="G390" s="28"/>
      <c r="H390" s="42"/>
    </row>
    <row r="391" spans="1:8" ht="12.75" customHeight="1">
      <c r="A391" s="26">
        <v>43542</v>
      </c>
      <c r="B391" s="27"/>
      <c r="C391" s="32">
        <f>ROUND(14.3016264665895,4)</f>
        <v>14.3016</v>
      </c>
      <c r="D391" s="32">
        <f>F391</f>
        <v>14.7968</v>
      </c>
      <c r="E391" s="32">
        <f>F391</f>
        <v>14.7968</v>
      </c>
      <c r="F391" s="32">
        <f>ROUND(14.7968,4)</f>
        <v>14.7968</v>
      </c>
      <c r="G391" s="28"/>
      <c r="H391" s="42"/>
    </row>
    <row r="392" spans="1:8" ht="12.75" customHeight="1">
      <c r="A392" s="26">
        <v>43630</v>
      </c>
      <c r="B392" s="27"/>
      <c r="C392" s="32">
        <f>ROUND(14.3016264665895,4)</f>
        <v>14.3016</v>
      </c>
      <c r="D392" s="32">
        <f>F392</f>
        <v>15.0951</v>
      </c>
      <c r="E392" s="32">
        <f>F392</f>
        <v>15.0951</v>
      </c>
      <c r="F392" s="32">
        <f>ROUND(15.0951,4)</f>
        <v>15.0951</v>
      </c>
      <c r="G392" s="28"/>
      <c r="H392" s="42"/>
    </row>
    <row r="393" spans="1:8" ht="12.75" customHeight="1">
      <c r="A393" s="26">
        <v>43724</v>
      </c>
      <c r="B393" s="27"/>
      <c r="C393" s="32">
        <f>ROUND(14.3016264665895,4)</f>
        <v>14.3016</v>
      </c>
      <c r="D393" s="32">
        <f>F393</f>
        <v>15.4244</v>
      </c>
      <c r="E393" s="32">
        <f>F393</f>
        <v>15.4244</v>
      </c>
      <c r="F393" s="32">
        <f>ROUND(15.4244,4)</f>
        <v>15.4244</v>
      </c>
      <c r="G393" s="28"/>
      <c r="H393" s="42"/>
    </row>
    <row r="394" spans="1:8" ht="12.75" customHeight="1">
      <c r="A394" s="26">
        <v>43812</v>
      </c>
      <c r="B394" s="27"/>
      <c r="C394" s="32">
        <f>ROUND(14.3016264665895,4)</f>
        <v>14.3016</v>
      </c>
      <c r="D394" s="32">
        <f>F394</f>
        <v>15.7081</v>
      </c>
      <c r="E394" s="32">
        <f>F394</f>
        <v>15.7081</v>
      </c>
      <c r="F394" s="32">
        <f>ROUND(15.7081,4)</f>
        <v>15.7081</v>
      </c>
      <c r="G394" s="28"/>
      <c r="H394" s="42"/>
    </row>
    <row r="395" spans="1:8" ht="12.75" customHeight="1">
      <c r="A395" s="26">
        <v>43906</v>
      </c>
      <c r="B395" s="27"/>
      <c r="C395" s="32">
        <f>ROUND(14.3016264665895,4)</f>
        <v>14.3016</v>
      </c>
      <c r="D395" s="32">
        <f>F395</f>
        <v>16.3773</v>
      </c>
      <c r="E395" s="32">
        <f>F395</f>
        <v>16.3773</v>
      </c>
      <c r="F395" s="32">
        <f>ROUND(16.3773,4)</f>
        <v>16.3773</v>
      </c>
      <c r="G395" s="28"/>
      <c r="H395" s="42"/>
    </row>
    <row r="396" spans="1:8" ht="12.75" customHeight="1">
      <c r="A396" s="26">
        <v>43994</v>
      </c>
      <c r="B396" s="27"/>
      <c r="C396" s="32">
        <f>ROUND(14.3016264665895,4)</f>
        <v>14.3016</v>
      </c>
      <c r="D396" s="32">
        <f>F396</f>
        <v>16.6748</v>
      </c>
      <c r="E396" s="32">
        <f>F396</f>
        <v>16.6748</v>
      </c>
      <c r="F396" s="32">
        <f>ROUND(16.6748,4)</f>
        <v>16.6748</v>
      </c>
      <c r="G396" s="28"/>
      <c r="H396" s="42"/>
    </row>
    <row r="397" spans="1:8" ht="12.75" customHeight="1">
      <c r="A397" s="26">
        <v>44088</v>
      </c>
      <c r="B397" s="27"/>
      <c r="C397" s="32">
        <f>ROUND(14.3016264665895,4)</f>
        <v>14.3016</v>
      </c>
      <c r="D397" s="32">
        <f>F397</f>
        <v>16.9955</v>
      </c>
      <c r="E397" s="32">
        <f>F397</f>
        <v>16.9955</v>
      </c>
      <c r="F397" s="32">
        <f>ROUND(16.9955,4)</f>
        <v>16.9955</v>
      </c>
      <c r="G397" s="28"/>
      <c r="H397" s="42"/>
    </row>
    <row r="398" spans="1:8" ht="12.75" customHeight="1">
      <c r="A398" s="26" t="s">
        <v>76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ROUND(18.6421002,4)</f>
        <v>18.6421</v>
      </c>
      <c r="D399" s="32">
        <f>F399</f>
        <v>18.8228</v>
      </c>
      <c r="E399" s="32">
        <f>F399</f>
        <v>18.8228</v>
      </c>
      <c r="F399" s="32">
        <f>ROUND(18.8228,4)</f>
        <v>18.8228</v>
      </c>
      <c r="G399" s="28"/>
      <c r="H399" s="42"/>
    </row>
    <row r="400" spans="1:8" ht="12.75" customHeight="1">
      <c r="A400" s="26">
        <v>43542</v>
      </c>
      <c r="B400" s="27"/>
      <c r="C400" s="32">
        <f>ROUND(18.6421002,4)</f>
        <v>18.6421</v>
      </c>
      <c r="D400" s="32">
        <f>F400</f>
        <v>19.1485</v>
      </c>
      <c r="E400" s="32">
        <f>F400</f>
        <v>19.1485</v>
      </c>
      <c r="F400" s="32">
        <f>ROUND(19.1485,4)</f>
        <v>19.1485</v>
      </c>
      <c r="G400" s="28"/>
      <c r="H400" s="42"/>
    </row>
    <row r="401" spans="1:8" ht="12.75" customHeight="1">
      <c r="A401" s="26">
        <v>43630</v>
      </c>
      <c r="B401" s="27"/>
      <c r="C401" s="32">
        <f>ROUND(18.6421002,4)</f>
        <v>18.6421</v>
      </c>
      <c r="D401" s="32">
        <f>F401</f>
        <v>19.4482</v>
      </c>
      <c r="E401" s="32">
        <f>F401</f>
        <v>19.4482</v>
      </c>
      <c r="F401" s="32">
        <f>ROUND(19.4482,4)</f>
        <v>19.4482</v>
      </c>
      <c r="G401" s="28"/>
      <c r="H401" s="42"/>
    </row>
    <row r="402" spans="1:8" ht="12.75" customHeight="1">
      <c r="A402" s="26">
        <v>43724</v>
      </c>
      <c r="B402" s="27"/>
      <c r="C402" s="32">
        <f>ROUND(18.6421002,4)</f>
        <v>18.6421</v>
      </c>
      <c r="D402" s="32">
        <f>F402</f>
        <v>19.774</v>
      </c>
      <c r="E402" s="32">
        <f>F402</f>
        <v>19.774</v>
      </c>
      <c r="F402" s="32">
        <f>ROUND(19.774,4)</f>
        <v>19.774</v>
      </c>
      <c r="G402" s="28"/>
      <c r="H402" s="42"/>
    </row>
    <row r="403" spans="1:8" ht="12.75" customHeight="1">
      <c r="A403" s="26">
        <v>43812</v>
      </c>
      <c r="B403" s="27"/>
      <c r="C403" s="32">
        <f>ROUND(18.6421002,4)</f>
        <v>18.6421</v>
      </c>
      <c r="D403" s="32">
        <f>F403</f>
        <v>20.1006</v>
      </c>
      <c r="E403" s="32">
        <f>F403</f>
        <v>20.1006</v>
      </c>
      <c r="F403" s="32">
        <f>ROUND(20.1006,4)</f>
        <v>20.1006</v>
      </c>
      <c r="G403" s="28"/>
      <c r="H403" s="42"/>
    </row>
    <row r="404" spans="1:8" ht="12.75" customHeight="1">
      <c r="A404" s="26">
        <v>43906</v>
      </c>
      <c r="B404" s="27"/>
      <c r="C404" s="32">
        <f>ROUND(18.6421002,4)</f>
        <v>18.6421</v>
      </c>
      <c r="D404" s="32">
        <f>F404</f>
        <v>20.4635</v>
      </c>
      <c r="E404" s="32">
        <f>F404</f>
        <v>20.4635</v>
      </c>
      <c r="F404" s="32">
        <f>ROUND(20.4635,4)</f>
        <v>20.4635</v>
      </c>
      <c r="G404" s="28"/>
      <c r="H404" s="42"/>
    </row>
    <row r="405" spans="1:8" ht="12.75" customHeight="1">
      <c r="A405" s="26">
        <v>43994</v>
      </c>
      <c r="B405" s="27"/>
      <c r="C405" s="32">
        <f>ROUND(18.6421002,4)</f>
        <v>18.6421</v>
      </c>
      <c r="D405" s="32">
        <f>F405</f>
        <v>20.5599</v>
      </c>
      <c r="E405" s="32">
        <f>F405</f>
        <v>20.5599</v>
      </c>
      <c r="F405" s="32">
        <f>ROUND(20.5599,4)</f>
        <v>20.5599</v>
      </c>
      <c r="G405" s="28"/>
      <c r="H405" s="42"/>
    </row>
    <row r="406" spans="1:8" ht="12.75" customHeight="1">
      <c r="A406" s="26">
        <v>44088</v>
      </c>
      <c r="B406" s="27"/>
      <c r="C406" s="32">
        <f>ROUND(18.6421002,4)</f>
        <v>18.6421</v>
      </c>
      <c r="D406" s="32">
        <f>F406</f>
        <v>21.1612</v>
      </c>
      <c r="E406" s="32">
        <f>F406</f>
        <v>21.1612</v>
      </c>
      <c r="F406" s="32">
        <f>ROUND(21.1612,4)</f>
        <v>21.1612</v>
      </c>
      <c r="G406" s="28"/>
      <c r="H406" s="42"/>
    </row>
    <row r="407" spans="1:8" ht="12.75" customHeight="1">
      <c r="A407" s="26" t="s">
        <v>77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ROUND(1.81176560646075,4)</f>
        <v>1.8118</v>
      </c>
      <c r="D408" s="32">
        <f>F408</f>
        <v>1.8271</v>
      </c>
      <c r="E408" s="32">
        <f>F408</f>
        <v>1.8271</v>
      </c>
      <c r="F408" s="32">
        <f>ROUND(1.8271,4)</f>
        <v>1.8271</v>
      </c>
      <c r="G408" s="28"/>
      <c r="H408" s="42"/>
    </row>
    <row r="409" spans="1:8" ht="12.75" customHeight="1">
      <c r="A409" s="26">
        <v>43542</v>
      </c>
      <c r="B409" s="27"/>
      <c r="C409" s="32">
        <f>ROUND(1.81176560646075,4)</f>
        <v>1.8118</v>
      </c>
      <c r="D409" s="32">
        <f>F409</f>
        <v>1.8512</v>
      </c>
      <c r="E409" s="32">
        <f>F409</f>
        <v>1.8512</v>
      </c>
      <c r="F409" s="32">
        <f>ROUND(1.8512,4)</f>
        <v>1.8512</v>
      </c>
      <c r="G409" s="28"/>
      <c r="H409" s="42"/>
    </row>
    <row r="410" spans="1:8" ht="12.75" customHeight="1">
      <c r="A410" s="26">
        <v>43630</v>
      </c>
      <c r="B410" s="27"/>
      <c r="C410" s="32">
        <f>ROUND(1.81176560646075,4)</f>
        <v>1.8118</v>
      </c>
      <c r="D410" s="32">
        <f>F410</f>
        <v>1.8738</v>
      </c>
      <c r="E410" s="32">
        <f>F410</f>
        <v>1.8738</v>
      </c>
      <c r="F410" s="32">
        <f>ROUND(1.8738,4)</f>
        <v>1.8738</v>
      </c>
      <c r="G410" s="28"/>
      <c r="H410" s="42"/>
    </row>
    <row r="411" spans="1:8" ht="12.75" customHeight="1">
      <c r="A411" s="26">
        <v>43724</v>
      </c>
      <c r="B411" s="27"/>
      <c r="C411" s="32">
        <f>ROUND(1.81176560646075,4)</f>
        <v>1.8118</v>
      </c>
      <c r="D411" s="32">
        <f>F411</f>
        <v>1.8977</v>
      </c>
      <c r="E411" s="32">
        <f>F411</f>
        <v>1.8977</v>
      </c>
      <c r="F411" s="32">
        <f>ROUND(1.8977,4)</f>
        <v>1.8977</v>
      </c>
      <c r="G411" s="28"/>
      <c r="H411" s="42"/>
    </row>
    <row r="412" spans="1:8" ht="12.75" customHeight="1">
      <c r="A412" s="26">
        <v>43812</v>
      </c>
      <c r="B412" s="27"/>
      <c r="C412" s="32">
        <f>ROUND(1.81176560646075,4)</f>
        <v>1.8118</v>
      </c>
      <c r="D412" s="32">
        <f>F412</f>
        <v>1.9927</v>
      </c>
      <c r="E412" s="32">
        <f>F412</f>
        <v>1.9927</v>
      </c>
      <c r="F412" s="32">
        <f>ROUND(1.9927,4)</f>
        <v>1.9927</v>
      </c>
      <c r="G412" s="28"/>
      <c r="H412" s="42"/>
    </row>
    <row r="413" spans="1:8" ht="12.75" customHeight="1">
      <c r="A413" s="26">
        <v>43906</v>
      </c>
      <c r="B413" s="27"/>
      <c r="C413" s="32">
        <f>ROUND(1.81176560646075,4)</f>
        <v>1.8118</v>
      </c>
      <c r="D413" s="32">
        <f>F413</f>
        <v>2.0207</v>
      </c>
      <c r="E413" s="32">
        <f>F413</f>
        <v>2.0207</v>
      </c>
      <c r="F413" s="32">
        <f>ROUND(2.0207,4)</f>
        <v>2.0207</v>
      </c>
      <c r="G413" s="28"/>
      <c r="H413" s="42"/>
    </row>
    <row r="414" spans="1:8" ht="12.75" customHeight="1">
      <c r="A414" s="26">
        <v>43994</v>
      </c>
      <c r="B414" s="27"/>
      <c r="C414" s="32">
        <f>ROUND(1.81176560646075,4)</f>
        <v>1.8118</v>
      </c>
      <c r="D414" s="32">
        <f>F414</f>
        <v>2.0504</v>
      </c>
      <c r="E414" s="32">
        <f>F414</f>
        <v>2.0504</v>
      </c>
      <c r="F414" s="32">
        <f>ROUND(2.0504,4)</f>
        <v>2.0504</v>
      </c>
      <c r="G414" s="28"/>
      <c r="H414" s="42"/>
    </row>
    <row r="415" spans="1:8" ht="12.75" customHeight="1">
      <c r="A415" s="26">
        <v>44088</v>
      </c>
      <c r="B415" s="27"/>
      <c r="C415" s="32">
        <f>ROUND(1.81176560646075,4)</f>
        <v>1.8118</v>
      </c>
      <c r="D415" s="32">
        <f>F415</f>
        <v>2.0793</v>
      </c>
      <c r="E415" s="32">
        <f>F415</f>
        <v>2.0793</v>
      </c>
      <c r="F415" s="32">
        <f>ROUND(2.0793,4)</f>
        <v>2.0793</v>
      </c>
      <c r="G415" s="28"/>
      <c r="H415" s="42"/>
    </row>
    <row r="416" spans="1:8" ht="12.75" customHeight="1">
      <c r="A416" s="26" t="s">
        <v>78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3">
        <f>ROUND(0.126691051833348,6)</f>
        <v>0.126691</v>
      </c>
      <c r="D417" s="33">
        <f>F417</f>
        <v>0.128115</v>
      </c>
      <c r="E417" s="33">
        <f>F417</f>
        <v>0.128115</v>
      </c>
      <c r="F417" s="33">
        <f>ROUND(0.128115,6)</f>
        <v>0.128115</v>
      </c>
      <c r="G417" s="28"/>
      <c r="H417" s="42"/>
    </row>
    <row r="418" spans="1:8" ht="12.75" customHeight="1">
      <c r="A418" s="26">
        <v>43542</v>
      </c>
      <c r="B418" s="27"/>
      <c r="C418" s="33">
        <f>ROUND(0.126691051833348,6)</f>
        <v>0.126691</v>
      </c>
      <c r="D418" s="33">
        <f>F418</f>
        <v>0.130757</v>
      </c>
      <c r="E418" s="33">
        <f>F418</f>
        <v>0.130757</v>
      </c>
      <c r="F418" s="33">
        <f>ROUND(0.130757,6)</f>
        <v>0.130757</v>
      </c>
      <c r="G418" s="28"/>
      <c r="H418" s="42"/>
    </row>
    <row r="419" spans="1:8" ht="12.75" customHeight="1">
      <c r="A419" s="26">
        <v>43630</v>
      </c>
      <c r="B419" s="27"/>
      <c r="C419" s="33">
        <f>ROUND(0.126691051833348,6)</f>
        <v>0.126691</v>
      </c>
      <c r="D419" s="33">
        <f>F419</f>
        <v>0.133224</v>
      </c>
      <c r="E419" s="33">
        <f>F419</f>
        <v>0.133224</v>
      </c>
      <c r="F419" s="33">
        <f>ROUND(0.133224,6)</f>
        <v>0.133224</v>
      </c>
      <c r="G419" s="28"/>
      <c r="H419" s="42"/>
    </row>
    <row r="420" spans="1:8" ht="12.75" customHeight="1">
      <c r="A420" s="26">
        <v>43724</v>
      </c>
      <c r="B420" s="27"/>
      <c r="C420" s="33">
        <f>ROUND(0.126691051833348,6)</f>
        <v>0.126691</v>
      </c>
      <c r="D420" s="33">
        <f>F420</f>
        <v>0.135949</v>
      </c>
      <c r="E420" s="33">
        <f>F420</f>
        <v>0.135949</v>
      </c>
      <c r="F420" s="33">
        <f>ROUND(0.135949,6)</f>
        <v>0.135949</v>
      </c>
      <c r="G420" s="28"/>
      <c r="H420" s="42"/>
    </row>
    <row r="421" spans="1:8" ht="12.75" customHeight="1">
      <c r="A421" s="26">
        <v>43812</v>
      </c>
      <c r="B421" s="27"/>
      <c r="C421" s="33">
        <f>ROUND(0.126691051833348,6)</f>
        <v>0.126691</v>
      </c>
      <c r="D421" s="33">
        <f>F421</f>
        <v>0.138733</v>
      </c>
      <c r="E421" s="33">
        <f>F421</f>
        <v>0.138733</v>
      </c>
      <c r="F421" s="33">
        <f>ROUND(0.138733,6)</f>
        <v>0.138733</v>
      </c>
      <c r="G421" s="28"/>
      <c r="H421" s="42"/>
    </row>
    <row r="422" spans="1:8" ht="12.75" customHeight="1">
      <c r="A422" s="26">
        <v>43906</v>
      </c>
      <c r="B422" s="27"/>
      <c r="C422" s="33">
        <f>ROUND(0.126691051833348,6)</f>
        <v>0.126691</v>
      </c>
      <c r="D422" s="33">
        <f>F422</f>
        <v>0.145263</v>
      </c>
      <c r="E422" s="33">
        <f>F422</f>
        <v>0.145263</v>
      </c>
      <c r="F422" s="33">
        <f>ROUND(0.145263,6)</f>
        <v>0.145263</v>
      </c>
      <c r="G422" s="28"/>
      <c r="H422" s="42"/>
    </row>
    <row r="423" spans="1:8" ht="12.75" customHeight="1">
      <c r="A423" s="26">
        <v>43994</v>
      </c>
      <c r="B423" s="27"/>
      <c r="C423" s="33">
        <f>ROUND(0.126691051833348,6)</f>
        <v>0.126691</v>
      </c>
      <c r="D423" s="33">
        <f>F423</f>
        <v>0.147711</v>
      </c>
      <c r="E423" s="33">
        <f>F423</f>
        <v>0.147711</v>
      </c>
      <c r="F423" s="33">
        <f>ROUND(0.147711,6)</f>
        <v>0.147711</v>
      </c>
      <c r="G423" s="28"/>
      <c r="H423" s="42"/>
    </row>
    <row r="424" spans="1:8" ht="12.75" customHeight="1">
      <c r="A424" s="26">
        <v>44088</v>
      </c>
      <c r="B424" s="27"/>
      <c r="C424" s="33">
        <f>ROUND(0.126691051833348,6)</f>
        <v>0.126691</v>
      </c>
      <c r="D424" s="33">
        <f>F424</f>
        <v>0.149791</v>
      </c>
      <c r="E424" s="33">
        <f>F424</f>
        <v>0.149791</v>
      </c>
      <c r="F424" s="33">
        <f>ROUND(0.149791,6)</f>
        <v>0.149791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ROUND(0.140569551776669,4)</f>
        <v>0.1406</v>
      </c>
      <c r="D426" s="32">
        <f>F426</f>
        <v>0.1404</v>
      </c>
      <c r="E426" s="32">
        <f>F426</f>
        <v>0.1404</v>
      </c>
      <c r="F426" s="32">
        <f>ROUND(0.1404,4)</f>
        <v>0.1404</v>
      </c>
      <c r="G426" s="28"/>
      <c r="H426" s="42"/>
    </row>
    <row r="427" spans="1:8" ht="12.75" customHeight="1">
      <c r="A427" s="26">
        <v>43542</v>
      </c>
      <c r="B427" s="27"/>
      <c r="C427" s="32">
        <f>ROUND(0.140569551776669,4)</f>
        <v>0.1406</v>
      </c>
      <c r="D427" s="32">
        <f>F427</f>
        <v>0.1395</v>
      </c>
      <c r="E427" s="32">
        <f>F427</f>
        <v>0.1395</v>
      </c>
      <c r="F427" s="32">
        <f>ROUND(0.1395,4)</f>
        <v>0.1395</v>
      </c>
      <c r="G427" s="28"/>
      <c r="H427" s="42"/>
    </row>
    <row r="428" spans="1:8" ht="12.75" customHeight="1">
      <c r="A428" s="26">
        <v>43630</v>
      </c>
      <c r="B428" s="27"/>
      <c r="C428" s="32">
        <f>ROUND(0.140569551776669,4)</f>
        <v>0.1406</v>
      </c>
      <c r="D428" s="32">
        <f>F428</f>
        <v>0.1386</v>
      </c>
      <c r="E428" s="32">
        <f>F428</f>
        <v>0.1386</v>
      </c>
      <c r="F428" s="32">
        <f>ROUND(0.1386,4)</f>
        <v>0.1386</v>
      </c>
      <c r="G428" s="28"/>
      <c r="H428" s="42"/>
    </row>
    <row r="429" spans="1:8" ht="12.75" customHeight="1">
      <c r="A429" s="26">
        <v>43724</v>
      </c>
      <c r="B429" s="27"/>
      <c r="C429" s="32">
        <f>ROUND(0.140569551776669,4)</f>
        <v>0.1406</v>
      </c>
      <c r="D429" s="32">
        <f>F429</f>
        <v>0.1375</v>
      </c>
      <c r="E429" s="32">
        <f>F429</f>
        <v>0.1375</v>
      </c>
      <c r="F429" s="32">
        <f>ROUND(0.1375,4)</f>
        <v>0.1375</v>
      </c>
      <c r="G429" s="28"/>
      <c r="H429" s="42"/>
    </row>
    <row r="430" spans="1:8" ht="12.75" customHeight="1">
      <c r="A430" s="26">
        <v>43812</v>
      </c>
      <c r="B430" s="27"/>
      <c r="C430" s="32">
        <f>ROUND(0.140569551776669,4)</f>
        <v>0.1406</v>
      </c>
      <c r="D430" s="32">
        <f>F430</f>
        <v>0.1365</v>
      </c>
      <c r="E430" s="32">
        <f>F430</f>
        <v>0.1365</v>
      </c>
      <c r="F430" s="32">
        <f>ROUND(0.1365,4)</f>
        <v>0.1365</v>
      </c>
      <c r="G430" s="28"/>
      <c r="H430" s="42"/>
    </row>
    <row r="431" spans="1:8" ht="12.75" customHeight="1">
      <c r="A431" s="26">
        <v>43906</v>
      </c>
      <c r="B431" s="27"/>
      <c r="C431" s="32">
        <f>ROUND(0.140569551776669,4)</f>
        <v>0.1406</v>
      </c>
      <c r="D431" s="32">
        <f>F431</f>
        <v>0.1356</v>
      </c>
      <c r="E431" s="32">
        <f>F431</f>
        <v>0.1356</v>
      </c>
      <c r="F431" s="32">
        <f>ROUND(0.1356,4)</f>
        <v>0.1356</v>
      </c>
      <c r="G431" s="28"/>
      <c r="H431" s="42"/>
    </row>
    <row r="432" spans="1:8" ht="12.75" customHeight="1">
      <c r="A432" s="26" t="s">
        <v>80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43448</v>
      </c>
      <c r="B433" s="27"/>
      <c r="C433" s="32">
        <f>ROUND(1.73106600841104,4)</f>
        <v>1.7311</v>
      </c>
      <c r="D433" s="32">
        <f>F433</f>
        <v>1.7557</v>
      </c>
      <c r="E433" s="32">
        <f>F433</f>
        <v>1.7557</v>
      </c>
      <c r="F433" s="32">
        <f>ROUND(1.7557,4)</f>
        <v>1.7557</v>
      </c>
      <c r="G433" s="28"/>
      <c r="H433" s="42"/>
    </row>
    <row r="434" spans="1:8" ht="12.75" customHeight="1">
      <c r="A434" s="26">
        <v>43542</v>
      </c>
      <c r="B434" s="27"/>
      <c r="C434" s="32">
        <f>ROUND(1.73106600841104,4)</f>
        <v>1.7311</v>
      </c>
      <c r="D434" s="32">
        <f>F434</f>
        <v>1.7846</v>
      </c>
      <c r="E434" s="32">
        <f>F434</f>
        <v>1.7846</v>
      </c>
      <c r="F434" s="32">
        <f>ROUND(1.7846,4)</f>
        <v>1.7846</v>
      </c>
      <c r="G434" s="28"/>
      <c r="H434" s="42"/>
    </row>
    <row r="435" spans="1:8" ht="12.75" customHeight="1">
      <c r="A435" s="26">
        <v>43630</v>
      </c>
      <c r="B435" s="27"/>
      <c r="C435" s="32">
        <f>ROUND(1.73106600841104,4)</f>
        <v>1.7311</v>
      </c>
      <c r="D435" s="32">
        <f>F435</f>
        <v>1.8118</v>
      </c>
      <c r="E435" s="32">
        <f>F435</f>
        <v>1.8118</v>
      </c>
      <c r="F435" s="32">
        <f>ROUND(1.8118,4)</f>
        <v>1.8118</v>
      </c>
      <c r="G435" s="28"/>
      <c r="H435" s="42"/>
    </row>
    <row r="436" spans="1:8" ht="12.75" customHeight="1">
      <c r="A436" s="26">
        <v>43724</v>
      </c>
      <c r="B436" s="27"/>
      <c r="C436" s="32">
        <f>ROUND(1.73106600841104,4)</f>
        <v>1.7311</v>
      </c>
      <c r="D436" s="32">
        <f>F436</f>
        <v>1.8385</v>
      </c>
      <c r="E436" s="32">
        <f>F436</f>
        <v>1.8385</v>
      </c>
      <c r="F436" s="32">
        <f>ROUND(1.8385,4)</f>
        <v>1.8385</v>
      </c>
      <c r="G436" s="28"/>
      <c r="H436" s="42"/>
    </row>
    <row r="437" spans="1:8" ht="12.75" customHeight="1">
      <c r="A437" s="26">
        <v>43812</v>
      </c>
      <c r="B437" s="27"/>
      <c r="C437" s="32">
        <f>ROUND(1.73106600841104,4)</f>
        <v>1.7311</v>
      </c>
      <c r="D437" s="32">
        <f>F437</f>
        <v>1.8688</v>
      </c>
      <c r="E437" s="32">
        <f>F437</f>
        <v>1.8688</v>
      </c>
      <c r="F437" s="32">
        <f>ROUND(1.8688,4)</f>
        <v>1.8688</v>
      </c>
      <c r="G437" s="28"/>
      <c r="H437" s="42"/>
    </row>
    <row r="438" spans="1:8" ht="12.75" customHeight="1">
      <c r="A438" s="26">
        <v>43906</v>
      </c>
      <c r="B438" s="27"/>
      <c r="C438" s="32">
        <f>ROUND(1.73106600841104,4)</f>
        <v>1.7311</v>
      </c>
      <c r="D438" s="32">
        <f>F438</f>
        <v>1.9051</v>
      </c>
      <c r="E438" s="32">
        <f>F438</f>
        <v>1.9051</v>
      </c>
      <c r="F438" s="32">
        <f>ROUND(1.9051,4)</f>
        <v>1.9051</v>
      </c>
      <c r="G438" s="28"/>
      <c r="H438" s="42"/>
    </row>
    <row r="439" spans="1:8" ht="12.75" customHeight="1">
      <c r="A439" s="26">
        <v>43994</v>
      </c>
      <c r="B439" s="27"/>
      <c r="C439" s="32">
        <f>ROUND(1.73106600841104,4)</f>
        <v>1.7311</v>
      </c>
      <c r="D439" s="32">
        <f>F439</f>
        <v>1.9395</v>
      </c>
      <c r="E439" s="32">
        <f>F439</f>
        <v>1.9395</v>
      </c>
      <c r="F439" s="32">
        <f>ROUND(1.9395,4)</f>
        <v>1.9395</v>
      </c>
      <c r="G439" s="28"/>
      <c r="H439" s="42"/>
    </row>
    <row r="440" spans="1:8" ht="12.75" customHeight="1">
      <c r="A440" s="26">
        <v>44088</v>
      </c>
      <c r="B440" s="27"/>
      <c r="C440" s="32">
        <f>ROUND(1.73106600841104,4)</f>
        <v>1.7311</v>
      </c>
      <c r="D440" s="32">
        <f>F440</f>
        <v>1.9768</v>
      </c>
      <c r="E440" s="32">
        <f>F440</f>
        <v>1.9768</v>
      </c>
      <c r="F440" s="32">
        <f>ROUND(1.9768,4)</f>
        <v>1.9768</v>
      </c>
      <c r="G440" s="28"/>
      <c r="H440" s="42"/>
    </row>
    <row r="441" spans="1:8" ht="12.75" customHeight="1">
      <c r="A441" s="26" t="s">
        <v>81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ROUND(9.3299256,4)</f>
        <v>9.3299</v>
      </c>
      <c r="D442" s="32">
        <f>F442</f>
        <v>9.4016</v>
      </c>
      <c r="E442" s="32">
        <f>F442</f>
        <v>9.4016</v>
      </c>
      <c r="F442" s="32">
        <f>ROUND(9.4016,4)</f>
        <v>9.4016</v>
      </c>
      <c r="G442" s="28"/>
      <c r="H442" s="42"/>
    </row>
    <row r="443" spans="1:8" ht="12.75" customHeight="1">
      <c r="A443" s="26">
        <v>43542</v>
      </c>
      <c r="B443" s="27"/>
      <c r="C443" s="32">
        <f>ROUND(9.3299256,4)</f>
        <v>9.3299</v>
      </c>
      <c r="D443" s="32">
        <f>F443</f>
        <v>9.5262</v>
      </c>
      <c r="E443" s="32">
        <f>F443</f>
        <v>9.5262</v>
      </c>
      <c r="F443" s="32">
        <f>ROUND(9.5262,4)</f>
        <v>9.5262</v>
      </c>
      <c r="G443" s="28"/>
      <c r="H443" s="42"/>
    </row>
    <row r="444" spans="1:8" ht="12.75" customHeight="1">
      <c r="A444" s="26">
        <v>43630</v>
      </c>
      <c r="B444" s="27"/>
      <c r="C444" s="32">
        <f>ROUND(9.3299256,4)</f>
        <v>9.3299</v>
      </c>
      <c r="D444" s="32">
        <f>F444</f>
        <v>9.6461</v>
      </c>
      <c r="E444" s="32">
        <f>F444</f>
        <v>9.6461</v>
      </c>
      <c r="F444" s="32">
        <f>ROUND(9.6461,4)</f>
        <v>9.6461</v>
      </c>
      <c r="G444" s="28"/>
      <c r="H444" s="42"/>
    </row>
    <row r="445" spans="1:8" ht="12.75" customHeight="1">
      <c r="A445" s="26">
        <v>43724</v>
      </c>
      <c r="B445" s="27"/>
      <c r="C445" s="32">
        <f>ROUND(9.3299256,4)</f>
        <v>9.3299</v>
      </c>
      <c r="D445" s="32">
        <f>F445</f>
        <v>9.7789</v>
      </c>
      <c r="E445" s="32">
        <f>F445</f>
        <v>9.7789</v>
      </c>
      <c r="F445" s="32">
        <f>ROUND(9.7789,4)</f>
        <v>9.7789</v>
      </c>
      <c r="G445" s="28"/>
      <c r="H445" s="42"/>
    </row>
    <row r="446" spans="1:8" ht="12.75" customHeight="1">
      <c r="A446" s="26">
        <v>43812</v>
      </c>
      <c r="B446" s="27"/>
      <c r="C446" s="32">
        <f>ROUND(9.3299256,4)</f>
        <v>9.3299</v>
      </c>
      <c r="D446" s="32">
        <f>F446</f>
        <v>10.2824</v>
      </c>
      <c r="E446" s="32">
        <f>F446</f>
        <v>10.2824</v>
      </c>
      <c r="F446" s="32">
        <f>ROUND(10.2824,4)</f>
        <v>10.2824</v>
      </c>
      <c r="G446" s="28"/>
      <c r="H446" s="42"/>
    </row>
    <row r="447" spans="1:8" ht="12.75" customHeight="1">
      <c r="A447" s="26">
        <v>43906</v>
      </c>
      <c r="B447" s="27"/>
      <c r="C447" s="32">
        <f>ROUND(9.3299256,4)</f>
        <v>9.3299</v>
      </c>
      <c r="D447" s="32">
        <f>F447</f>
        <v>10.4422</v>
      </c>
      <c r="E447" s="32">
        <f>F447</f>
        <v>10.4422</v>
      </c>
      <c r="F447" s="32">
        <f>ROUND(10.4422,4)</f>
        <v>10.4422</v>
      </c>
      <c r="G447" s="28"/>
      <c r="H447" s="42"/>
    </row>
    <row r="448" spans="1:8" ht="12.75" customHeight="1">
      <c r="A448" s="26">
        <v>43994</v>
      </c>
      <c r="B448" s="27"/>
      <c r="C448" s="32">
        <f>ROUND(9.3299256,4)</f>
        <v>9.3299</v>
      </c>
      <c r="D448" s="32">
        <f>F448</f>
        <v>10.6104</v>
      </c>
      <c r="E448" s="32">
        <f>F448</f>
        <v>10.6104</v>
      </c>
      <c r="F448" s="32">
        <f>ROUND(10.6104,4)</f>
        <v>10.6104</v>
      </c>
      <c r="G448" s="28"/>
      <c r="H448" s="42"/>
    </row>
    <row r="449" spans="1:8" ht="12.75" customHeight="1">
      <c r="A449" s="26">
        <v>44088</v>
      </c>
      <c r="B449" s="27"/>
      <c r="C449" s="32">
        <f>ROUND(9.3299256,4)</f>
        <v>9.3299</v>
      </c>
      <c r="D449" s="32">
        <f>F449</f>
        <v>10.7758</v>
      </c>
      <c r="E449" s="32">
        <f>F449</f>
        <v>10.7758</v>
      </c>
      <c r="F449" s="32">
        <f>ROUND(10.7758,4)</f>
        <v>10.7758</v>
      </c>
      <c r="G449" s="28"/>
      <c r="H449" s="42"/>
    </row>
    <row r="450" spans="1:8" ht="12.75" customHeight="1">
      <c r="A450" s="26" t="s">
        <v>82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ROUND(10.3207238635125,4)</f>
        <v>10.3207</v>
      </c>
      <c r="D451" s="32">
        <f>F451</f>
        <v>10.4078</v>
      </c>
      <c r="E451" s="32">
        <f>F451</f>
        <v>10.4078</v>
      </c>
      <c r="F451" s="32">
        <f>ROUND(10.4078,4)</f>
        <v>10.4078</v>
      </c>
      <c r="G451" s="28"/>
      <c r="H451" s="42"/>
    </row>
    <row r="452" spans="1:8" ht="12.75" customHeight="1">
      <c r="A452" s="26">
        <v>43542</v>
      </c>
      <c r="B452" s="27"/>
      <c r="C452" s="32">
        <f>ROUND(10.3207238635125,4)</f>
        <v>10.3207</v>
      </c>
      <c r="D452" s="32">
        <f>F452</f>
        <v>10.5569</v>
      </c>
      <c r="E452" s="32">
        <f>F452</f>
        <v>10.5569</v>
      </c>
      <c r="F452" s="32">
        <f>ROUND(10.5569,4)</f>
        <v>10.5569</v>
      </c>
      <c r="G452" s="28"/>
      <c r="H452" s="42"/>
    </row>
    <row r="453" spans="1:8" ht="12.75" customHeight="1">
      <c r="A453" s="26">
        <v>43630</v>
      </c>
      <c r="B453" s="27"/>
      <c r="C453" s="32">
        <f>ROUND(10.3207238635125,4)</f>
        <v>10.3207</v>
      </c>
      <c r="D453" s="32">
        <f>F453</f>
        <v>10.698</v>
      </c>
      <c r="E453" s="32">
        <f>F453</f>
        <v>10.698</v>
      </c>
      <c r="F453" s="32">
        <f>ROUND(10.698,4)</f>
        <v>10.698</v>
      </c>
      <c r="G453" s="28"/>
      <c r="H453" s="42"/>
    </row>
    <row r="454" spans="1:8" ht="12.75" customHeight="1">
      <c r="A454" s="26">
        <v>43724</v>
      </c>
      <c r="B454" s="27"/>
      <c r="C454" s="32">
        <f>ROUND(10.3207238635125,4)</f>
        <v>10.3207</v>
      </c>
      <c r="D454" s="32">
        <f>F454</f>
        <v>10.8517</v>
      </c>
      <c r="E454" s="32">
        <f>F454</f>
        <v>10.8517</v>
      </c>
      <c r="F454" s="32">
        <f>ROUND(10.8517,4)</f>
        <v>10.8517</v>
      </c>
      <c r="G454" s="28"/>
      <c r="H454" s="42"/>
    </row>
    <row r="455" spans="1:8" ht="12.75" customHeight="1">
      <c r="A455" s="26">
        <v>43812</v>
      </c>
      <c r="B455" s="27"/>
      <c r="C455" s="32">
        <f>ROUND(10.3207238635125,4)</f>
        <v>10.3207</v>
      </c>
      <c r="D455" s="32">
        <f>F455</f>
        <v>11.4085</v>
      </c>
      <c r="E455" s="32">
        <f>F455</f>
        <v>11.4085</v>
      </c>
      <c r="F455" s="32">
        <f>ROUND(11.4085,4)</f>
        <v>11.4085</v>
      </c>
      <c r="G455" s="28"/>
      <c r="H455" s="42"/>
    </row>
    <row r="456" spans="1:8" ht="12.75" customHeight="1">
      <c r="A456" s="26">
        <v>43906</v>
      </c>
      <c r="B456" s="27"/>
      <c r="C456" s="32">
        <f>ROUND(10.3207238635125,4)</f>
        <v>10.3207</v>
      </c>
      <c r="D456" s="32">
        <f>F456</f>
        <v>11.5863</v>
      </c>
      <c r="E456" s="32">
        <f>F456</f>
        <v>11.5863</v>
      </c>
      <c r="F456" s="32">
        <f>ROUND(11.5863,4)</f>
        <v>11.5863</v>
      </c>
      <c r="G456" s="28"/>
      <c r="H456" s="42"/>
    </row>
    <row r="457" spans="1:8" ht="12.75" customHeight="1">
      <c r="A457" s="26">
        <v>43994</v>
      </c>
      <c r="B457" s="27"/>
      <c r="C457" s="32">
        <f>ROUND(10.3207238635125,4)</f>
        <v>10.3207</v>
      </c>
      <c r="D457" s="32">
        <f>F457</f>
        <v>11.7728</v>
      </c>
      <c r="E457" s="32">
        <f>F457</f>
        <v>11.7728</v>
      </c>
      <c r="F457" s="32">
        <f>ROUND(11.7728,4)</f>
        <v>11.7728</v>
      </c>
      <c r="G457" s="28"/>
      <c r="H457" s="42"/>
    </row>
    <row r="458" spans="1:8" ht="12.75" customHeight="1">
      <c r="A458" s="26">
        <v>44088</v>
      </c>
      <c r="B458" s="27"/>
      <c r="C458" s="32">
        <f>ROUND(10.3207238635125,4)</f>
        <v>10.3207</v>
      </c>
      <c r="D458" s="32">
        <f>F458</f>
        <v>11.9457</v>
      </c>
      <c r="E458" s="32">
        <f>F458</f>
        <v>11.9457</v>
      </c>
      <c r="F458" s="32">
        <f>ROUND(11.9457,4)</f>
        <v>11.9457</v>
      </c>
      <c r="G458" s="28"/>
      <c r="H458" s="42"/>
    </row>
    <row r="459" spans="1:8" ht="12.75" customHeight="1">
      <c r="A459" s="26" t="s">
        <v>83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ROUND(2.52804728250227,4)</f>
        <v>2.528</v>
      </c>
      <c r="D460" s="32">
        <f>F460</f>
        <v>2.4602</v>
      </c>
      <c r="E460" s="32">
        <f>F460</f>
        <v>2.4602</v>
      </c>
      <c r="F460" s="32">
        <f>ROUND(2.4602,4)</f>
        <v>2.4602</v>
      </c>
      <c r="G460" s="28"/>
      <c r="H460" s="42"/>
    </row>
    <row r="461" spans="1:8" ht="12.75" customHeight="1">
      <c r="A461" s="26">
        <v>43542</v>
      </c>
      <c r="B461" s="27"/>
      <c r="C461" s="32">
        <f>ROUND(2.52804728250227,4)</f>
        <v>2.528</v>
      </c>
      <c r="D461" s="32">
        <f>F461</f>
        <v>2.3514</v>
      </c>
      <c r="E461" s="32">
        <f>F461</f>
        <v>2.3514</v>
      </c>
      <c r="F461" s="32">
        <f>ROUND(2.3514,4)</f>
        <v>2.3514</v>
      </c>
      <c r="G461" s="28"/>
      <c r="H461" s="42"/>
    </row>
    <row r="462" spans="1:8" ht="12.75" customHeight="1">
      <c r="A462" s="26">
        <v>43630</v>
      </c>
      <c r="B462" s="27"/>
      <c r="C462" s="32">
        <f>ROUND(2.52804728250227,4)</f>
        <v>2.528</v>
      </c>
      <c r="D462" s="32">
        <f>F462</f>
        <v>2.2512</v>
      </c>
      <c r="E462" s="32">
        <f>F462</f>
        <v>2.2512</v>
      </c>
      <c r="F462" s="32">
        <f>ROUND(2.2512,4)</f>
        <v>2.2512</v>
      </c>
      <c r="G462" s="28"/>
      <c r="H462" s="42"/>
    </row>
    <row r="463" spans="1:8" ht="12.75" customHeight="1">
      <c r="A463" s="26">
        <v>43724</v>
      </c>
      <c r="B463" s="27"/>
      <c r="C463" s="32">
        <f>ROUND(2.52804728250227,4)</f>
        <v>2.528</v>
      </c>
      <c r="D463" s="32">
        <f>F463</f>
        <v>2.1509</v>
      </c>
      <c r="E463" s="32">
        <f>F463</f>
        <v>2.1509</v>
      </c>
      <c r="F463" s="32">
        <f>ROUND(2.1509,4)</f>
        <v>2.1509</v>
      </c>
      <c r="G463" s="28"/>
      <c r="H463" s="42"/>
    </row>
    <row r="464" spans="1:8" ht="12.75" customHeight="1">
      <c r="A464" s="26">
        <v>43812</v>
      </c>
      <c r="B464" s="27"/>
      <c r="C464" s="32">
        <f>ROUND(2.52804728250227,4)</f>
        <v>2.528</v>
      </c>
      <c r="D464" s="32">
        <f>F464</f>
        <v>2.1502</v>
      </c>
      <c r="E464" s="32">
        <f>F464</f>
        <v>2.1502</v>
      </c>
      <c r="F464" s="32">
        <f>ROUND(2.1502,4)</f>
        <v>2.1502</v>
      </c>
      <c r="G464" s="28"/>
      <c r="H464" s="42"/>
    </row>
    <row r="465" spans="1:8" ht="12.75" customHeight="1">
      <c r="A465" s="26">
        <v>43906</v>
      </c>
      <c r="B465" s="27"/>
      <c r="C465" s="32">
        <f>ROUND(2.52804728250227,4)</f>
        <v>2.528</v>
      </c>
      <c r="D465" s="32">
        <f>F465</f>
        <v>2.074</v>
      </c>
      <c r="E465" s="32">
        <f>F465</f>
        <v>2.074</v>
      </c>
      <c r="F465" s="32">
        <f>ROUND(2.074,4)</f>
        <v>2.074</v>
      </c>
      <c r="G465" s="28"/>
      <c r="H465" s="42"/>
    </row>
    <row r="466" spans="1:8" ht="12.75" customHeight="1">
      <c r="A466" s="26">
        <v>43994</v>
      </c>
      <c r="B466" s="27"/>
      <c r="C466" s="32">
        <f>ROUND(2.52804728250227,4)</f>
        <v>2.528</v>
      </c>
      <c r="D466" s="32">
        <f>F466</f>
        <v>2.0125</v>
      </c>
      <c r="E466" s="32">
        <f>F466</f>
        <v>2.0125</v>
      </c>
      <c r="F466" s="32">
        <f>ROUND(2.0125,4)</f>
        <v>2.0125</v>
      </c>
      <c r="G466" s="28"/>
      <c r="H466" s="42"/>
    </row>
    <row r="467" spans="1:8" ht="12.75" customHeight="1">
      <c r="A467" s="26">
        <v>44088</v>
      </c>
      <c r="B467" s="27"/>
      <c r="C467" s="32">
        <f>ROUND(2.52804728250227,4)</f>
        <v>2.528</v>
      </c>
      <c r="D467" s="32">
        <f>F467</f>
        <v>1.9496</v>
      </c>
      <c r="E467" s="32">
        <f>F467</f>
        <v>1.9496</v>
      </c>
      <c r="F467" s="32">
        <f>ROUND(1.9496,4)</f>
        <v>1.9496</v>
      </c>
      <c r="G467" s="28"/>
      <c r="H467" s="42"/>
    </row>
    <row r="468" spans="1:8" ht="12.75" customHeight="1">
      <c r="A468" s="26" t="s">
        <v>84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ROUND(14.2008,4)</f>
        <v>14.2008</v>
      </c>
      <c r="D469" s="32">
        <f>F469</f>
        <v>14.3029</v>
      </c>
      <c r="E469" s="32">
        <f>F469</f>
        <v>14.3029</v>
      </c>
      <c r="F469" s="32">
        <f>ROUND(14.3029,4)</f>
        <v>14.3029</v>
      </c>
      <c r="G469" s="28"/>
      <c r="H469" s="42"/>
    </row>
    <row r="470" spans="1:8" ht="12.75" customHeight="1">
      <c r="A470" s="26">
        <v>43542</v>
      </c>
      <c r="B470" s="27"/>
      <c r="C470" s="32">
        <f>ROUND(14.2008,4)</f>
        <v>14.2008</v>
      </c>
      <c r="D470" s="32">
        <f>F470</f>
        <v>14.4756</v>
      </c>
      <c r="E470" s="32">
        <f>F470</f>
        <v>14.4756</v>
      </c>
      <c r="F470" s="32">
        <f>ROUND(14.4756,4)</f>
        <v>14.4756</v>
      </c>
      <c r="G470" s="28"/>
      <c r="H470" s="42"/>
    </row>
    <row r="471" spans="1:8" ht="12.75" customHeight="1">
      <c r="A471" s="26">
        <v>43630</v>
      </c>
      <c r="B471" s="27"/>
      <c r="C471" s="32">
        <f>ROUND(14.2008,4)</f>
        <v>14.2008</v>
      </c>
      <c r="D471" s="32">
        <f>F471</f>
        <v>14.6353</v>
      </c>
      <c r="E471" s="32">
        <f>F471</f>
        <v>14.6353</v>
      </c>
      <c r="F471" s="32">
        <f>ROUND(14.6353,4)</f>
        <v>14.6353</v>
      </c>
      <c r="G471" s="28"/>
      <c r="H471" s="42"/>
    </row>
    <row r="472" spans="1:8" ht="12.75" customHeight="1">
      <c r="A472" s="26">
        <v>43724</v>
      </c>
      <c r="B472" s="27"/>
      <c r="C472" s="32">
        <f>ROUND(14.2008,4)</f>
        <v>14.2008</v>
      </c>
      <c r="D472" s="32">
        <f>F472</f>
        <v>14.806</v>
      </c>
      <c r="E472" s="32">
        <f>F472</f>
        <v>14.806</v>
      </c>
      <c r="F472" s="32">
        <f>ROUND(14.806,4)</f>
        <v>14.806</v>
      </c>
      <c r="G472" s="28"/>
      <c r="H472" s="42"/>
    </row>
    <row r="473" spans="1:8" ht="12.75" customHeight="1">
      <c r="A473" s="26">
        <v>43812</v>
      </c>
      <c r="B473" s="27"/>
      <c r="C473" s="32">
        <f>ROUND(14.2008,4)</f>
        <v>14.2008</v>
      </c>
      <c r="D473" s="32">
        <f>F473</f>
        <v>14.9772</v>
      </c>
      <c r="E473" s="32">
        <f>F473</f>
        <v>14.9772</v>
      </c>
      <c r="F473" s="32">
        <f>ROUND(14.9772,4)</f>
        <v>14.9772</v>
      </c>
      <c r="G473" s="28"/>
      <c r="H473" s="42"/>
    </row>
    <row r="474" spans="1:8" ht="12.75" customHeight="1">
      <c r="A474" s="26">
        <v>43906</v>
      </c>
      <c r="B474" s="27"/>
      <c r="C474" s="32">
        <f>ROUND(14.2008,4)</f>
        <v>14.2008</v>
      </c>
      <c r="D474" s="32">
        <f>F474</f>
        <v>15.1673</v>
      </c>
      <c r="E474" s="32">
        <f>F474</f>
        <v>15.1673</v>
      </c>
      <c r="F474" s="32">
        <f>ROUND(15.1673,4)</f>
        <v>15.1673</v>
      </c>
      <c r="G474" s="28"/>
      <c r="H474" s="42"/>
    </row>
    <row r="475" spans="1:8" ht="12.75" customHeight="1">
      <c r="A475" s="26">
        <v>43994</v>
      </c>
      <c r="B475" s="27"/>
      <c r="C475" s="32">
        <f>ROUND(14.2008,4)</f>
        <v>14.2008</v>
      </c>
      <c r="D475" s="32">
        <f>F475</f>
        <v>15.3453</v>
      </c>
      <c r="E475" s="32">
        <f>F475</f>
        <v>15.3453</v>
      </c>
      <c r="F475" s="32">
        <f>ROUND(15.3453,4)</f>
        <v>15.3453</v>
      </c>
      <c r="G475" s="28"/>
      <c r="H475" s="42"/>
    </row>
    <row r="476" spans="1:8" ht="12.75" customHeight="1">
      <c r="A476" s="26">
        <v>44088</v>
      </c>
      <c r="B476" s="27"/>
      <c r="C476" s="32">
        <f>ROUND(14.2008,4)</f>
        <v>14.2008</v>
      </c>
      <c r="D476" s="32">
        <f>F476</f>
        <v>15.5355</v>
      </c>
      <c r="E476" s="32">
        <f>F476</f>
        <v>15.5355</v>
      </c>
      <c r="F476" s="32">
        <f>ROUND(15.5355,4)</f>
        <v>15.5355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ROUND(14.2008,4)</f>
        <v>14.2008</v>
      </c>
      <c r="D478" s="32">
        <f>F478</f>
        <v>14.3029</v>
      </c>
      <c r="E478" s="32">
        <f>F478</f>
        <v>14.3029</v>
      </c>
      <c r="F478" s="32">
        <f>ROUND(14.3029,4)</f>
        <v>14.3029</v>
      </c>
      <c r="G478" s="28"/>
      <c r="H478" s="42"/>
    </row>
    <row r="479" spans="1:8" ht="12.75" customHeight="1">
      <c r="A479" s="26">
        <v>43542</v>
      </c>
      <c r="B479" s="27"/>
      <c r="C479" s="32">
        <f>ROUND(14.2008,4)</f>
        <v>14.2008</v>
      </c>
      <c r="D479" s="32">
        <f>F479</f>
        <v>14.4756</v>
      </c>
      <c r="E479" s="32">
        <f>F479</f>
        <v>14.4756</v>
      </c>
      <c r="F479" s="32">
        <f>ROUND(14.4756,4)</f>
        <v>14.4756</v>
      </c>
      <c r="G479" s="28"/>
      <c r="H479" s="42"/>
    </row>
    <row r="480" spans="1:8" ht="12.75" customHeight="1">
      <c r="A480" s="26">
        <v>43630</v>
      </c>
      <c r="B480" s="27"/>
      <c r="C480" s="32">
        <f>ROUND(14.2008,4)</f>
        <v>14.2008</v>
      </c>
      <c r="D480" s="32">
        <f>F480</f>
        <v>14.6353</v>
      </c>
      <c r="E480" s="32">
        <f>F480</f>
        <v>14.6353</v>
      </c>
      <c r="F480" s="32">
        <f>ROUND(14.6353,4)</f>
        <v>14.6353</v>
      </c>
      <c r="G480" s="28"/>
      <c r="H480" s="42"/>
    </row>
    <row r="481" spans="1:8" ht="12.75" customHeight="1">
      <c r="A481" s="26">
        <v>43724</v>
      </c>
      <c r="B481" s="27"/>
      <c r="C481" s="32">
        <f>ROUND(14.2008,4)</f>
        <v>14.2008</v>
      </c>
      <c r="D481" s="32">
        <f>F481</f>
        <v>14.806</v>
      </c>
      <c r="E481" s="32">
        <f>F481</f>
        <v>14.806</v>
      </c>
      <c r="F481" s="32">
        <f>ROUND(14.806,4)</f>
        <v>14.806</v>
      </c>
      <c r="G481" s="28"/>
      <c r="H481" s="42"/>
    </row>
    <row r="482" spans="1:8" ht="12.75" customHeight="1">
      <c r="A482" s="26">
        <v>43812</v>
      </c>
      <c r="B482" s="27"/>
      <c r="C482" s="32">
        <f>ROUND(14.2008,4)</f>
        <v>14.2008</v>
      </c>
      <c r="D482" s="32">
        <f>F482</f>
        <v>14.9772</v>
      </c>
      <c r="E482" s="32">
        <f>F482</f>
        <v>14.9772</v>
      </c>
      <c r="F482" s="32">
        <f>ROUND(14.9772,4)</f>
        <v>14.9772</v>
      </c>
      <c r="G482" s="28"/>
      <c r="H482" s="42"/>
    </row>
    <row r="483" spans="1:8" ht="12.75" customHeight="1">
      <c r="A483" s="26">
        <v>43906</v>
      </c>
      <c r="B483" s="27"/>
      <c r="C483" s="32">
        <f>ROUND(14.2008,4)</f>
        <v>14.2008</v>
      </c>
      <c r="D483" s="32">
        <f>F483</f>
        <v>15.1673</v>
      </c>
      <c r="E483" s="32">
        <f>F483</f>
        <v>15.1673</v>
      </c>
      <c r="F483" s="32">
        <f>ROUND(15.1673,4)</f>
        <v>15.1673</v>
      </c>
      <c r="G483" s="28"/>
      <c r="H483" s="42"/>
    </row>
    <row r="484" spans="1:8" ht="12.75" customHeight="1">
      <c r="A484" s="26">
        <v>43994</v>
      </c>
      <c r="B484" s="27"/>
      <c r="C484" s="32">
        <f>ROUND(14.2008,4)</f>
        <v>14.2008</v>
      </c>
      <c r="D484" s="32">
        <f>F484</f>
        <v>15.3453</v>
      </c>
      <c r="E484" s="32">
        <f>F484</f>
        <v>15.3453</v>
      </c>
      <c r="F484" s="32">
        <f>ROUND(15.3453,4)</f>
        <v>15.3453</v>
      </c>
      <c r="G484" s="28"/>
      <c r="H484" s="42"/>
    </row>
    <row r="485" spans="1:8" ht="12.75" customHeight="1">
      <c r="A485" s="26">
        <v>44088</v>
      </c>
      <c r="B485" s="27"/>
      <c r="C485" s="32">
        <f>ROUND(14.2008,4)</f>
        <v>14.2008</v>
      </c>
      <c r="D485" s="32">
        <f>F485</f>
        <v>15.5355</v>
      </c>
      <c r="E485" s="32">
        <f>F485</f>
        <v>15.5355</v>
      </c>
      <c r="F485" s="32">
        <f>ROUND(15.5355,4)</f>
        <v>15.5355</v>
      </c>
      <c r="G485" s="28"/>
      <c r="H485" s="42"/>
    </row>
    <row r="486" spans="1:8" ht="12.75" customHeight="1">
      <c r="A486" s="26">
        <v>44179</v>
      </c>
      <c r="B486" s="27"/>
      <c r="C486" s="32">
        <f>ROUND(14.2008,4)</f>
        <v>14.2008</v>
      </c>
      <c r="D486" s="32">
        <f>F486</f>
        <v>15.7416</v>
      </c>
      <c r="E486" s="32">
        <f>F486</f>
        <v>15.7416</v>
      </c>
      <c r="F486" s="32">
        <f>ROUND(15.7416,4)</f>
        <v>15.7416</v>
      </c>
      <c r="G486" s="28"/>
      <c r="H486" s="42"/>
    </row>
    <row r="487" spans="1:8" ht="12.75" customHeight="1">
      <c r="A487" s="26">
        <v>44270</v>
      </c>
      <c r="B487" s="27"/>
      <c r="C487" s="32">
        <f>ROUND(14.2008,4)</f>
        <v>14.2008</v>
      </c>
      <c r="D487" s="32">
        <f>F487</f>
        <v>15.9615</v>
      </c>
      <c r="E487" s="32">
        <f>F487</f>
        <v>15.9615</v>
      </c>
      <c r="F487" s="32">
        <f>ROUND(15.9615,4)</f>
        <v>15.9615</v>
      </c>
      <c r="G487" s="28"/>
      <c r="H487" s="42"/>
    </row>
    <row r="488" spans="1:8" ht="12.75" customHeight="1">
      <c r="A488" s="26">
        <v>44358</v>
      </c>
      <c r="B488" s="27"/>
      <c r="C488" s="32">
        <f>ROUND(14.2008,4)</f>
        <v>14.2008</v>
      </c>
      <c r="D488" s="32">
        <f>F488</f>
        <v>16.1741</v>
      </c>
      <c r="E488" s="32">
        <f>F488</f>
        <v>16.1741</v>
      </c>
      <c r="F488" s="32">
        <f>ROUND(16.1741,4)</f>
        <v>16.1741</v>
      </c>
      <c r="G488" s="28"/>
      <c r="H488" s="42"/>
    </row>
    <row r="489" spans="1:8" ht="12.75" customHeight="1">
      <c r="A489" s="26">
        <v>44452</v>
      </c>
      <c r="B489" s="27"/>
      <c r="C489" s="32">
        <f>ROUND(14.2008,4)</f>
        <v>14.2008</v>
      </c>
      <c r="D489" s="32">
        <f>F489</f>
        <v>16.4012</v>
      </c>
      <c r="E489" s="32">
        <f>F489</f>
        <v>16.4012</v>
      </c>
      <c r="F489" s="32">
        <f>ROUND(16.4012,4)</f>
        <v>16.4012</v>
      </c>
      <c r="G489" s="28"/>
      <c r="H489" s="42"/>
    </row>
    <row r="490" spans="1:8" ht="12.75" customHeight="1">
      <c r="A490" s="26">
        <v>44550</v>
      </c>
      <c r="B490" s="27"/>
      <c r="C490" s="32">
        <f>ROUND(14.2008,4)</f>
        <v>14.2008</v>
      </c>
      <c r="D490" s="32">
        <f>F490</f>
        <v>16.6379</v>
      </c>
      <c r="E490" s="32">
        <f>F490</f>
        <v>16.6379</v>
      </c>
      <c r="F490" s="32">
        <f>ROUND(16.6379,4)</f>
        <v>16.6379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43448</v>
      </c>
      <c r="B492" s="27"/>
      <c r="C492" s="32">
        <f>ROUND(1.20662758093296,4)</f>
        <v>1.2066</v>
      </c>
      <c r="D492" s="32">
        <f>F492</f>
        <v>1.1598</v>
      </c>
      <c r="E492" s="32">
        <f>F492</f>
        <v>1.1598</v>
      </c>
      <c r="F492" s="32">
        <f>ROUND(1.1598,4)</f>
        <v>1.1598</v>
      </c>
      <c r="G492" s="28"/>
      <c r="H492" s="42"/>
    </row>
    <row r="493" spans="1:8" ht="12.75" customHeight="1">
      <c r="A493" s="26">
        <v>43542</v>
      </c>
      <c r="B493" s="27"/>
      <c r="C493" s="32">
        <f>ROUND(1.20662758093296,4)</f>
        <v>1.2066</v>
      </c>
      <c r="D493" s="32">
        <f>F493</f>
        <v>1.1038</v>
      </c>
      <c r="E493" s="32">
        <f>F493</f>
        <v>1.1038</v>
      </c>
      <c r="F493" s="32">
        <f>ROUND(1.1038,4)</f>
        <v>1.1038</v>
      </c>
      <c r="G493" s="28"/>
      <c r="H493" s="42"/>
    </row>
    <row r="494" spans="1:8" ht="12.75" customHeight="1">
      <c r="A494" s="26">
        <v>43630</v>
      </c>
      <c r="B494" s="27"/>
      <c r="C494" s="32">
        <f>ROUND(1.20662758093296,4)</f>
        <v>1.2066</v>
      </c>
      <c r="D494" s="32">
        <f>F494</f>
        <v>1.0605</v>
      </c>
      <c r="E494" s="32">
        <f>F494</f>
        <v>1.0605</v>
      </c>
      <c r="F494" s="32">
        <f>ROUND(1.0605,4)</f>
        <v>1.0605</v>
      </c>
      <c r="G494" s="28"/>
      <c r="H494" s="42"/>
    </row>
    <row r="495" spans="1:8" ht="12.75" customHeight="1">
      <c r="A495" s="26">
        <v>43724</v>
      </c>
      <c r="B495" s="27"/>
      <c r="C495" s="32">
        <f>ROUND(1.20662758093296,4)</f>
        <v>1.2066</v>
      </c>
      <c r="D495" s="32">
        <f>F495</f>
        <v>1.02</v>
      </c>
      <c r="E495" s="32">
        <f>F495</f>
        <v>1.02</v>
      </c>
      <c r="F495" s="32">
        <f>ROUND(1.02,4)</f>
        <v>1.02</v>
      </c>
      <c r="G495" s="28"/>
      <c r="H495" s="42"/>
    </row>
    <row r="496" spans="1:8" ht="12.75" customHeight="1">
      <c r="A496" s="26">
        <v>43812</v>
      </c>
      <c r="B496" s="27"/>
      <c r="C496" s="32">
        <f>ROUND(1.20662758093296,4)</f>
        <v>1.2066</v>
      </c>
      <c r="D496" s="32">
        <f>F496</f>
        <v>0.9873</v>
      </c>
      <c r="E496" s="32">
        <f>F496</f>
        <v>0.9873</v>
      </c>
      <c r="F496" s="32">
        <f>ROUND(0.9873,4)</f>
        <v>0.9873</v>
      </c>
      <c r="G496" s="28"/>
      <c r="H496" s="42"/>
    </row>
    <row r="497" spans="1:8" ht="12.75" customHeight="1">
      <c r="A497" s="26">
        <v>43906</v>
      </c>
      <c r="B497" s="27"/>
      <c r="C497" s="32">
        <f>ROUND(1.20662758093296,4)</f>
        <v>1.2066</v>
      </c>
      <c r="D497" s="32">
        <f>F497</f>
        <v>0.9558</v>
      </c>
      <c r="E497" s="32">
        <f>F497</f>
        <v>0.9558</v>
      </c>
      <c r="F497" s="32">
        <f>ROUND(0.9558,4)</f>
        <v>0.9558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43405</v>
      </c>
      <c r="B499" s="27"/>
      <c r="C499" s="31">
        <f>ROUND(665.667,3)</f>
        <v>665.667</v>
      </c>
      <c r="D499" s="31">
        <f>F499</f>
        <v>667.596</v>
      </c>
      <c r="E499" s="31">
        <f>F499</f>
        <v>667.596</v>
      </c>
      <c r="F499" s="31">
        <f>ROUND(667.596,3)</f>
        <v>667.596</v>
      </c>
      <c r="G499" s="28"/>
      <c r="H499" s="42"/>
    </row>
    <row r="500" spans="1:8" ht="12.75" customHeight="1">
      <c r="A500" s="26">
        <v>43503</v>
      </c>
      <c r="B500" s="27"/>
      <c r="C500" s="31">
        <f>ROUND(665.667,3)</f>
        <v>665.667</v>
      </c>
      <c r="D500" s="31">
        <f>F500</f>
        <v>680.433</v>
      </c>
      <c r="E500" s="31">
        <f>F500</f>
        <v>680.433</v>
      </c>
      <c r="F500" s="31">
        <f>ROUND(680.433,3)</f>
        <v>680.433</v>
      </c>
      <c r="G500" s="28"/>
      <c r="H500" s="42"/>
    </row>
    <row r="501" spans="1:8" ht="12.75" customHeight="1">
      <c r="A501" s="26">
        <v>43587</v>
      </c>
      <c r="B501" s="27"/>
      <c r="C501" s="31">
        <f>ROUND(665.667,3)</f>
        <v>665.667</v>
      </c>
      <c r="D501" s="31">
        <f>F501</f>
        <v>691.738</v>
      </c>
      <c r="E501" s="31">
        <f>F501</f>
        <v>691.738</v>
      </c>
      <c r="F501" s="31">
        <f>ROUND(691.738,3)</f>
        <v>691.738</v>
      </c>
      <c r="G501" s="28"/>
      <c r="H501" s="42"/>
    </row>
    <row r="502" spans="1:8" ht="12.75" customHeight="1">
      <c r="A502" s="26">
        <v>43678</v>
      </c>
      <c r="B502" s="27"/>
      <c r="C502" s="31">
        <f>ROUND(665.667,3)</f>
        <v>665.667</v>
      </c>
      <c r="D502" s="31">
        <f>F502</f>
        <v>704.317</v>
      </c>
      <c r="E502" s="31">
        <f>F502</f>
        <v>704.317</v>
      </c>
      <c r="F502" s="31">
        <f>ROUND(704.317,3)</f>
        <v>704.317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43405</v>
      </c>
      <c r="B504" s="27"/>
      <c r="C504" s="31">
        <f>ROUND(588.676,3)</f>
        <v>588.676</v>
      </c>
      <c r="D504" s="31">
        <f>F504</f>
        <v>590.382</v>
      </c>
      <c r="E504" s="31">
        <f>F504</f>
        <v>590.382</v>
      </c>
      <c r="F504" s="31">
        <f>ROUND(590.382,3)</f>
        <v>590.382</v>
      </c>
      <c r="G504" s="28"/>
      <c r="H504" s="42"/>
    </row>
    <row r="505" spans="1:8" ht="12.75" customHeight="1">
      <c r="A505" s="26">
        <v>43503</v>
      </c>
      <c r="B505" s="27"/>
      <c r="C505" s="31">
        <f>ROUND(588.676,3)</f>
        <v>588.676</v>
      </c>
      <c r="D505" s="31">
        <f>F505</f>
        <v>601.734</v>
      </c>
      <c r="E505" s="31">
        <f>F505</f>
        <v>601.734</v>
      </c>
      <c r="F505" s="31">
        <f>ROUND(601.734,3)</f>
        <v>601.734</v>
      </c>
      <c r="G505" s="28"/>
      <c r="H505" s="42"/>
    </row>
    <row r="506" spans="1:8" ht="12.75" customHeight="1">
      <c r="A506" s="26">
        <v>43587</v>
      </c>
      <c r="B506" s="27"/>
      <c r="C506" s="31">
        <f>ROUND(588.676,3)</f>
        <v>588.676</v>
      </c>
      <c r="D506" s="31">
        <f>F506</f>
        <v>611.732</v>
      </c>
      <c r="E506" s="31">
        <f>F506</f>
        <v>611.732</v>
      </c>
      <c r="F506" s="31">
        <f>ROUND(611.732,3)</f>
        <v>611.732</v>
      </c>
      <c r="G506" s="28"/>
      <c r="H506" s="42"/>
    </row>
    <row r="507" spans="1:8" ht="12.75" customHeight="1">
      <c r="A507" s="26">
        <v>43678</v>
      </c>
      <c r="B507" s="27"/>
      <c r="C507" s="31">
        <f>ROUND(588.676,3)</f>
        <v>588.676</v>
      </c>
      <c r="D507" s="31">
        <f>F507</f>
        <v>622.855</v>
      </c>
      <c r="E507" s="31">
        <f>F507</f>
        <v>622.855</v>
      </c>
      <c r="F507" s="31">
        <f>ROUND(622.855,3)</f>
        <v>622.855</v>
      </c>
      <c r="G507" s="28"/>
      <c r="H507" s="42"/>
    </row>
    <row r="508" spans="1:8" ht="12.75" customHeight="1">
      <c r="A508" s="26" t="s">
        <v>89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ROUND(678.282,3)</f>
        <v>678.282</v>
      </c>
      <c r="D509" s="31">
        <f>F509</f>
        <v>680.247</v>
      </c>
      <c r="E509" s="31">
        <f>F509</f>
        <v>680.247</v>
      </c>
      <c r="F509" s="31">
        <f>ROUND(680.247,3)</f>
        <v>680.247</v>
      </c>
      <c r="G509" s="28"/>
      <c r="H509" s="42"/>
    </row>
    <row r="510" spans="1:8" ht="12.75" customHeight="1">
      <c r="A510" s="26">
        <v>43503</v>
      </c>
      <c r="B510" s="27"/>
      <c r="C510" s="31">
        <f>ROUND(678.282,3)</f>
        <v>678.282</v>
      </c>
      <c r="D510" s="31">
        <f>F510</f>
        <v>693.328</v>
      </c>
      <c r="E510" s="31">
        <f>F510</f>
        <v>693.328</v>
      </c>
      <c r="F510" s="31">
        <f>ROUND(693.328,3)</f>
        <v>693.328</v>
      </c>
      <c r="G510" s="28"/>
      <c r="H510" s="42"/>
    </row>
    <row r="511" spans="1:8" ht="12.75" customHeight="1">
      <c r="A511" s="26">
        <v>43587</v>
      </c>
      <c r="B511" s="27"/>
      <c r="C511" s="31">
        <f>ROUND(678.282,3)</f>
        <v>678.282</v>
      </c>
      <c r="D511" s="31">
        <f>F511</f>
        <v>704.847</v>
      </c>
      <c r="E511" s="31">
        <f>F511</f>
        <v>704.847</v>
      </c>
      <c r="F511" s="31">
        <f>ROUND(704.847,3)</f>
        <v>704.847</v>
      </c>
      <c r="G511" s="28"/>
      <c r="H511" s="42"/>
    </row>
    <row r="512" spans="1:8" ht="12.75" customHeight="1">
      <c r="A512" s="26">
        <v>43678</v>
      </c>
      <c r="B512" s="27"/>
      <c r="C512" s="31">
        <f>ROUND(678.282,3)</f>
        <v>678.282</v>
      </c>
      <c r="D512" s="31">
        <f>F512</f>
        <v>717.664</v>
      </c>
      <c r="E512" s="31">
        <f>F512</f>
        <v>717.664</v>
      </c>
      <c r="F512" s="31">
        <f>ROUND(717.664,3)</f>
        <v>717.664</v>
      </c>
      <c r="G512" s="28"/>
      <c r="H512" s="42"/>
    </row>
    <row r="513" spans="1:8" ht="12.75" customHeight="1">
      <c r="A513" s="26" t="s">
        <v>90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ROUND(612.697,3)</f>
        <v>612.697</v>
      </c>
      <c r="D514" s="31">
        <f>F514</f>
        <v>614.472</v>
      </c>
      <c r="E514" s="31">
        <f>F514</f>
        <v>614.472</v>
      </c>
      <c r="F514" s="31">
        <f>ROUND(614.472,3)</f>
        <v>614.472</v>
      </c>
      <c r="G514" s="28"/>
      <c r="H514" s="42"/>
    </row>
    <row r="515" spans="1:8" ht="12.75" customHeight="1">
      <c r="A515" s="26">
        <v>43503</v>
      </c>
      <c r="B515" s="27"/>
      <c r="C515" s="31">
        <f>ROUND(612.697,3)</f>
        <v>612.697</v>
      </c>
      <c r="D515" s="31">
        <f>F515</f>
        <v>626.288</v>
      </c>
      <c r="E515" s="31">
        <f>F515</f>
        <v>626.288</v>
      </c>
      <c r="F515" s="31">
        <f>ROUND(626.288,3)</f>
        <v>626.288</v>
      </c>
      <c r="G515" s="28"/>
      <c r="H515" s="42"/>
    </row>
    <row r="516" spans="1:8" ht="12.75" customHeight="1">
      <c r="A516" s="26">
        <v>43587</v>
      </c>
      <c r="B516" s="27"/>
      <c r="C516" s="31">
        <f>ROUND(612.697,3)</f>
        <v>612.697</v>
      </c>
      <c r="D516" s="31">
        <f>F516</f>
        <v>636.693</v>
      </c>
      <c r="E516" s="31">
        <f>F516</f>
        <v>636.693</v>
      </c>
      <c r="F516" s="31">
        <f>ROUND(636.693,3)</f>
        <v>636.693</v>
      </c>
      <c r="G516" s="28"/>
      <c r="H516" s="42"/>
    </row>
    <row r="517" spans="1:8" ht="12.75" customHeight="1">
      <c r="A517" s="26">
        <v>43678</v>
      </c>
      <c r="B517" s="27"/>
      <c r="C517" s="31">
        <f>ROUND(612.697,3)</f>
        <v>612.697</v>
      </c>
      <c r="D517" s="31">
        <f>F517</f>
        <v>648.271</v>
      </c>
      <c r="E517" s="31">
        <f>F517</f>
        <v>648.271</v>
      </c>
      <c r="F517" s="31">
        <f>ROUND(648.271,3)</f>
        <v>648.271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ROUND(253.130405338854,3)</f>
        <v>253.13</v>
      </c>
      <c r="D519" s="31">
        <f>F519</f>
        <v>253.873</v>
      </c>
      <c r="E519" s="31">
        <f>F519</f>
        <v>253.873</v>
      </c>
      <c r="F519" s="31">
        <f>ROUND(253.873,3)</f>
        <v>253.873</v>
      </c>
      <c r="G519" s="28"/>
      <c r="H519" s="42"/>
    </row>
    <row r="520" spans="1:8" ht="12.75" customHeight="1">
      <c r="A520" s="26">
        <v>43503</v>
      </c>
      <c r="B520" s="27"/>
      <c r="C520" s="31">
        <f>ROUND(253.130405338854,3)</f>
        <v>253.13</v>
      </c>
      <c r="D520" s="31">
        <f>F520</f>
        <v>258.819</v>
      </c>
      <c r="E520" s="31">
        <f>F520</f>
        <v>258.819</v>
      </c>
      <c r="F520" s="31">
        <f>ROUND(258.819,3)</f>
        <v>258.819</v>
      </c>
      <c r="G520" s="28"/>
      <c r="H520" s="42"/>
    </row>
    <row r="521" spans="1:8" ht="12.75" customHeight="1">
      <c r="A521" s="26">
        <v>43587</v>
      </c>
      <c r="B521" s="27"/>
      <c r="C521" s="31">
        <f>ROUND(253.130405338854,3)</f>
        <v>253.13</v>
      </c>
      <c r="D521" s="31">
        <f>F521</f>
        <v>263.158</v>
      </c>
      <c r="E521" s="31">
        <f>F521</f>
        <v>263.158</v>
      </c>
      <c r="F521" s="31">
        <f>ROUND(263.158,3)</f>
        <v>263.158</v>
      </c>
      <c r="G521" s="28"/>
      <c r="H521" s="42"/>
    </row>
    <row r="522" spans="1:8" ht="12.75" customHeight="1">
      <c r="A522" s="26">
        <v>43678</v>
      </c>
      <c r="B522" s="27"/>
      <c r="C522" s="31">
        <f>ROUND(253.130405338854,3)</f>
        <v>253.13</v>
      </c>
      <c r="D522" s="31">
        <f>F522</f>
        <v>267.993</v>
      </c>
      <c r="E522" s="31">
        <f>F522</f>
        <v>267.993</v>
      </c>
      <c r="F522" s="31">
        <f>ROUND(267.993,3)</f>
        <v>267.993</v>
      </c>
      <c r="G522" s="28"/>
      <c r="H522" s="42"/>
    </row>
    <row r="523" spans="1:8" ht="12.75" customHeight="1">
      <c r="A523" s="26" t="s">
        <v>92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43448</v>
      </c>
      <c r="B524" s="27"/>
      <c r="C524" s="28">
        <f>ROUND(24578.8679599354,2)</f>
        <v>24578.87</v>
      </c>
      <c r="D524" s="28">
        <f>F524</f>
        <v>24830.35</v>
      </c>
      <c r="E524" s="28">
        <f>F524</f>
        <v>24830.35</v>
      </c>
      <c r="F524" s="28">
        <f>ROUND(24830.35,2)</f>
        <v>24830.35</v>
      </c>
      <c r="G524" s="28"/>
      <c r="H524" s="42"/>
    </row>
    <row r="525" spans="1:8" ht="12.75" customHeight="1">
      <c r="A525" s="26">
        <v>43542</v>
      </c>
      <c r="B525" s="27"/>
      <c r="C525" s="28">
        <f>ROUND(24578.8679599354,2)</f>
        <v>24578.87</v>
      </c>
      <c r="D525" s="28">
        <f>F525</f>
        <v>25244.01</v>
      </c>
      <c r="E525" s="28">
        <f>F525</f>
        <v>25244.01</v>
      </c>
      <c r="F525" s="28">
        <f>ROUND(25244.01,2)</f>
        <v>25244.01</v>
      </c>
      <c r="G525" s="28"/>
      <c r="H525" s="42"/>
    </row>
    <row r="526" spans="1:8" ht="12.75" customHeight="1">
      <c r="A526" s="26">
        <v>43630</v>
      </c>
      <c r="B526" s="27"/>
      <c r="C526" s="28">
        <f>ROUND(24578.8679599354,2)</f>
        <v>24578.87</v>
      </c>
      <c r="D526" s="28">
        <f>F526</f>
        <v>25632.54</v>
      </c>
      <c r="E526" s="28">
        <f>F526</f>
        <v>25632.54</v>
      </c>
      <c r="F526" s="28">
        <f>ROUND(25632.54,2)</f>
        <v>25632.54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43453</v>
      </c>
      <c r="B528" s="27"/>
      <c r="C528" s="31">
        <f>ROUND(7.025,3)</f>
        <v>7.025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8"/>
      <c r="H528" s="42"/>
    </row>
    <row r="529" spans="1:8" ht="12.75" customHeight="1">
      <c r="A529" s="26">
        <v>43544</v>
      </c>
      <c r="B529" s="27"/>
      <c r="C529" s="31">
        <f>ROUND(7.025,3)</f>
        <v>7.025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43635</v>
      </c>
      <c r="B530" s="27"/>
      <c r="C530" s="31">
        <f>ROUND(7.025,3)</f>
        <v>7.025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8"/>
      <c r="H530" s="42"/>
    </row>
    <row r="531" spans="1:8" ht="12.75" customHeight="1">
      <c r="A531" s="26">
        <v>43726</v>
      </c>
      <c r="B531" s="27"/>
      <c r="C531" s="31">
        <f>ROUND(7.025,3)</f>
        <v>7.025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43817</v>
      </c>
      <c r="B532" s="27"/>
      <c r="C532" s="31">
        <f>ROUND(7.025,3)</f>
        <v>7.025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8"/>
      <c r="H532" s="42"/>
    </row>
    <row r="533" spans="1:8" ht="12.75" customHeight="1">
      <c r="A533" s="26" t="s">
        <v>94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ROUND(606.612,3)</f>
        <v>606.612</v>
      </c>
      <c r="D534" s="31">
        <f>F534</f>
        <v>608.37</v>
      </c>
      <c r="E534" s="31">
        <f>F534</f>
        <v>608.37</v>
      </c>
      <c r="F534" s="31">
        <f>ROUND(608.37,3)</f>
        <v>608.37</v>
      </c>
      <c r="G534" s="28"/>
      <c r="H534" s="42"/>
    </row>
    <row r="535" spans="1:8" ht="12.75" customHeight="1">
      <c r="A535" s="26">
        <v>43503</v>
      </c>
      <c r="B535" s="27"/>
      <c r="C535" s="31">
        <f>ROUND(606.612,3)</f>
        <v>606.612</v>
      </c>
      <c r="D535" s="31">
        <f>F535</f>
        <v>620.068</v>
      </c>
      <c r="E535" s="31">
        <f>F535</f>
        <v>620.068</v>
      </c>
      <c r="F535" s="31">
        <f>ROUND(620.068,3)</f>
        <v>620.068</v>
      </c>
      <c r="G535" s="28"/>
      <c r="H535" s="42"/>
    </row>
    <row r="536" spans="1:8" ht="12.75" customHeight="1">
      <c r="A536" s="26">
        <v>43587</v>
      </c>
      <c r="B536" s="27"/>
      <c r="C536" s="31">
        <f>ROUND(606.612,3)</f>
        <v>606.612</v>
      </c>
      <c r="D536" s="31">
        <f>F536</f>
        <v>630.37</v>
      </c>
      <c r="E536" s="31">
        <f>F536</f>
        <v>630.37</v>
      </c>
      <c r="F536" s="31">
        <f>ROUND(630.37,3)</f>
        <v>630.37</v>
      </c>
      <c r="G536" s="28"/>
      <c r="H536" s="42"/>
    </row>
    <row r="537" spans="1:8" ht="12.75" customHeight="1">
      <c r="A537" s="26">
        <v>43678</v>
      </c>
      <c r="B537" s="27"/>
      <c r="C537" s="31">
        <f>ROUND(606.612,3)</f>
        <v>606.612</v>
      </c>
      <c r="D537" s="31">
        <f>F537</f>
        <v>641.833</v>
      </c>
      <c r="E537" s="31">
        <f>F537</f>
        <v>641.833</v>
      </c>
      <c r="F537" s="31">
        <f>ROUND(641.833,3)</f>
        <v>641.833</v>
      </c>
      <c r="G537" s="28"/>
      <c r="H537" s="42"/>
    </row>
    <row r="538" spans="1:8" ht="12.75" customHeight="1">
      <c r="A538" s="26" t="s">
        <v>12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43546</v>
      </c>
      <c r="B539" s="27"/>
      <c r="C539" s="28">
        <f>ROUND(100.006799328071,2)</f>
        <v>100.01</v>
      </c>
      <c r="D539" s="28">
        <f>F539</f>
        <v>99.58</v>
      </c>
      <c r="E539" s="28">
        <f>F539</f>
        <v>99.58</v>
      </c>
      <c r="F539" s="28">
        <f>ROUND(99.5812047727736,2)</f>
        <v>99.58</v>
      </c>
      <c r="G539" s="28"/>
      <c r="H539" s="42"/>
    </row>
    <row r="540" spans="1:8" ht="12.75" customHeight="1">
      <c r="A540" s="26" t="s">
        <v>13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43913</v>
      </c>
      <c r="B541" s="27"/>
      <c r="C541" s="28">
        <f>ROUND(100.034691609319,2)</f>
        <v>100.03</v>
      </c>
      <c r="D541" s="28">
        <f>F541</f>
        <v>99.19</v>
      </c>
      <c r="E541" s="28">
        <f>F541</f>
        <v>99.19</v>
      </c>
      <c r="F541" s="28">
        <f>ROUND(99.1915841027139,2)</f>
        <v>99.19</v>
      </c>
      <c r="G541" s="28"/>
      <c r="H541" s="42"/>
    </row>
    <row r="542" spans="1:8" ht="12.75" customHeight="1">
      <c r="A542" s="26" t="s">
        <v>14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45007</v>
      </c>
      <c r="B543" s="27"/>
      <c r="C543" s="28">
        <f>ROUND(100.121209920705,2)</f>
        <v>100.12</v>
      </c>
      <c r="D543" s="28">
        <f>F543</f>
        <v>98.41</v>
      </c>
      <c r="E543" s="28">
        <f>F543</f>
        <v>98.41</v>
      </c>
      <c r="F543" s="28">
        <f>ROUND(98.4073069141522,2)</f>
        <v>98.41</v>
      </c>
      <c r="G543" s="28"/>
      <c r="H543" s="42"/>
    </row>
    <row r="544" spans="1:8" ht="12.75" customHeight="1">
      <c r="A544" s="26" t="s">
        <v>15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46834</v>
      </c>
      <c r="B545" s="27"/>
      <c r="C545" s="28">
        <f>ROUND(100.565875507081,2)</f>
        <v>100.57</v>
      </c>
      <c r="D545" s="28">
        <f>F545</f>
        <v>99.73</v>
      </c>
      <c r="E545" s="28">
        <f>F545</f>
        <v>99.73</v>
      </c>
      <c r="F545" s="28">
        <f>ROUND(99.7310702465121,2)</f>
        <v>99.73</v>
      </c>
      <c r="G545" s="28"/>
      <c r="H545" s="42"/>
    </row>
    <row r="546" spans="1:8" ht="12.75" customHeight="1">
      <c r="A546" s="26" t="s">
        <v>95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ROUND(100.006799328071,2)</f>
        <v>100.01</v>
      </c>
      <c r="D547" s="28">
        <f>F547</f>
        <v>102.06</v>
      </c>
      <c r="E547" s="28">
        <f>F547</f>
        <v>102.06</v>
      </c>
      <c r="F547" s="28">
        <f>ROUND(102.057067313644,2)</f>
        <v>102.06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ROUND(100.006799328071,2)</f>
        <v>100.01</v>
      </c>
      <c r="D549" s="28">
        <f>F549</f>
        <v>100.01</v>
      </c>
      <c r="E549" s="28">
        <f>F549</f>
        <v>100.01</v>
      </c>
      <c r="F549" s="28">
        <f>ROUND(100.006799328071,2)</f>
        <v>100.01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43455</v>
      </c>
      <c r="B551" s="27"/>
      <c r="C551" s="28">
        <f>ROUND(100.034691609319,2)</f>
        <v>100.03</v>
      </c>
      <c r="D551" s="28">
        <f>F551</f>
        <v>98.9</v>
      </c>
      <c r="E551" s="28">
        <f>F551</f>
        <v>98.9</v>
      </c>
      <c r="F551" s="28">
        <f>ROUND(98.8994473679245,2)</f>
        <v>98.9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43539</v>
      </c>
      <c r="B553" s="27"/>
      <c r="C553" s="30">
        <f>ROUND(100.034691609319,5)</f>
        <v>100.03469</v>
      </c>
      <c r="D553" s="30">
        <f>F553</f>
        <v>99.33189</v>
      </c>
      <c r="E553" s="30">
        <f>F553</f>
        <v>99.33189</v>
      </c>
      <c r="F553" s="30">
        <f>ROUND(99.3318947505586,5)</f>
        <v>99.33189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43637</v>
      </c>
      <c r="B555" s="27"/>
      <c r="C555" s="30">
        <f>ROUND(100.034691609319,5)</f>
        <v>100.03469</v>
      </c>
      <c r="D555" s="30">
        <f>F555</f>
        <v>99.78774</v>
      </c>
      <c r="E555" s="30">
        <f>F555</f>
        <v>99.78774</v>
      </c>
      <c r="F555" s="30">
        <f>ROUND(99.7877372098713,5)</f>
        <v>99.78774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43728</v>
      </c>
      <c r="B557" s="27"/>
      <c r="C557" s="30">
        <f>ROUND(100.034691609319,5)</f>
        <v>100.03469</v>
      </c>
      <c r="D557" s="30">
        <f>F557</f>
        <v>102.00599</v>
      </c>
      <c r="E557" s="30">
        <f>F557</f>
        <v>102.00599</v>
      </c>
      <c r="F557" s="30">
        <f>ROUND(102.005986339873,5)</f>
        <v>102.00599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44004</v>
      </c>
      <c r="B559" s="27"/>
      <c r="C559" s="28">
        <f>ROUND(100.034691609319,2)</f>
        <v>100.03</v>
      </c>
      <c r="D559" s="28">
        <f>F559</f>
        <v>102.89</v>
      </c>
      <c r="E559" s="28">
        <f>F559</f>
        <v>102.89</v>
      </c>
      <c r="F559" s="28">
        <f>ROUND(102.891582472919,2)</f>
        <v>102.89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44095</v>
      </c>
      <c r="B561" s="27"/>
      <c r="C561" s="28">
        <f>ROUND(100.034691609319,2)</f>
        <v>100.03</v>
      </c>
      <c r="D561" s="28">
        <f>F561</f>
        <v>100.03</v>
      </c>
      <c r="E561" s="28">
        <f>F561</f>
        <v>100.03</v>
      </c>
      <c r="F561" s="28">
        <f>ROUND(100.034691609319,2)</f>
        <v>100.03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44182</v>
      </c>
      <c r="B563" s="27"/>
      <c r="C563" s="30">
        <f>ROUND(100.121209920705,5)</f>
        <v>100.12121</v>
      </c>
      <c r="D563" s="30">
        <f>F563</f>
        <v>96.97699</v>
      </c>
      <c r="E563" s="30">
        <f>F563</f>
        <v>96.97699</v>
      </c>
      <c r="F563" s="30">
        <f>ROUND(96.976988231994,5)</f>
        <v>96.97699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44271</v>
      </c>
      <c r="B565" s="27"/>
      <c r="C565" s="30">
        <f>ROUND(100.121209920705,5)</f>
        <v>100.12121</v>
      </c>
      <c r="D565" s="30">
        <f>F565</f>
        <v>96.29246</v>
      </c>
      <c r="E565" s="30">
        <f>F565</f>
        <v>96.29246</v>
      </c>
      <c r="F565" s="30">
        <f>ROUND(96.2924589673465,5)</f>
        <v>96.29246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44362</v>
      </c>
      <c r="B567" s="27"/>
      <c r="C567" s="30">
        <f>ROUND(100.121209920705,5)</f>
        <v>100.12121</v>
      </c>
      <c r="D567" s="30">
        <f>F567</f>
        <v>95.57283</v>
      </c>
      <c r="E567" s="30">
        <f>F567</f>
        <v>95.57283</v>
      </c>
      <c r="F567" s="30">
        <f>ROUND(95.5728328042735,5)</f>
        <v>95.57283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44460</v>
      </c>
      <c r="B569" s="27"/>
      <c r="C569" s="30">
        <f>ROUND(100.121209920705,5)</f>
        <v>100.12121</v>
      </c>
      <c r="D569" s="30">
        <f>F569</f>
        <v>95.83177</v>
      </c>
      <c r="E569" s="30">
        <f>F569</f>
        <v>95.83177</v>
      </c>
      <c r="F569" s="30">
        <f>ROUND(95.8317653487594,5)</f>
        <v>95.83177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44551</v>
      </c>
      <c r="B571" s="27"/>
      <c r="C571" s="30">
        <f>ROUND(100.121209920705,5)</f>
        <v>100.12121</v>
      </c>
      <c r="D571" s="30">
        <f>F571</f>
        <v>98.10556</v>
      </c>
      <c r="E571" s="30">
        <f>F571</f>
        <v>98.10556</v>
      </c>
      <c r="F571" s="30">
        <f>ROUND(98.1055614809298,5)</f>
        <v>98.10556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44635</v>
      </c>
      <c r="B573" s="27"/>
      <c r="C573" s="30">
        <f>ROUND(100.121209920705,5)</f>
        <v>100.12121</v>
      </c>
      <c r="D573" s="30">
        <f>F573</f>
        <v>98.32046</v>
      </c>
      <c r="E573" s="30">
        <f>F573</f>
        <v>98.32046</v>
      </c>
      <c r="F573" s="30">
        <f>ROUND(98.3204588660116,5)</f>
        <v>98.32046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44733</v>
      </c>
      <c r="B575" s="27"/>
      <c r="C575" s="30">
        <f>ROUND(100.121209920705,5)</f>
        <v>100.12121</v>
      </c>
      <c r="D575" s="30">
        <f>F575</f>
        <v>99.59034</v>
      </c>
      <c r="E575" s="30">
        <f>F575</f>
        <v>99.59034</v>
      </c>
      <c r="F575" s="30">
        <f>ROUND(99.5903380867282,5)</f>
        <v>99.59034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44824</v>
      </c>
      <c r="B577" s="27"/>
      <c r="C577" s="30">
        <f>ROUND(100.121209920705,5)</f>
        <v>100.12121</v>
      </c>
      <c r="D577" s="30">
        <f>F577</f>
        <v>103.58443</v>
      </c>
      <c r="E577" s="30">
        <f>F577</f>
        <v>103.58443</v>
      </c>
      <c r="F577" s="30">
        <f>ROUND(103.584431724679,5)</f>
        <v>103.58443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45097</v>
      </c>
      <c r="B579" s="27"/>
      <c r="C579" s="28">
        <f>ROUND(100.121209920705,2)</f>
        <v>100.12</v>
      </c>
      <c r="D579" s="28">
        <f>F579</f>
        <v>104.51</v>
      </c>
      <c r="E579" s="28">
        <f>F579</f>
        <v>104.51</v>
      </c>
      <c r="F579" s="28">
        <f>ROUND(104.508074724184,2)</f>
        <v>104.51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45188</v>
      </c>
      <c r="B581" s="27"/>
      <c r="C581" s="28">
        <f>ROUND(100.121209920705,2)</f>
        <v>100.12</v>
      </c>
      <c r="D581" s="28">
        <f>F581</f>
        <v>100.12</v>
      </c>
      <c r="E581" s="28">
        <f>F581</f>
        <v>100.12</v>
      </c>
      <c r="F581" s="28">
        <f>ROUND(100.121209920705,2)</f>
        <v>100.12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46008</v>
      </c>
      <c r="B583" s="27"/>
      <c r="C583" s="30">
        <f>ROUND(100.565875507081,5)</f>
        <v>100.56588</v>
      </c>
      <c r="D583" s="30">
        <f>F583</f>
        <v>97.54145</v>
      </c>
      <c r="E583" s="30">
        <f>F583</f>
        <v>97.54145</v>
      </c>
      <c r="F583" s="30">
        <f>ROUND(97.5414491052575,5)</f>
        <v>97.54145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46097</v>
      </c>
      <c r="B585" s="27"/>
      <c r="C585" s="30">
        <f>ROUND(100.565875507081,5)</f>
        <v>100.56588</v>
      </c>
      <c r="D585" s="30">
        <f>F585</f>
        <v>94.63555</v>
      </c>
      <c r="E585" s="30">
        <f>F585</f>
        <v>94.63555</v>
      </c>
      <c r="F585" s="30">
        <f>ROUND(94.6355492600717,5)</f>
        <v>94.63555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46188</v>
      </c>
      <c r="B587" s="27"/>
      <c r="C587" s="30">
        <f>ROUND(100.565875507081,5)</f>
        <v>100.56588</v>
      </c>
      <c r="D587" s="30">
        <f>F587</f>
        <v>93.45338</v>
      </c>
      <c r="E587" s="30">
        <f>F587</f>
        <v>93.45338</v>
      </c>
      <c r="F587" s="30">
        <f>ROUND(93.4533750544579,5)</f>
        <v>93.45338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46286</v>
      </c>
      <c r="B589" s="27"/>
      <c r="C589" s="30">
        <f>ROUND(100.565875507081,5)</f>
        <v>100.56588</v>
      </c>
      <c r="D589" s="30">
        <f>F589</f>
        <v>95.65051</v>
      </c>
      <c r="E589" s="30">
        <f>F589</f>
        <v>95.65051</v>
      </c>
      <c r="F589" s="30">
        <f>ROUND(95.6505132985257,5)</f>
        <v>95.65051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46377</v>
      </c>
      <c r="B591" s="27"/>
      <c r="C591" s="30">
        <f>ROUND(100.565875507081,5)</f>
        <v>100.56588</v>
      </c>
      <c r="D591" s="30">
        <f>F591</f>
        <v>99.45596</v>
      </c>
      <c r="E591" s="30">
        <f>F591</f>
        <v>99.45596</v>
      </c>
      <c r="F591" s="30">
        <f>ROUND(99.4559562115848,5)</f>
        <v>99.45596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46461</v>
      </c>
      <c r="B593" s="27"/>
      <c r="C593" s="30">
        <f>ROUND(100.565875507081,5)</f>
        <v>100.56588</v>
      </c>
      <c r="D593" s="30">
        <f>F593</f>
        <v>98.11324</v>
      </c>
      <c r="E593" s="30">
        <f>F593</f>
        <v>98.11324</v>
      </c>
      <c r="F593" s="30">
        <f>ROUND(98.1132364483902,5)</f>
        <v>98.11324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46559</v>
      </c>
      <c r="B595" s="27"/>
      <c r="C595" s="30">
        <f>ROUND(100.565875507081,5)</f>
        <v>100.56588</v>
      </c>
      <c r="D595" s="30">
        <f>F595</f>
        <v>100.22572</v>
      </c>
      <c r="E595" s="30">
        <f>F595</f>
        <v>100.22572</v>
      </c>
      <c r="F595" s="30">
        <f>ROUND(100.225720488058,5)</f>
        <v>100.22572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46650</v>
      </c>
      <c r="B597" s="27"/>
      <c r="C597" s="30">
        <f>ROUND(100.565875507081,5)</f>
        <v>100.56588</v>
      </c>
      <c r="D597" s="30">
        <f>F597</f>
        <v>105.68056</v>
      </c>
      <c r="E597" s="30">
        <f>F597</f>
        <v>105.68056</v>
      </c>
      <c r="F597" s="30">
        <f>ROUND(105.680557789785,5)</f>
        <v>105.68056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46924</v>
      </c>
      <c r="B599" s="27"/>
      <c r="C599" s="28">
        <f>ROUND(100.565875507081,2)</f>
        <v>100.57</v>
      </c>
      <c r="D599" s="28">
        <f>F599</f>
        <v>106.86</v>
      </c>
      <c r="E599" s="28">
        <f>F599</f>
        <v>106.86</v>
      </c>
      <c r="F599" s="28">
        <f>ROUND(106.860411975409,2)</f>
        <v>106.86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 thickBot="1">
      <c r="A601" s="38">
        <v>47015</v>
      </c>
      <c r="B601" s="39"/>
      <c r="C601" s="40">
        <f>ROUND(100.565875507081,2)</f>
        <v>100.57</v>
      </c>
      <c r="D601" s="40">
        <f>F601</f>
        <v>100.57</v>
      </c>
      <c r="E601" s="40">
        <f>F601</f>
        <v>100.57</v>
      </c>
      <c r="F601" s="40">
        <f>ROUND(100.565875507081,2)</f>
        <v>100.57</v>
      </c>
      <c r="G601" s="40"/>
      <c r="H601" s="43"/>
    </row>
  </sheetData>
  <sheetProtection/>
  <mergeCells count="600"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2018-10-17T15:48:03Z</dcterms:modified>
  <cp:category/>
  <cp:version/>
  <cp:contentType/>
  <cp:contentStatus/>
</cp:coreProperties>
</file>