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'Jerry'!$A$1:$H$567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<sst xmlns="http://schemas.openxmlformats.org/spreadsheetml/2006/main" count="120" uniqueCount="117">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</sst>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43557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ROUND(99.8619808397133,2)</f>
        <v>99.86</v>
      </c>
      <c r="D6" s="28">
        <f>F6</f>
        <v>102.01</v>
      </c>
      <c r="E6" s="28">
        <f>F6</f>
        <v>102.01</v>
      </c>
      <c r="F6" s="28">
        <f>ROUND(102.012747304241,2)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ROUND(99.8619808397133,2)</f>
        <v>99.86</v>
      </c>
      <c r="D7" s="28">
        <f>F7</f>
        <v>99.86</v>
      </c>
      <c r="E7" s="28">
        <f>F7</f>
        <v>99.86</v>
      </c>
      <c r="F7" s="28">
        <f>ROUND(99.8619808397133,2)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ROUND(99.1758712770164,2)</f>
        <v>99.18</v>
      </c>
      <c r="D9" s="28">
        <f>F9</f>
        <v>99.74</v>
      </c>
      <c r="E9" s="28">
        <f>F9</f>
        <v>99.74</v>
      </c>
      <c r="F9" s="28">
        <f>ROUND(99.7395024783796,2)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ROUND(99.1758712770164,2)</f>
        <v>99.18</v>
      </c>
      <c r="D10" s="28">
        <f>F10</f>
        <v>101.86</v>
      </c>
      <c r="E10" s="28">
        <f>F10</f>
        <v>101.86</v>
      </c>
      <c r="F10" s="28">
        <f>ROUND(101.860594661339,2)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ROUND(99.1758712770164,2)</f>
        <v>99.18</v>
      </c>
      <c r="D11" s="28">
        <f>F11</f>
        <v>102.78</v>
      </c>
      <c r="E11" s="28">
        <f>F11</f>
        <v>102.78</v>
      </c>
      <c r="F11" s="28">
        <f>ROUND(102.776515860176,2)</f>
        <v>102.78</v>
      </c>
      <c r="G11" s="28"/>
      <c r="H11" s="42"/>
    </row>
    <row r="12" spans="1:8" ht="12.75" customHeight="1">
      <c r="A12" s="26">
        <v>43913</v>
      </c>
      <c r="B12" s="27"/>
      <c r="C12" s="28">
        <f>ROUND(99.1758712770164,2)</f>
        <v>99.18</v>
      </c>
      <c r="D12" s="28">
        <f>F12</f>
        <v>98.73</v>
      </c>
      <c r="E12" s="28">
        <f>F12</f>
        <v>98.73</v>
      </c>
      <c r="F12" s="28">
        <f>ROUND(98.7282434736899,2)</f>
        <v>98.73</v>
      </c>
      <c r="G12" s="28"/>
      <c r="H12" s="42"/>
    </row>
    <row r="13" spans="1:8" ht="12.75" customHeight="1">
      <c r="A13" s="26">
        <v>44004</v>
      </c>
      <c r="B13" s="27"/>
      <c r="C13" s="28">
        <f>ROUND(99.1758712770164,2)</f>
        <v>99.18</v>
      </c>
      <c r="D13" s="28">
        <f>F13</f>
        <v>102.25</v>
      </c>
      <c r="E13" s="28">
        <f>F13</f>
        <v>102.25</v>
      </c>
      <c r="F13" s="28">
        <f>ROUND(102.249472870213,2)</f>
        <v>102.25</v>
      </c>
      <c r="G13" s="28"/>
      <c r="H13" s="42"/>
    </row>
    <row r="14" spans="1:8" ht="12.75" customHeight="1">
      <c r="A14" s="26">
        <v>44095</v>
      </c>
      <c r="B14" s="27"/>
      <c r="C14" s="28">
        <f>ROUND(99.1758712770164,2)</f>
        <v>99.18</v>
      </c>
      <c r="D14" s="28">
        <f>F14</f>
        <v>99.18</v>
      </c>
      <c r="E14" s="28">
        <f>F14</f>
        <v>99.18</v>
      </c>
      <c r="F14" s="28">
        <f>ROUND(99.1758712770164,2)</f>
        <v>99.18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ROUND(96.9256786940535,2)</f>
        <v>96.93</v>
      </c>
      <c r="D16" s="28">
        <f>F16</f>
        <v>95.9</v>
      </c>
      <c r="E16" s="28">
        <f>F16</f>
        <v>95.9</v>
      </c>
      <c r="F16" s="28">
        <f>ROUND(95.904907379228,2)</f>
        <v>95.9</v>
      </c>
      <c r="G16" s="28"/>
      <c r="H16" s="42"/>
    </row>
    <row r="17" spans="1:8" ht="12.75" customHeight="1">
      <c r="A17" s="26">
        <v>44271</v>
      </c>
      <c r="B17" s="27"/>
      <c r="C17" s="28">
        <f>ROUND(96.9256786940535,2)</f>
        <v>96.93</v>
      </c>
      <c r="D17" s="28">
        <f>F17</f>
        <v>95.03</v>
      </c>
      <c r="E17" s="28">
        <f>F17</f>
        <v>95.03</v>
      </c>
      <c r="F17" s="28">
        <f>ROUND(95.0283086218088,2)</f>
        <v>95.03</v>
      </c>
      <c r="G17" s="28"/>
      <c r="H17" s="42"/>
    </row>
    <row r="18" spans="1:8" ht="12.75" customHeight="1">
      <c r="A18" s="26">
        <v>44362</v>
      </c>
      <c r="B18" s="27"/>
      <c r="C18" s="28">
        <f>ROUND(96.9256786940535,2)</f>
        <v>96.93</v>
      </c>
      <c r="D18" s="28">
        <f>F18</f>
        <v>94.1</v>
      </c>
      <c r="E18" s="28">
        <f>F18</f>
        <v>94.1</v>
      </c>
      <c r="F18" s="28">
        <f>ROUND(94.1034958938553,2)</f>
        <v>94.1</v>
      </c>
      <c r="G18" s="28"/>
      <c r="H18" s="42"/>
    </row>
    <row r="19" spans="1:8" ht="12.75" customHeight="1">
      <c r="A19" s="26">
        <v>44460</v>
      </c>
      <c r="B19" s="27"/>
      <c r="C19" s="28">
        <f>ROUND(96.9256786940535,2)</f>
        <v>96.93</v>
      </c>
      <c r="D19" s="28">
        <f>F19</f>
        <v>94.13</v>
      </c>
      <c r="E19" s="28">
        <f>F19</f>
        <v>94.13</v>
      </c>
      <c r="F19" s="28">
        <f>ROUND(94.133309526432,2)</f>
        <v>94.13</v>
      </c>
      <c r="G19" s="28"/>
      <c r="H19" s="42"/>
    </row>
    <row r="20" spans="1:8" ht="12.75" customHeight="1">
      <c r="A20" s="26">
        <v>44551</v>
      </c>
      <c r="B20" s="27"/>
      <c r="C20" s="28">
        <f>ROUND(96.9256786940535,2)</f>
        <v>96.93</v>
      </c>
      <c r="D20" s="28">
        <f>F20</f>
        <v>96.21</v>
      </c>
      <c r="E20" s="28">
        <f>F20</f>
        <v>96.21</v>
      </c>
      <c r="F20" s="28">
        <f>ROUND(96.2052004656976,2)</f>
        <v>96.21</v>
      </c>
      <c r="G20" s="28"/>
      <c r="H20" s="42"/>
    </row>
    <row r="21" spans="1:8" ht="12.75" customHeight="1">
      <c r="A21" s="26">
        <v>44635</v>
      </c>
      <c r="B21" s="27"/>
      <c r="C21" s="28">
        <f>ROUND(96.9256786940535,2)</f>
        <v>96.93</v>
      </c>
      <c r="D21" s="28">
        <f>F21</f>
        <v>96.23</v>
      </c>
      <c r="E21" s="28">
        <f>F21</f>
        <v>96.23</v>
      </c>
      <c r="F21" s="28">
        <f>ROUND(96.2313528242799,2)</f>
        <v>96.23</v>
      </c>
      <c r="G21" s="28"/>
      <c r="H21" s="42"/>
    </row>
    <row r="22" spans="1:8" ht="12.75" customHeight="1">
      <c r="A22" s="26">
        <v>44733</v>
      </c>
      <c r="B22" s="27"/>
      <c r="C22" s="28">
        <f>ROUND(96.9256786940535,2)</f>
        <v>96.93</v>
      </c>
      <c r="D22" s="28">
        <f>F22</f>
        <v>97.31</v>
      </c>
      <c r="E22" s="28">
        <f>F22</f>
        <v>97.31</v>
      </c>
      <c r="F22" s="28">
        <f>ROUND(97.3081576233734,2)</f>
        <v>97.31</v>
      </c>
      <c r="G22" s="28"/>
      <c r="H22" s="42"/>
    </row>
    <row r="23" spans="1:8" ht="12.75" customHeight="1">
      <c r="A23" s="26">
        <v>44824</v>
      </c>
      <c r="B23" s="27"/>
      <c r="C23" s="28">
        <f>ROUND(96.9256786940535,2)</f>
        <v>96.93</v>
      </c>
      <c r="D23" s="28">
        <f>F23</f>
        <v>101.15</v>
      </c>
      <c r="E23" s="28">
        <f>F23</f>
        <v>101.15</v>
      </c>
      <c r="F23" s="28">
        <f>ROUND(101.146909952675,2)</f>
        <v>101.15</v>
      </c>
      <c r="G23" s="28"/>
      <c r="H23" s="42"/>
    </row>
    <row r="24" spans="1:8" ht="12.75" customHeight="1">
      <c r="A24" s="26">
        <v>44915</v>
      </c>
      <c r="B24" s="27"/>
      <c r="C24" s="28">
        <f>ROUND(96.9256786940535,2)</f>
        <v>96.93</v>
      </c>
      <c r="D24" s="28">
        <f>F24</f>
        <v>102.31</v>
      </c>
      <c r="E24" s="28">
        <f>F24</f>
        <v>102.31</v>
      </c>
      <c r="F24" s="28">
        <f>ROUND(102.31143144107,2)</f>
        <v>102.31</v>
      </c>
      <c r="G24" s="28"/>
      <c r="H24" s="42"/>
    </row>
    <row r="25" spans="1:8" ht="12.75" customHeight="1">
      <c r="A25" s="26">
        <v>45007</v>
      </c>
      <c r="B25" s="27"/>
      <c r="C25" s="28">
        <f>ROUND(96.9256786940535,2)</f>
        <v>96.93</v>
      </c>
      <c r="D25" s="28">
        <f>F25</f>
        <v>95.56</v>
      </c>
      <c r="E25" s="28">
        <f>F25</f>
        <v>95.56</v>
      </c>
      <c r="F25" s="28">
        <f>ROUND(95.5571051400089,2)</f>
        <v>95.56</v>
      </c>
      <c r="G25" s="28"/>
      <c r="H25" s="42"/>
    </row>
    <row r="26" spans="1:8" ht="12.75" customHeight="1">
      <c r="A26" s="26">
        <v>45097</v>
      </c>
      <c r="B26" s="27"/>
      <c r="C26" s="28">
        <f>ROUND(96.9256786940535,2)</f>
        <v>96.93</v>
      </c>
      <c r="D26" s="28">
        <f>F26</f>
        <v>101.54</v>
      </c>
      <c r="E26" s="28">
        <f>F26</f>
        <v>101.54</v>
      </c>
      <c r="F26" s="28">
        <f>ROUND(101.541363715212,2)</f>
        <v>101.54</v>
      </c>
      <c r="G26" s="28"/>
      <c r="H26" s="42"/>
    </row>
    <row r="27" spans="1:8" ht="12.75" customHeight="1">
      <c r="A27" s="26">
        <v>45188</v>
      </c>
      <c r="B27" s="27"/>
      <c r="C27" s="28">
        <f>ROUND(96.9256786940535,2)</f>
        <v>96.93</v>
      </c>
      <c r="D27" s="28">
        <f>F27</f>
        <v>96.93</v>
      </c>
      <c r="E27" s="28">
        <f>F27</f>
        <v>96.93</v>
      </c>
      <c r="F27" s="28">
        <f>ROUND(96.9256786940535,2)</f>
        <v>96.93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ROUND(95.0161974799615,2)</f>
        <v>95.02</v>
      </c>
      <c r="D29" s="28">
        <f>F29</f>
        <v>92.97</v>
      </c>
      <c r="E29" s="28">
        <f>F29</f>
        <v>92.97</v>
      </c>
      <c r="F29" s="28">
        <f>ROUND(92.9747504728677,2)</f>
        <v>92.97</v>
      </c>
      <c r="G29" s="28"/>
      <c r="H29" s="42"/>
    </row>
    <row r="30" spans="1:8" ht="12.75" customHeight="1">
      <c r="A30" s="26">
        <v>46097</v>
      </c>
      <c r="B30" s="27"/>
      <c r="C30" s="28">
        <f>ROUND(95.0161974799615,2)</f>
        <v>95.02</v>
      </c>
      <c r="D30" s="28">
        <f>F30</f>
        <v>89.89</v>
      </c>
      <c r="E30" s="28">
        <f>F30</f>
        <v>89.89</v>
      </c>
      <c r="F30" s="28">
        <f>ROUND(89.8894253512526,2)</f>
        <v>89.89</v>
      </c>
      <c r="G30" s="28"/>
      <c r="H30" s="42"/>
    </row>
    <row r="31" spans="1:8" ht="12.75" customHeight="1">
      <c r="A31" s="26">
        <v>46188</v>
      </c>
      <c r="B31" s="27"/>
      <c r="C31" s="28">
        <f>ROUND(95.0161974799615,2)</f>
        <v>95.02</v>
      </c>
      <c r="D31" s="28">
        <f>F31</f>
        <v>88.56</v>
      </c>
      <c r="E31" s="28">
        <f>F31</f>
        <v>88.56</v>
      </c>
      <c r="F31" s="28">
        <f>ROUND(88.5627204334243,2)</f>
        <v>88.56</v>
      </c>
      <c r="G31" s="28"/>
      <c r="H31" s="42"/>
    </row>
    <row r="32" spans="1:8" ht="12.75" customHeight="1">
      <c r="A32" s="26">
        <v>46286</v>
      </c>
      <c r="B32" s="27"/>
      <c r="C32" s="28">
        <f>ROUND(95.0161974799615,2)</f>
        <v>95.02</v>
      </c>
      <c r="D32" s="28">
        <f>F32</f>
        <v>90.7</v>
      </c>
      <c r="E32" s="28">
        <f>F32</f>
        <v>90.7</v>
      </c>
      <c r="F32" s="28">
        <f>ROUND(90.6964444061217,2)</f>
        <v>90.7</v>
      </c>
      <c r="G32" s="28"/>
      <c r="H32" s="42"/>
    </row>
    <row r="33" spans="1:8" ht="12.75" customHeight="1">
      <c r="A33" s="26">
        <v>46377</v>
      </c>
      <c r="B33" s="27"/>
      <c r="C33" s="28">
        <f>ROUND(95.0161974799615,2)</f>
        <v>95.02</v>
      </c>
      <c r="D33" s="28">
        <f>F33</f>
        <v>94.49</v>
      </c>
      <c r="E33" s="28">
        <f>F33</f>
        <v>94.49</v>
      </c>
      <c r="F33" s="28">
        <f>ROUND(94.4941349703254,2)</f>
        <v>94.49</v>
      </c>
      <c r="G33" s="28"/>
      <c r="H33" s="42"/>
    </row>
    <row r="34" spans="1:8" ht="12.75" customHeight="1">
      <c r="A34" s="26">
        <v>46461</v>
      </c>
      <c r="B34" s="27"/>
      <c r="C34" s="28">
        <f>ROUND(95.0161974799615,2)</f>
        <v>95.02</v>
      </c>
      <c r="D34" s="28">
        <f>F34</f>
        <v>93.01</v>
      </c>
      <c r="E34" s="28">
        <f>F34</f>
        <v>93.01</v>
      </c>
      <c r="F34" s="28">
        <f>ROUND(93.0142288929762,2)</f>
        <v>93.01</v>
      </c>
      <c r="G34" s="28"/>
      <c r="H34" s="42"/>
    </row>
    <row r="35" spans="1:8" ht="12.75" customHeight="1">
      <c r="A35" s="26">
        <v>46559</v>
      </c>
      <c r="B35" s="27"/>
      <c r="C35" s="28">
        <f>ROUND(95.0161974799615,2)</f>
        <v>95.02</v>
      </c>
      <c r="D35" s="28">
        <f>F35</f>
        <v>95.07</v>
      </c>
      <c r="E35" s="28">
        <f>F35</f>
        <v>95.07</v>
      </c>
      <c r="F35" s="28">
        <f>ROUND(95.0734430560526,2)</f>
        <v>95.07</v>
      </c>
      <c r="G35" s="28"/>
      <c r="H35" s="42"/>
    </row>
    <row r="36" spans="1:8" ht="12.75" customHeight="1">
      <c r="A36" s="26">
        <v>46650</v>
      </c>
      <c r="B36" s="27"/>
      <c r="C36" s="28">
        <f>ROUND(95.0161974799615,2)</f>
        <v>95.02</v>
      </c>
      <c r="D36" s="28">
        <f>F36</f>
        <v>100.55</v>
      </c>
      <c r="E36" s="28">
        <f>F36</f>
        <v>100.55</v>
      </c>
      <c r="F36" s="28">
        <f>ROUND(100.548898857606,2)</f>
        <v>100.55</v>
      </c>
      <c r="G36" s="28"/>
      <c r="H36" s="42"/>
    </row>
    <row r="37" spans="1:8" ht="12.75" customHeight="1">
      <c r="A37" s="26">
        <v>46741</v>
      </c>
      <c r="B37" s="27"/>
      <c r="C37" s="28">
        <f>ROUND(95.0161974799615,2)</f>
        <v>95.02</v>
      </c>
      <c r="D37" s="28">
        <f>F37</f>
        <v>100.88</v>
      </c>
      <c r="E37" s="28">
        <f>F37</f>
        <v>100.88</v>
      </c>
      <c r="F37" s="28">
        <f>ROUND(100.881571126924,2)</f>
        <v>100.88</v>
      </c>
      <c r="G37" s="28"/>
      <c r="H37" s="42"/>
    </row>
    <row r="38" spans="1:8" ht="12.75" customHeight="1">
      <c r="A38" s="26">
        <v>46834</v>
      </c>
      <c r="B38" s="27"/>
      <c r="C38" s="28">
        <f>ROUND(95.0161974799615,2)</f>
        <v>95.02</v>
      </c>
      <c r="D38" s="28">
        <f>F38</f>
        <v>94.29</v>
      </c>
      <c r="E38" s="28">
        <f>F38</f>
        <v>94.29</v>
      </c>
      <c r="F38" s="28">
        <f>ROUND(94.2942258098374,2)</f>
        <v>94.29</v>
      </c>
      <c r="G38" s="28"/>
      <c r="H38" s="42"/>
    </row>
    <row r="39" spans="1:8" ht="12.75" customHeight="1">
      <c r="A39" s="26">
        <v>46924</v>
      </c>
      <c r="B39" s="27"/>
      <c r="C39" s="28">
        <f>ROUND(95.0161974799615,2)</f>
        <v>95.02</v>
      </c>
      <c r="D39" s="28">
        <f>F39</f>
        <v>101.54</v>
      </c>
      <c r="E39" s="28">
        <f>F39</f>
        <v>101.54</v>
      </c>
      <c r="F39" s="28">
        <f>ROUND(101.544999351833,2)</f>
        <v>101.54</v>
      </c>
      <c r="G39" s="28"/>
      <c r="H39" s="42"/>
    </row>
    <row r="40" spans="1:8" ht="12.75" customHeight="1">
      <c r="A40" s="26">
        <v>47015</v>
      </c>
      <c r="B40" s="27"/>
      <c r="C40" s="28">
        <f>ROUND(95.0161974799615,2)</f>
        <v>95.02</v>
      </c>
      <c r="D40" s="28">
        <f>F40</f>
        <v>95.02</v>
      </c>
      <c r="E40" s="28">
        <f>F40</f>
        <v>95.02</v>
      </c>
      <c r="F40" s="28">
        <f>ROUND(95.0161974799615,2)</f>
        <v>95.02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ROUND(3.18,5)</f>
        <v>3.18</v>
      </c>
      <c r="D42" s="30">
        <f>F42</f>
        <v>3.18</v>
      </c>
      <c r="E42" s="30">
        <f>F42</f>
        <v>3.18</v>
      </c>
      <c r="F42" s="30">
        <f>ROUND(3.18,5)</f>
        <v>3.18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ROUND(3.35,5)</f>
        <v>3.35</v>
      </c>
      <c r="D44" s="30">
        <f>F44</f>
        <v>3.35</v>
      </c>
      <c r="E44" s="30">
        <f>F44</f>
        <v>3.35</v>
      </c>
      <c r="F44" s="30">
        <f>ROUND(3.35,5)</f>
        <v>3.35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ROUND(3.42,5)</f>
        <v>3.42</v>
      </c>
      <c r="D46" s="30">
        <f>F46</f>
        <v>3.42</v>
      </c>
      <c r="E46" s="30">
        <f>F46</f>
        <v>3.42</v>
      </c>
      <c r="F46" s="30">
        <f>ROUND(3.42,5)</f>
        <v>3.42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ROUND(4.045,5)</f>
        <v>4.045</v>
      </c>
      <c r="D48" s="30">
        <f>F48</f>
        <v>4.045</v>
      </c>
      <c r="E48" s="30">
        <f>F48</f>
        <v>4.045</v>
      </c>
      <c r="F48" s="30">
        <f>ROUND(4.045,5)</f>
        <v>4.045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ROUND(10.72,5)</f>
        <v>10.72</v>
      </c>
      <c r="D50" s="30">
        <f>F50</f>
        <v>10.72</v>
      </c>
      <c r="E50" s="30">
        <f>F50</f>
        <v>10.72</v>
      </c>
      <c r="F50" s="30">
        <f>ROUND(10.72,5)</f>
        <v>10.72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ROUND(7.655,5)</f>
        <v>7.655</v>
      </c>
      <c r="D52" s="30">
        <f>F52</f>
        <v>7.655</v>
      </c>
      <c r="E52" s="30">
        <f>F52</f>
        <v>7.655</v>
      </c>
      <c r="F52" s="30">
        <f>ROUND(7.655,5)</f>
        <v>7.655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ROUND(8.495,3)</f>
        <v>8.495</v>
      </c>
      <c r="D54" s="31">
        <f>F54</f>
        <v>8.495</v>
      </c>
      <c r="E54" s="31">
        <f>F54</f>
        <v>8.495</v>
      </c>
      <c r="F54" s="31">
        <f>ROUND(8.495,3)</f>
        <v>8.495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ROUND(3.08,3)</f>
        <v>3.08</v>
      </c>
      <c r="D56" s="31">
        <f>F56</f>
        <v>3.08</v>
      </c>
      <c r="E56" s="31">
        <f>F56</f>
        <v>3.08</v>
      </c>
      <c r="F56" s="31">
        <f>ROUND(3.08,3)</f>
        <v>3.08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ROUND(3.32,3)</f>
        <v>3.32</v>
      </c>
      <c r="D58" s="31">
        <f>F58</f>
        <v>3.32</v>
      </c>
      <c r="E58" s="31">
        <f>F58</f>
        <v>3.32</v>
      </c>
      <c r="F58" s="31">
        <f>ROUND(3.32,3)</f>
        <v>3.32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ROUND(6.725,3)</f>
        <v>6.725</v>
      </c>
      <c r="D60" s="31">
        <f>F60</f>
        <v>6.725</v>
      </c>
      <c r="E60" s="31">
        <f>F60</f>
        <v>6.725</v>
      </c>
      <c r="F60" s="31">
        <f>ROUND(6.725,3)</f>
        <v>6.725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ROUND(6.875,3)</f>
        <v>6.875</v>
      </c>
      <c r="D62" s="31">
        <f>F62</f>
        <v>6.875</v>
      </c>
      <c r="E62" s="31">
        <f>F62</f>
        <v>6.875</v>
      </c>
      <c r="F62" s="31">
        <f>ROUND(6.875,3)</f>
        <v>6.875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ROUND(9.42,3)</f>
        <v>9.42</v>
      </c>
      <c r="D64" s="31">
        <f>F64</f>
        <v>9.42</v>
      </c>
      <c r="E64" s="31">
        <f>F64</f>
        <v>9.42</v>
      </c>
      <c r="F64" s="31">
        <f>ROUND(9.42,3)</f>
        <v>9.42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ROUND(3.275,3)</f>
        <v>3.275</v>
      </c>
      <c r="D66" s="31">
        <f>F66</f>
        <v>3.275</v>
      </c>
      <c r="E66" s="31">
        <f>F66</f>
        <v>3.275</v>
      </c>
      <c r="F66" s="31">
        <f>ROUND(3.275,3)</f>
        <v>3.275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ROUND(2.95,3)</f>
        <v>2.95</v>
      </c>
      <c r="D68" s="31">
        <f>F68</f>
        <v>2.95</v>
      </c>
      <c r="E68" s="31">
        <f>F68</f>
        <v>2.95</v>
      </c>
      <c r="F68" s="31">
        <f>ROUND(2.95,3)</f>
        <v>2.95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ROUND(9.17,3)</f>
        <v>9.17</v>
      </c>
      <c r="D70" s="31">
        <f>F70</f>
        <v>9.17</v>
      </c>
      <c r="E70" s="31">
        <f>F70</f>
        <v>9.17</v>
      </c>
      <c r="F70" s="31">
        <f>ROUND(9.17,3)</f>
        <v>9.17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ROUND(3.18,5)</f>
        <v>3.18</v>
      </c>
      <c r="D72" s="30">
        <f>F72</f>
        <v>133.71413</v>
      </c>
      <c r="E72" s="30">
        <f>F72</f>
        <v>133.71413</v>
      </c>
      <c r="F72" s="30">
        <f>ROUND(133.71413,5)</f>
        <v>133.71413</v>
      </c>
      <c r="G72" s="28"/>
      <c r="H72" s="42"/>
    </row>
    <row r="73" spans="1:8" ht="12.75" customHeight="1">
      <c r="A73" s="26">
        <v>43678</v>
      </c>
      <c r="B73" s="27"/>
      <c r="C73" s="30">
        <f>ROUND(3.18,5)</f>
        <v>3.18</v>
      </c>
      <c r="D73" s="30">
        <f>F73</f>
        <v>134.77061</v>
      </c>
      <c r="E73" s="30">
        <f>F73</f>
        <v>134.77061</v>
      </c>
      <c r="F73" s="30">
        <f>ROUND(134.77061,5)</f>
        <v>134.77061</v>
      </c>
      <c r="G73" s="28"/>
      <c r="H73" s="42"/>
    </row>
    <row r="74" spans="1:8" ht="12.75" customHeight="1">
      <c r="A74" s="26">
        <v>43776</v>
      </c>
      <c r="B74" s="27"/>
      <c r="C74" s="30">
        <f>ROUND(3.18,5)</f>
        <v>3.18</v>
      </c>
      <c r="D74" s="30">
        <f>F74</f>
        <v>137.61179</v>
      </c>
      <c r="E74" s="30">
        <f>F74</f>
        <v>137.61179</v>
      </c>
      <c r="F74" s="30">
        <f>ROUND(137.61179,5)</f>
        <v>137.61179</v>
      </c>
      <c r="G74" s="28"/>
      <c r="H74" s="42"/>
    </row>
    <row r="75" spans="1:8" ht="12.75" customHeight="1">
      <c r="A75" s="26">
        <v>43867</v>
      </c>
      <c r="B75" s="27"/>
      <c r="C75" s="30">
        <f>ROUND(3.18,5)</f>
        <v>3.18</v>
      </c>
      <c r="D75" s="30">
        <f>F75</f>
        <v>138.91237</v>
      </c>
      <c r="E75" s="30">
        <f>F75</f>
        <v>138.91237</v>
      </c>
      <c r="F75" s="30">
        <f>ROUND(138.91237,5)</f>
        <v>138.91237</v>
      </c>
      <c r="G75" s="28"/>
      <c r="H75" s="42"/>
    </row>
    <row r="76" spans="1:8" ht="12.75" customHeight="1">
      <c r="A76" s="26">
        <v>43958</v>
      </c>
      <c r="B76" s="27"/>
      <c r="C76" s="30">
        <f>ROUND(3.18,5)</f>
        <v>3.18</v>
      </c>
      <c r="D76" s="30">
        <f>F76</f>
        <v>141.49857</v>
      </c>
      <c r="E76" s="30">
        <f>F76</f>
        <v>141.49857</v>
      </c>
      <c r="F76" s="30">
        <f>ROUND(141.49857,5)</f>
        <v>141.49857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ROUND(99.49909,5)</f>
        <v>99.49909</v>
      </c>
      <c r="D78" s="30">
        <f>F78</f>
        <v>100.14418</v>
      </c>
      <c r="E78" s="30">
        <f>F78</f>
        <v>100.14418</v>
      </c>
      <c r="F78" s="30">
        <f>ROUND(100.14418,5)</f>
        <v>100.14418</v>
      </c>
      <c r="G78" s="28"/>
      <c r="H78" s="42"/>
    </row>
    <row r="79" spans="1:8" ht="12.75" customHeight="1">
      <c r="A79" s="26">
        <v>43678</v>
      </c>
      <c r="B79" s="27"/>
      <c r="C79" s="30">
        <f>ROUND(99.49909,5)</f>
        <v>99.49909</v>
      </c>
      <c r="D79" s="30">
        <f>F79</f>
        <v>102.02656</v>
      </c>
      <c r="E79" s="30">
        <f>F79</f>
        <v>102.02656</v>
      </c>
      <c r="F79" s="30">
        <f>ROUND(102.02656,5)</f>
        <v>102.02656</v>
      </c>
      <c r="G79" s="28"/>
      <c r="H79" s="42"/>
    </row>
    <row r="80" spans="1:8" ht="12.75" customHeight="1">
      <c r="A80" s="26">
        <v>43776</v>
      </c>
      <c r="B80" s="27"/>
      <c r="C80" s="30">
        <f>ROUND(99.49909,5)</f>
        <v>99.49909</v>
      </c>
      <c r="D80" s="30">
        <f>F80</f>
        <v>103.06987</v>
      </c>
      <c r="E80" s="30">
        <f>F80</f>
        <v>103.06987</v>
      </c>
      <c r="F80" s="30">
        <f>ROUND(103.06987,5)</f>
        <v>103.06987</v>
      </c>
      <c r="G80" s="28"/>
      <c r="H80" s="42"/>
    </row>
    <row r="81" spans="1:8" ht="12.75" customHeight="1">
      <c r="A81" s="26">
        <v>43867</v>
      </c>
      <c r="B81" s="27"/>
      <c r="C81" s="30">
        <f>ROUND(99.49909,5)</f>
        <v>99.49909</v>
      </c>
      <c r="D81" s="30">
        <f>F81</f>
        <v>105.16068</v>
      </c>
      <c r="E81" s="30">
        <f>F81</f>
        <v>105.16068</v>
      </c>
      <c r="F81" s="30">
        <f>ROUND(105.16068,5)</f>
        <v>105.16068</v>
      </c>
      <c r="G81" s="28"/>
      <c r="H81" s="42"/>
    </row>
    <row r="82" spans="1:8" ht="12.75" customHeight="1">
      <c r="A82" s="26">
        <v>43958</v>
      </c>
      <c r="B82" s="27"/>
      <c r="C82" s="30">
        <f>ROUND(99.49909,5)</f>
        <v>99.49909</v>
      </c>
      <c r="D82" s="30">
        <f>F82</f>
        <v>105.99343</v>
      </c>
      <c r="E82" s="30">
        <f>F82</f>
        <v>105.99343</v>
      </c>
      <c r="F82" s="30">
        <f>ROUND(105.99343,5)</f>
        <v>105.99343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ROUND(9.05,5)</f>
        <v>9.05</v>
      </c>
      <c r="D84" s="30">
        <f>F84</f>
        <v>9.07134</v>
      </c>
      <c r="E84" s="30">
        <f>F84</f>
        <v>9.07134</v>
      </c>
      <c r="F84" s="30">
        <f>ROUND(9.07134,5)</f>
        <v>9.07134</v>
      </c>
      <c r="G84" s="28"/>
      <c r="H84" s="42"/>
    </row>
    <row r="85" spans="1:8" ht="12.75" customHeight="1">
      <c r="A85" s="26">
        <v>43678</v>
      </c>
      <c r="B85" s="27"/>
      <c r="C85" s="30">
        <f>ROUND(9.05,5)</f>
        <v>9.05</v>
      </c>
      <c r="D85" s="30">
        <f>F85</f>
        <v>9.13071</v>
      </c>
      <c r="E85" s="30">
        <f>F85</f>
        <v>9.13071</v>
      </c>
      <c r="F85" s="30">
        <f>ROUND(9.13071,5)</f>
        <v>9.13071</v>
      </c>
      <c r="G85" s="28"/>
      <c r="H85" s="42"/>
    </row>
    <row r="86" spans="1:8" ht="12.75" customHeight="1">
      <c r="A86" s="26">
        <v>43776</v>
      </c>
      <c r="B86" s="27"/>
      <c r="C86" s="30">
        <f>ROUND(9.05,5)</f>
        <v>9.05</v>
      </c>
      <c r="D86" s="30">
        <f>F86</f>
        <v>9.17878</v>
      </c>
      <c r="E86" s="30">
        <f>F86</f>
        <v>9.17878</v>
      </c>
      <c r="F86" s="30">
        <f>ROUND(9.17878,5)</f>
        <v>9.17878</v>
      </c>
      <c r="G86" s="28"/>
      <c r="H86" s="42"/>
    </row>
    <row r="87" spans="1:8" ht="12.75" customHeight="1">
      <c r="A87" s="26">
        <v>43867</v>
      </c>
      <c r="B87" s="27"/>
      <c r="C87" s="30">
        <f>ROUND(9.05,5)</f>
        <v>9.05</v>
      </c>
      <c r="D87" s="30">
        <f>F87</f>
        <v>9.2158</v>
      </c>
      <c r="E87" s="30">
        <f>F87</f>
        <v>9.2158</v>
      </c>
      <c r="F87" s="30">
        <f>ROUND(9.2158,5)</f>
        <v>9.2158</v>
      </c>
      <c r="G87" s="28"/>
      <c r="H87" s="42"/>
    </row>
    <row r="88" spans="1:8" ht="12.75" customHeight="1">
      <c r="A88" s="26">
        <v>43958</v>
      </c>
      <c r="B88" s="27"/>
      <c r="C88" s="30">
        <f>ROUND(9.05,5)</f>
        <v>9.05</v>
      </c>
      <c r="D88" s="30">
        <f>F88</f>
        <v>9.28422</v>
      </c>
      <c r="E88" s="30">
        <f>F88</f>
        <v>9.28422</v>
      </c>
      <c r="F88" s="30">
        <f>ROUND(9.28422,5)</f>
        <v>9.28422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ROUND(9.28,5)</f>
        <v>9.28</v>
      </c>
      <c r="D90" s="30">
        <f>F90</f>
        <v>9.30062</v>
      </c>
      <c r="E90" s="30">
        <f>F90</f>
        <v>9.30062</v>
      </c>
      <c r="F90" s="30">
        <f>ROUND(9.30062,5)</f>
        <v>9.30062</v>
      </c>
      <c r="G90" s="28"/>
      <c r="H90" s="42"/>
    </row>
    <row r="91" spans="1:8" ht="12.75" customHeight="1">
      <c r="A91" s="26">
        <v>43678</v>
      </c>
      <c r="B91" s="27"/>
      <c r="C91" s="30">
        <f>ROUND(9.28,5)</f>
        <v>9.28</v>
      </c>
      <c r="D91" s="30">
        <f>F91</f>
        <v>9.35845</v>
      </c>
      <c r="E91" s="30">
        <f>F91</f>
        <v>9.35845</v>
      </c>
      <c r="F91" s="30">
        <f>ROUND(9.35845,5)</f>
        <v>9.35845</v>
      </c>
      <c r="G91" s="28"/>
      <c r="H91" s="42"/>
    </row>
    <row r="92" spans="1:8" ht="12.75" customHeight="1">
      <c r="A92" s="26">
        <v>43776</v>
      </c>
      <c r="B92" s="27"/>
      <c r="C92" s="30">
        <f>ROUND(9.28,5)</f>
        <v>9.28</v>
      </c>
      <c r="D92" s="30">
        <f>F92</f>
        <v>9.4125</v>
      </c>
      <c r="E92" s="30">
        <f>F92</f>
        <v>9.4125</v>
      </c>
      <c r="F92" s="30">
        <f>ROUND(9.4125,5)</f>
        <v>9.4125</v>
      </c>
      <c r="G92" s="28"/>
      <c r="H92" s="42"/>
    </row>
    <row r="93" spans="1:8" ht="12.75" customHeight="1">
      <c r="A93" s="26">
        <v>43867</v>
      </c>
      <c r="B93" s="27"/>
      <c r="C93" s="30">
        <f>ROUND(9.28,5)</f>
        <v>9.28</v>
      </c>
      <c r="D93" s="30">
        <f>F93</f>
        <v>9.45469</v>
      </c>
      <c r="E93" s="30">
        <f>F93</f>
        <v>9.45469</v>
      </c>
      <c r="F93" s="30">
        <f>ROUND(9.45469,5)</f>
        <v>9.45469</v>
      </c>
      <c r="G93" s="28"/>
      <c r="H93" s="42"/>
    </row>
    <row r="94" spans="1:8" ht="12.75" customHeight="1">
      <c r="A94" s="26">
        <v>43958</v>
      </c>
      <c r="B94" s="27"/>
      <c r="C94" s="30">
        <f>ROUND(9.28,5)</f>
        <v>9.28</v>
      </c>
      <c r="D94" s="30">
        <f>F94</f>
        <v>9.52294</v>
      </c>
      <c r="E94" s="30">
        <f>F94</f>
        <v>9.52294</v>
      </c>
      <c r="F94" s="30">
        <f>ROUND(9.52294,5)</f>
        <v>9.52294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ROUND(101.43051,5)</f>
        <v>101.43051</v>
      </c>
      <c r="D96" s="30">
        <f>F96</f>
        <v>102.08804</v>
      </c>
      <c r="E96" s="30">
        <f>F96</f>
        <v>102.08804</v>
      </c>
      <c r="F96" s="30">
        <f>ROUND(102.08804,5)</f>
        <v>102.08804</v>
      </c>
      <c r="G96" s="28"/>
      <c r="H96" s="42"/>
    </row>
    <row r="97" spans="1:8" ht="12.75" customHeight="1">
      <c r="A97" s="26">
        <v>43678</v>
      </c>
      <c r="B97" s="27"/>
      <c r="C97" s="30">
        <f>ROUND(101.43051,5)</f>
        <v>101.43051</v>
      </c>
      <c r="D97" s="30">
        <f>F97</f>
        <v>104.00711</v>
      </c>
      <c r="E97" s="30">
        <f>F97</f>
        <v>104.00711</v>
      </c>
      <c r="F97" s="30">
        <f>ROUND(104.00711,5)</f>
        <v>104.00711</v>
      </c>
      <c r="G97" s="28"/>
      <c r="H97" s="42"/>
    </row>
    <row r="98" spans="1:8" ht="12.75" customHeight="1">
      <c r="A98" s="26">
        <v>43776</v>
      </c>
      <c r="B98" s="27"/>
      <c r="C98" s="30">
        <f>ROUND(101.43051,5)</f>
        <v>101.43051</v>
      </c>
      <c r="D98" s="30">
        <f>F98</f>
        <v>105.01598</v>
      </c>
      <c r="E98" s="30">
        <f>F98</f>
        <v>105.01598</v>
      </c>
      <c r="F98" s="30">
        <f>ROUND(105.01598,5)</f>
        <v>105.01598</v>
      </c>
      <c r="G98" s="28"/>
      <c r="H98" s="42"/>
    </row>
    <row r="99" spans="1:8" ht="12.75" customHeight="1">
      <c r="A99" s="26">
        <v>43867</v>
      </c>
      <c r="B99" s="27"/>
      <c r="C99" s="30">
        <f>ROUND(101.43051,5)</f>
        <v>101.43051</v>
      </c>
      <c r="D99" s="30">
        <f>F99</f>
        <v>107.14622</v>
      </c>
      <c r="E99" s="30">
        <f>F99</f>
        <v>107.14622</v>
      </c>
      <c r="F99" s="30">
        <f>ROUND(107.14622,5)</f>
        <v>107.14622</v>
      </c>
      <c r="G99" s="28"/>
      <c r="H99" s="42"/>
    </row>
    <row r="100" spans="1:8" ht="12.75" customHeight="1">
      <c r="A100" s="26">
        <v>43958</v>
      </c>
      <c r="B100" s="27"/>
      <c r="C100" s="30">
        <f>ROUND(101.43051,5)</f>
        <v>101.43051</v>
      </c>
      <c r="D100" s="30">
        <f>F100</f>
        <v>107.9315</v>
      </c>
      <c r="E100" s="30">
        <f>F100</f>
        <v>107.9315</v>
      </c>
      <c r="F100" s="30">
        <f>ROUND(107.9315,5)</f>
        <v>107.9315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ROUND(9.565,5)</f>
        <v>9.565</v>
      </c>
      <c r="D102" s="30">
        <f>F102</f>
        <v>9.5873</v>
      </c>
      <c r="E102" s="30">
        <f>F102</f>
        <v>9.5873</v>
      </c>
      <c r="F102" s="30">
        <f>ROUND(9.5873,5)</f>
        <v>9.5873</v>
      </c>
      <c r="G102" s="28"/>
      <c r="H102" s="42"/>
    </row>
    <row r="103" spans="1:8" ht="12.75" customHeight="1">
      <c r="A103" s="26">
        <v>43678</v>
      </c>
      <c r="B103" s="27"/>
      <c r="C103" s="30">
        <f>ROUND(9.565,5)</f>
        <v>9.565</v>
      </c>
      <c r="D103" s="30">
        <f>F103</f>
        <v>9.64979</v>
      </c>
      <c r="E103" s="30">
        <f>F103</f>
        <v>9.64979</v>
      </c>
      <c r="F103" s="30">
        <f>ROUND(9.64979,5)</f>
        <v>9.64979</v>
      </c>
      <c r="G103" s="28"/>
      <c r="H103" s="42"/>
    </row>
    <row r="104" spans="1:8" ht="12.75" customHeight="1">
      <c r="A104" s="26">
        <v>43776</v>
      </c>
      <c r="B104" s="27"/>
      <c r="C104" s="30">
        <f>ROUND(9.565,5)</f>
        <v>9.565</v>
      </c>
      <c r="D104" s="30">
        <f>F104</f>
        <v>9.7037</v>
      </c>
      <c r="E104" s="30">
        <f>F104</f>
        <v>9.7037</v>
      </c>
      <c r="F104" s="30">
        <f>ROUND(9.7037,5)</f>
        <v>9.7037</v>
      </c>
      <c r="G104" s="28"/>
      <c r="H104" s="42"/>
    </row>
    <row r="105" spans="1:8" ht="12.75" customHeight="1">
      <c r="A105" s="26">
        <v>43867</v>
      </c>
      <c r="B105" s="27"/>
      <c r="C105" s="30">
        <f>ROUND(9.565,5)</f>
        <v>9.565</v>
      </c>
      <c r="D105" s="30">
        <f>F105</f>
        <v>9.7481</v>
      </c>
      <c r="E105" s="30">
        <f>F105</f>
        <v>9.7481</v>
      </c>
      <c r="F105" s="30">
        <f>ROUND(9.7481,5)</f>
        <v>9.7481</v>
      </c>
      <c r="G105" s="28"/>
      <c r="H105" s="42"/>
    </row>
    <row r="106" spans="1:8" ht="12.75" customHeight="1">
      <c r="A106" s="26">
        <v>43958</v>
      </c>
      <c r="B106" s="27"/>
      <c r="C106" s="30">
        <f>ROUND(9.565,5)</f>
        <v>9.565</v>
      </c>
      <c r="D106" s="30">
        <f>F106</f>
        <v>9.81692</v>
      </c>
      <c r="E106" s="30">
        <f>F106</f>
        <v>9.81692</v>
      </c>
      <c r="F106" s="30">
        <f>ROUND(9.81692,5)</f>
        <v>9.81692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ROUND(3.35,5)</f>
        <v>3.35</v>
      </c>
      <c r="D108" s="30">
        <f>F108</f>
        <v>120.93607</v>
      </c>
      <c r="E108" s="30">
        <f>F108</f>
        <v>120.93607</v>
      </c>
      <c r="F108" s="30">
        <f>ROUND(120.93607,5)</f>
        <v>120.93607</v>
      </c>
      <c r="G108" s="28"/>
      <c r="H108" s="42"/>
    </row>
    <row r="109" spans="1:8" ht="12.75" customHeight="1">
      <c r="A109" s="26">
        <v>43678</v>
      </c>
      <c r="B109" s="27"/>
      <c r="C109" s="30">
        <f>ROUND(3.35,5)</f>
        <v>3.35</v>
      </c>
      <c r="D109" s="30">
        <f>F109</f>
        <v>121.57021</v>
      </c>
      <c r="E109" s="30">
        <f>F109</f>
        <v>121.57021</v>
      </c>
      <c r="F109" s="30">
        <f>ROUND(121.57021,5)</f>
        <v>121.57021</v>
      </c>
      <c r="G109" s="28"/>
      <c r="H109" s="42"/>
    </row>
    <row r="110" spans="1:8" ht="12.75" customHeight="1">
      <c r="A110" s="26">
        <v>43776</v>
      </c>
      <c r="B110" s="27"/>
      <c r="C110" s="30">
        <f>ROUND(3.35,5)</f>
        <v>3.35</v>
      </c>
      <c r="D110" s="30">
        <f>F110</f>
        <v>124.13323</v>
      </c>
      <c r="E110" s="30">
        <f>F110</f>
        <v>124.13323</v>
      </c>
      <c r="F110" s="30">
        <f>ROUND(124.13323,5)</f>
        <v>124.13323</v>
      </c>
      <c r="G110" s="28"/>
      <c r="H110" s="42"/>
    </row>
    <row r="111" spans="1:8" ht="12.75" customHeight="1">
      <c r="A111" s="26">
        <v>43867</v>
      </c>
      <c r="B111" s="27"/>
      <c r="C111" s="30">
        <f>ROUND(3.35,5)</f>
        <v>3.35</v>
      </c>
      <c r="D111" s="30">
        <f>F111</f>
        <v>124.97425</v>
      </c>
      <c r="E111" s="30">
        <f>F111</f>
        <v>124.97425</v>
      </c>
      <c r="F111" s="30">
        <f>ROUND(124.97425,5)</f>
        <v>124.97425</v>
      </c>
      <c r="G111" s="28"/>
      <c r="H111" s="42"/>
    </row>
    <row r="112" spans="1:8" ht="12.75" customHeight="1">
      <c r="A112" s="26">
        <v>43958</v>
      </c>
      <c r="B112" s="27"/>
      <c r="C112" s="30">
        <f>ROUND(3.35,5)</f>
        <v>3.35</v>
      </c>
      <c r="D112" s="30">
        <f>F112</f>
        <v>127.30026</v>
      </c>
      <c r="E112" s="30">
        <f>F112</f>
        <v>127.30026</v>
      </c>
      <c r="F112" s="30">
        <f>ROUND(127.30026,5)</f>
        <v>127.30026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ROUND(9.67,5)</f>
        <v>9.67</v>
      </c>
      <c r="D114" s="30">
        <f>F114</f>
        <v>9.69249</v>
      </c>
      <c r="E114" s="30">
        <f>F114</f>
        <v>9.69249</v>
      </c>
      <c r="F114" s="30">
        <f>ROUND(9.69249,5)</f>
        <v>9.69249</v>
      </c>
      <c r="G114" s="28"/>
      <c r="H114" s="42"/>
    </row>
    <row r="115" spans="1:8" ht="12.75" customHeight="1">
      <c r="A115" s="26">
        <v>43678</v>
      </c>
      <c r="B115" s="27"/>
      <c r="C115" s="30">
        <f>ROUND(9.67,5)</f>
        <v>9.67</v>
      </c>
      <c r="D115" s="30">
        <f>F115</f>
        <v>9.75559</v>
      </c>
      <c r="E115" s="30">
        <f>F115</f>
        <v>9.75559</v>
      </c>
      <c r="F115" s="30">
        <f>ROUND(9.75559,5)</f>
        <v>9.75559</v>
      </c>
      <c r="G115" s="28"/>
      <c r="H115" s="42"/>
    </row>
    <row r="116" spans="1:8" ht="12.75" customHeight="1">
      <c r="A116" s="26">
        <v>43776</v>
      </c>
      <c r="B116" s="27"/>
      <c r="C116" s="30">
        <f>ROUND(9.67,5)</f>
        <v>9.67</v>
      </c>
      <c r="D116" s="30">
        <f>F116</f>
        <v>9.8105</v>
      </c>
      <c r="E116" s="30">
        <f>F116</f>
        <v>9.8105</v>
      </c>
      <c r="F116" s="30">
        <f>ROUND(9.8105,5)</f>
        <v>9.8105</v>
      </c>
      <c r="G116" s="28"/>
      <c r="H116" s="42"/>
    </row>
    <row r="117" spans="1:8" ht="12.75" customHeight="1">
      <c r="A117" s="26">
        <v>43867</v>
      </c>
      <c r="B117" s="27"/>
      <c r="C117" s="30">
        <f>ROUND(9.67,5)</f>
        <v>9.67</v>
      </c>
      <c r="D117" s="30">
        <f>F117</f>
        <v>9.85612</v>
      </c>
      <c r="E117" s="30">
        <f>F117</f>
        <v>9.85612</v>
      </c>
      <c r="F117" s="30">
        <f>ROUND(9.85612,5)</f>
        <v>9.85612</v>
      </c>
      <c r="G117" s="28"/>
      <c r="H117" s="42"/>
    </row>
    <row r="118" spans="1:8" ht="12.75" customHeight="1">
      <c r="A118" s="26">
        <v>43958</v>
      </c>
      <c r="B118" s="27"/>
      <c r="C118" s="30">
        <f>ROUND(9.67,5)</f>
        <v>9.67</v>
      </c>
      <c r="D118" s="30">
        <f>F118</f>
        <v>9.92512</v>
      </c>
      <c r="E118" s="30">
        <f>F118</f>
        <v>9.92512</v>
      </c>
      <c r="F118" s="30">
        <f>ROUND(9.92512,5)</f>
        <v>9.92512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ROUND(9.645,5)</f>
        <v>9.645</v>
      </c>
      <c r="D120" s="30">
        <f>F120</f>
        <v>9.66607</v>
      </c>
      <c r="E120" s="30">
        <f>F120</f>
        <v>9.66607</v>
      </c>
      <c r="F120" s="30">
        <f>ROUND(9.66607,5)</f>
        <v>9.66607</v>
      </c>
      <c r="G120" s="28"/>
      <c r="H120" s="42"/>
    </row>
    <row r="121" spans="1:8" ht="12.75" customHeight="1">
      <c r="A121" s="26">
        <v>43678</v>
      </c>
      <c r="B121" s="27"/>
      <c r="C121" s="30">
        <f>ROUND(9.645,5)</f>
        <v>9.645</v>
      </c>
      <c r="D121" s="30">
        <f>F121</f>
        <v>9.72505</v>
      </c>
      <c r="E121" s="30">
        <f>F121</f>
        <v>9.72505</v>
      </c>
      <c r="F121" s="30">
        <f>ROUND(9.72505,5)</f>
        <v>9.72505</v>
      </c>
      <c r="G121" s="28"/>
      <c r="H121" s="42"/>
    </row>
    <row r="122" spans="1:8" ht="12.75" customHeight="1">
      <c r="A122" s="26">
        <v>43776</v>
      </c>
      <c r="B122" s="27"/>
      <c r="C122" s="30">
        <f>ROUND(9.645,5)</f>
        <v>9.645</v>
      </c>
      <c r="D122" s="30">
        <f>F122</f>
        <v>9.77608</v>
      </c>
      <c r="E122" s="30">
        <f>F122</f>
        <v>9.77608</v>
      </c>
      <c r="F122" s="30">
        <f>ROUND(9.77608,5)</f>
        <v>9.77608</v>
      </c>
      <c r="G122" s="28"/>
      <c r="H122" s="42"/>
    </row>
    <row r="123" spans="1:8" ht="12.75" customHeight="1">
      <c r="A123" s="26">
        <v>43867</v>
      </c>
      <c r="B123" s="27"/>
      <c r="C123" s="30">
        <f>ROUND(9.645,5)</f>
        <v>9.645</v>
      </c>
      <c r="D123" s="30">
        <f>F123</f>
        <v>9.81821</v>
      </c>
      <c r="E123" s="30">
        <f>F123</f>
        <v>9.81821</v>
      </c>
      <c r="F123" s="30">
        <f>ROUND(9.81821,5)</f>
        <v>9.81821</v>
      </c>
      <c r="G123" s="28"/>
      <c r="H123" s="42"/>
    </row>
    <row r="124" spans="1:8" ht="12.75" customHeight="1">
      <c r="A124" s="26">
        <v>43958</v>
      </c>
      <c r="B124" s="27"/>
      <c r="C124" s="30">
        <f>ROUND(9.645,5)</f>
        <v>9.645</v>
      </c>
      <c r="D124" s="30">
        <f>F124</f>
        <v>9.88225</v>
      </c>
      <c r="E124" s="30">
        <f>F124</f>
        <v>9.88225</v>
      </c>
      <c r="F124" s="30">
        <f>ROUND(9.88225,5)</f>
        <v>9.88225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ROUND(112.46025,5)</f>
        <v>112.46025</v>
      </c>
      <c r="D126" s="30">
        <f>F126</f>
        <v>113.18937</v>
      </c>
      <c r="E126" s="30">
        <f>F126</f>
        <v>113.18937</v>
      </c>
      <c r="F126" s="30">
        <f>ROUND(113.18937,5)</f>
        <v>113.18937</v>
      </c>
      <c r="G126" s="28"/>
      <c r="H126" s="42"/>
    </row>
    <row r="127" spans="1:8" ht="12.75" customHeight="1">
      <c r="A127" s="26">
        <v>43678</v>
      </c>
      <c r="B127" s="27"/>
      <c r="C127" s="30">
        <f>ROUND(112.46025,5)</f>
        <v>112.46025</v>
      </c>
      <c r="D127" s="30">
        <f>F127</f>
        <v>115.31703</v>
      </c>
      <c r="E127" s="30">
        <f>F127</f>
        <v>115.31703</v>
      </c>
      <c r="F127" s="30">
        <f>ROUND(115.31703,5)</f>
        <v>115.31703</v>
      </c>
      <c r="G127" s="28"/>
      <c r="H127" s="42"/>
    </row>
    <row r="128" spans="1:8" ht="12.75" customHeight="1">
      <c r="A128" s="26">
        <v>43776</v>
      </c>
      <c r="B128" s="27"/>
      <c r="C128" s="30">
        <f>ROUND(112.46025,5)</f>
        <v>112.46025</v>
      </c>
      <c r="D128" s="30">
        <f>F128</f>
        <v>116.0077</v>
      </c>
      <c r="E128" s="30">
        <f>F128</f>
        <v>116.0077</v>
      </c>
      <c r="F128" s="30">
        <f>ROUND(116.0077,5)</f>
        <v>116.0077</v>
      </c>
      <c r="G128" s="28"/>
      <c r="H128" s="42"/>
    </row>
    <row r="129" spans="1:8" ht="12.75" customHeight="1">
      <c r="A129" s="26">
        <v>43867</v>
      </c>
      <c r="B129" s="27"/>
      <c r="C129" s="30">
        <f>ROUND(112.46025,5)</f>
        <v>112.46025</v>
      </c>
      <c r="D129" s="30">
        <f>F129</f>
        <v>118.36117</v>
      </c>
      <c r="E129" s="30">
        <f>F129</f>
        <v>118.36117</v>
      </c>
      <c r="F129" s="30">
        <f>ROUND(118.36117,5)</f>
        <v>118.36117</v>
      </c>
      <c r="G129" s="28"/>
      <c r="H129" s="42"/>
    </row>
    <row r="130" spans="1:8" ht="12.75" customHeight="1">
      <c r="A130" s="26">
        <v>43958</v>
      </c>
      <c r="B130" s="27"/>
      <c r="C130" s="30">
        <f>ROUND(112.46025,5)</f>
        <v>112.46025</v>
      </c>
      <c r="D130" s="30">
        <f>F130</f>
        <v>118.79605</v>
      </c>
      <c r="E130" s="30">
        <f>F130</f>
        <v>118.79605</v>
      </c>
      <c r="F130" s="30">
        <f>ROUND(118.79605,5)</f>
        <v>118.79605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ROUND(3.42,5)</f>
        <v>3.42</v>
      </c>
      <c r="D132" s="30">
        <f>F132</f>
        <v>117.69263</v>
      </c>
      <c r="E132" s="30">
        <f>F132</f>
        <v>117.69263</v>
      </c>
      <c r="F132" s="30">
        <f>ROUND(117.69263,5)</f>
        <v>117.69263</v>
      </c>
      <c r="G132" s="28"/>
      <c r="H132" s="42"/>
    </row>
    <row r="133" spans="1:8" ht="12.75" customHeight="1">
      <c r="A133" s="26">
        <v>43678</v>
      </c>
      <c r="B133" s="27"/>
      <c r="C133" s="30">
        <f>ROUND(3.42,5)</f>
        <v>3.42</v>
      </c>
      <c r="D133" s="30">
        <f>F133</f>
        <v>118.08736</v>
      </c>
      <c r="E133" s="30">
        <f>F133</f>
        <v>118.08736</v>
      </c>
      <c r="F133" s="30">
        <f>ROUND(118.08736,5)</f>
        <v>118.08736</v>
      </c>
      <c r="G133" s="28"/>
      <c r="H133" s="42"/>
    </row>
    <row r="134" spans="1:8" ht="12.75" customHeight="1">
      <c r="A134" s="26">
        <v>43776</v>
      </c>
      <c r="B134" s="27"/>
      <c r="C134" s="30">
        <f>ROUND(3.42,5)</f>
        <v>3.42</v>
      </c>
      <c r="D134" s="30">
        <f>F134</f>
        <v>120.57685</v>
      </c>
      <c r="E134" s="30">
        <f>F134</f>
        <v>120.57685</v>
      </c>
      <c r="F134" s="30">
        <f>ROUND(120.57685,5)</f>
        <v>120.57685</v>
      </c>
      <c r="G134" s="28"/>
      <c r="H134" s="42"/>
    </row>
    <row r="135" spans="1:8" ht="12.75" customHeight="1">
      <c r="A135" s="26">
        <v>43867</v>
      </c>
      <c r="B135" s="27"/>
      <c r="C135" s="30">
        <f>ROUND(3.42,5)</f>
        <v>3.42</v>
      </c>
      <c r="D135" s="30">
        <f>F135</f>
        <v>121.18506</v>
      </c>
      <c r="E135" s="30">
        <f>F135</f>
        <v>121.18506</v>
      </c>
      <c r="F135" s="30">
        <f>ROUND(121.18506,5)</f>
        <v>121.18506</v>
      </c>
      <c r="G135" s="28"/>
      <c r="H135" s="42"/>
    </row>
    <row r="136" spans="1:8" ht="12.75" customHeight="1">
      <c r="A136" s="26">
        <v>43958</v>
      </c>
      <c r="B136" s="27"/>
      <c r="C136" s="30">
        <f>ROUND(3.42,5)</f>
        <v>3.42</v>
      </c>
      <c r="D136" s="30">
        <f>F136</f>
        <v>123.4406</v>
      </c>
      <c r="E136" s="30">
        <f>F136</f>
        <v>123.4406</v>
      </c>
      <c r="F136" s="30">
        <f>ROUND(123.4406,5)</f>
        <v>123.4406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ROUND(4.045,5)</f>
        <v>4.045</v>
      </c>
      <c r="D138" s="30">
        <f>F138</f>
        <v>134.42852</v>
      </c>
      <c r="E138" s="30">
        <f>F138</f>
        <v>134.42852</v>
      </c>
      <c r="F138" s="30">
        <f>ROUND(134.42852,5)</f>
        <v>134.42852</v>
      </c>
      <c r="G138" s="28"/>
      <c r="H138" s="42"/>
    </row>
    <row r="139" spans="1:8" ht="12.75" customHeight="1">
      <c r="A139" s="26">
        <v>43678</v>
      </c>
      <c r="B139" s="27"/>
      <c r="C139" s="30">
        <f>ROUND(4.045,5)</f>
        <v>4.045</v>
      </c>
      <c r="D139" s="30">
        <f>F139</f>
        <v>130.29892</v>
      </c>
      <c r="E139" s="30">
        <f>F139</f>
        <v>130.29892</v>
      </c>
      <c r="F139" s="30">
        <f>ROUND(130.29892,5)</f>
        <v>130.29892</v>
      </c>
      <c r="G139" s="28"/>
      <c r="H139" s="42"/>
    </row>
    <row r="140" spans="1:8" ht="12.75" customHeight="1">
      <c r="A140" s="26">
        <v>43776</v>
      </c>
      <c r="B140" s="27"/>
      <c r="C140" s="30">
        <f>ROUND(4.045,5)</f>
        <v>4.045</v>
      </c>
      <c r="D140" s="30">
        <f>F140</f>
        <v>131.12818</v>
      </c>
      <c r="E140" s="30">
        <f>F140</f>
        <v>131.12818</v>
      </c>
      <c r="F140" s="30">
        <f>ROUND(131.12818,5)</f>
        <v>131.12818</v>
      </c>
      <c r="G140" s="28"/>
      <c r="H140" s="42"/>
    </row>
    <row r="141" spans="1:8" ht="12.75" customHeight="1">
      <c r="A141" s="26">
        <v>43867</v>
      </c>
      <c r="B141" s="27"/>
      <c r="C141" s="30">
        <f>ROUND(4.045,5)</f>
        <v>4.045</v>
      </c>
      <c r="D141" s="30">
        <f>F141</f>
        <v>133.78859</v>
      </c>
      <c r="E141" s="30">
        <f>F141</f>
        <v>133.78859</v>
      </c>
      <c r="F141" s="30">
        <f>ROUND(133.78859,5)</f>
        <v>133.78859</v>
      </c>
      <c r="G141" s="28"/>
      <c r="H141" s="42"/>
    </row>
    <row r="142" spans="1:8" ht="12.75" customHeight="1">
      <c r="A142" s="26">
        <v>43958</v>
      </c>
      <c r="B142" s="27"/>
      <c r="C142" s="30">
        <f>ROUND(4.045,5)</f>
        <v>4.045</v>
      </c>
      <c r="D142" s="30">
        <f>F142</f>
        <v>134.32334</v>
      </c>
      <c r="E142" s="30">
        <f>F142</f>
        <v>134.32334</v>
      </c>
      <c r="F142" s="30">
        <f>ROUND(134.32334,5)</f>
        <v>134.32334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ROUND(10.72,5)</f>
        <v>10.72</v>
      </c>
      <c r="D144" s="30">
        <f>F144</f>
        <v>10.75516</v>
      </c>
      <c r="E144" s="30">
        <f>F144</f>
        <v>10.75516</v>
      </c>
      <c r="F144" s="30">
        <f>ROUND(10.75516,5)</f>
        <v>10.75516</v>
      </c>
      <c r="G144" s="28"/>
      <c r="H144" s="42"/>
    </row>
    <row r="145" spans="1:8" ht="12.75" customHeight="1">
      <c r="A145" s="26">
        <v>43678</v>
      </c>
      <c r="B145" s="27"/>
      <c r="C145" s="30">
        <f>ROUND(10.72,5)</f>
        <v>10.72</v>
      </c>
      <c r="D145" s="30">
        <f>F145</f>
        <v>10.85628</v>
      </c>
      <c r="E145" s="30">
        <f>F145</f>
        <v>10.85628</v>
      </c>
      <c r="F145" s="30">
        <f>ROUND(10.85628,5)</f>
        <v>10.85628</v>
      </c>
      <c r="G145" s="28"/>
      <c r="H145" s="42"/>
    </row>
    <row r="146" spans="1:8" ht="12.75" customHeight="1">
      <c r="A146" s="26">
        <v>43776</v>
      </c>
      <c r="B146" s="27"/>
      <c r="C146" s="30">
        <f>ROUND(10.72,5)</f>
        <v>10.72</v>
      </c>
      <c r="D146" s="30">
        <f>F146</f>
        <v>10.96098</v>
      </c>
      <c r="E146" s="30">
        <f>F146</f>
        <v>10.96098</v>
      </c>
      <c r="F146" s="30">
        <f>ROUND(10.96098,5)</f>
        <v>10.96098</v>
      </c>
      <c r="G146" s="28"/>
      <c r="H146" s="42"/>
    </row>
    <row r="147" spans="1:8" ht="12.75" customHeight="1">
      <c r="A147" s="26">
        <v>43867</v>
      </c>
      <c r="B147" s="27"/>
      <c r="C147" s="30">
        <f>ROUND(10.72,5)</f>
        <v>10.72</v>
      </c>
      <c r="D147" s="30">
        <f>F147</f>
        <v>11.05478</v>
      </c>
      <c r="E147" s="30">
        <f>F147</f>
        <v>11.05478</v>
      </c>
      <c r="F147" s="30">
        <f>ROUND(11.05478,5)</f>
        <v>11.05478</v>
      </c>
      <c r="G147" s="28"/>
      <c r="H147" s="42"/>
    </row>
    <row r="148" spans="1:8" ht="12.75" customHeight="1">
      <c r="A148" s="26">
        <v>43958</v>
      </c>
      <c r="B148" s="27"/>
      <c r="C148" s="30">
        <f>ROUND(10.72,5)</f>
        <v>10.72</v>
      </c>
      <c r="D148" s="30">
        <f>F148</f>
        <v>11.17305</v>
      </c>
      <c r="E148" s="30">
        <f>F148</f>
        <v>11.17305</v>
      </c>
      <c r="F148" s="30">
        <f>ROUND(11.17305,5)</f>
        <v>11.17305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ROUND(11.005,5)</f>
        <v>11.005</v>
      </c>
      <c r="D150" s="30">
        <f>F150</f>
        <v>11.04134</v>
      </c>
      <c r="E150" s="30">
        <f>F150</f>
        <v>11.04134</v>
      </c>
      <c r="F150" s="30">
        <f>ROUND(11.04134,5)</f>
        <v>11.04134</v>
      </c>
      <c r="G150" s="28"/>
      <c r="H150" s="42"/>
    </row>
    <row r="151" spans="1:8" ht="12.75" customHeight="1">
      <c r="A151" s="26">
        <v>43678</v>
      </c>
      <c r="B151" s="27"/>
      <c r="C151" s="30">
        <f>ROUND(11.005,5)</f>
        <v>11.005</v>
      </c>
      <c r="D151" s="30">
        <f>F151</f>
        <v>11.14143</v>
      </c>
      <c r="E151" s="30">
        <f>F151</f>
        <v>11.14143</v>
      </c>
      <c r="F151" s="30">
        <f>ROUND(11.14143,5)</f>
        <v>11.14143</v>
      </c>
      <c r="G151" s="28"/>
      <c r="H151" s="42"/>
    </row>
    <row r="152" spans="1:8" ht="12.75" customHeight="1">
      <c r="A152" s="26">
        <v>43776</v>
      </c>
      <c r="B152" s="27"/>
      <c r="C152" s="30">
        <f>ROUND(11.005,5)</f>
        <v>11.005</v>
      </c>
      <c r="D152" s="30">
        <f>F152</f>
        <v>11.24527</v>
      </c>
      <c r="E152" s="30">
        <f>F152</f>
        <v>11.24527</v>
      </c>
      <c r="F152" s="30">
        <f>ROUND(11.24527,5)</f>
        <v>11.24527</v>
      </c>
      <c r="G152" s="28"/>
      <c r="H152" s="42"/>
    </row>
    <row r="153" spans="1:8" ht="12.75" customHeight="1">
      <c r="A153" s="26">
        <v>43867</v>
      </c>
      <c r="B153" s="27"/>
      <c r="C153" s="30">
        <f>ROUND(11.005,5)</f>
        <v>11.005</v>
      </c>
      <c r="D153" s="30">
        <f>F153</f>
        <v>11.33476</v>
      </c>
      <c r="E153" s="30">
        <f>F153</f>
        <v>11.33476</v>
      </c>
      <c r="F153" s="30">
        <f>ROUND(11.33476,5)</f>
        <v>11.33476</v>
      </c>
      <c r="G153" s="28"/>
      <c r="H153" s="42"/>
    </row>
    <row r="154" spans="1:8" ht="12.75" customHeight="1">
      <c r="A154" s="26">
        <v>43958</v>
      </c>
      <c r="B154" s="27"/>
      <c r="C154" s="30">
        <f>ROUND(11.005,5)</f>
        <v>11.005</v>
      </c>
      <c r="D154" s="30">
        <f>F154</f>
        <v>11.45038</v>
      </c>
      <c r="E154" s="30">
        <f>F154</f>
        <v>11.45038</v>
      </c>
      <c r="F154" s="30">
        <f>ROUND(11.45038,5)</f>
        <v>11.45038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ROUND(7.655,5)</f>
        <v>7.655</v>
      </c>
      <c r="D156" s="30">
        <f>F156</f>
        <v>7.65991</v>
      </c>
      <c r="E156" s="30">
        <f>F156</f>
        <v>7.65991</v>
      </c>
      <c r="F156" s="30">
        <f>ROUND(7.65991,5)</f>
        <v>7.65991</v>
      </c>
      <c r="G156" s="28"/>
      <c r="H156" s="42"/>
    </row>
    <row r="157" spans="1:8" ht="12.75" customHeight="1">
      <c r="A157" s="26">
        <v>43678</v>
      </c>
      <c r="B157" s="27"/>
      <c r="C157" s="30">
        <f>ROUND(7.655,5)</f>
        <v>7.655</v>
      </c>
      <c r="D157" s="30">
        <f>F157</f>
        <v>7.66686</v>
      </c>
      <c r="E157" s="30">
        <f>F157</f>
        <v>7.66686</v>
      </c>
      <c r="F157" s="30">
        <f>ROUND(7.66686,5)</f>
        <v>7.66686</v>
      </c>
      <c r="G157" s="28"/>
      <c r="H157" s="42"/>
    </row>
    <row r="158" spans="1:8" ht="12.75" customHeight="1">
      <c r="A158" s="26">
        <v>43776</v>
      </c>
      <c r="B158" s="27"/>
      <c r="C158" s="30">
        <f>ROUND(7.655,5)</f>
        <v>7.655</v>
      </c>
      <c r="D158" s="30">
        <f>F158</f>
        <v>7.65486</v>
      </c>
      <c r="E158" s="30">
        <f>F158</f>
        <v>7.65486</v>
      </c>
      <c r="F158" s="30">
        <f>ROUND(7.65486,5)</f>
        <v>7.65486</v>
      </c>
      <c r="G158" s="28"/>
      <c r="H158" s="42"/>
    </row>
    <row r="159" spans="1:8" ht="12.75" customHeight="1">
      <c r="A159" s="26">
        <v>43867</v>
      </c>
      <c r="B159" s="27"/>
      <c r="C159" s="30">
        <f>ROUND(7.655,5)</f>
        <v>7.655</v>
      </c>
      <c r="D159" s="30">
        <f>F159</f>
        <v>7.61675</v>
      </c>
      <c r="E159" s="30">
        <f>F159</f>
        <v>7.61675</v>
      </c>
      <c r="F159" s="30">
        <f>ROUND(7.61675,5)</f>
        <v>7.61675</v>
      </c>
      <c r="G159" s="28"/>
      <c r="H159" s="42"/>
    </row>
    <row r="160" spans="1:8" ht="12.75" customHeight="1">
      <c r="A160" s="26">
        <v>43958</v>
      </c>
      <c r="B160" s="27"/>
      <c r="C160" s="30">
        <f>ROUND(7.655,5)</f>
        <v>7.655</v>
      </c>
      <c r="D160" s="30">
        <f>F160</f>
        <v>7.62813</v>
      </c>
      <c r="E160" s="30">
        <f>F160</f>
        <v>7.62813</v>
      </c>
      <c r="F160" s="30">
        <f>ROUND(7.62813,5)</f>
        <v>7.62813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ROUND(9.485,5)</f>
        <v>9.485</v>
      </c>
      <c r="D162" s="30">
        <f>F162</f>
        <v>9.50583</v>
      </c>
      <c r="E162" s="30">
        <f>F162</f>
        <v>9.50583</v>
      </c>
      <c r="F162" s="30">
        <f>ROUND(9.50583,5)</f>
        <v>9.50583</v>
      </c>
      <c r="G162" s="28"/>
      <c r="H162" s="42"/>
    </row>
    <row r="163" spans="1:8" ht="12.75" customHeight="1">
      <c r="A163" s="26">
        <v>43678</v>
      </c>
      <c r="B163" s="27"/>
      <c r="C163" s="30">
        <f>ROUND(9.485,5)</f>
        <v>9.485</v>
      </c>
      <c r="D163" s="30">
        <f>F163</f>
        <v>9.56437</v>
      </c>
      <c r="E163" s="30">
        <f>F163</f>
        <v>9.56437</v>
      </c>
      <c r="F163" s="30">
        <f>ROUND(9.56437,5)</f>
        <v>9.56437</v>
      </c>
      <c r="G163" s="28"/>
      <c r="H163" s="42"/>
    </row>
    <row r="164" spans="1:8" ht="12.75" customHeight="1">
      <c r="A164" s="26">
        <v>43776</v>
      </c>
      <c r="B164" s="27"/>
      <c r="C164" s="30">
        <f>ROUND(9.485,5)</f>
        <v>9.485</v>
      </c>
      <c r="D164" s="30">
        <f>F164</f>
        <v>9.62273</v>
      </c>
      <c r="E164" s="30">
        <f>F164</f>
        <v>9.62273</v>
      </c>
      <c r="F164" s="30">
        <f>ROUND(9.62273,5)</f>
        <v>9.62273</v>
      </c>
      <c r="G164" s="28"/>
      <c r="H164" s="42"/>
    </row>
    <row r="165" spans="1:8" ht="12.75" customHeight="1">
      <c r="A165" s="26">
        <v>43867</v>
      </c>
      <c r="B165" s="27"/>
      <c r="C165" s="30">
        <f>ROUND(9.485,5)</f>
        <v>9.485</v>
      </c>
      <c r="D165" s="30">
        <f>F165</f>
        <v>9.67176</v>
      </c>
      <c r="E165" s="30">
        <f>F165</f>
        <v>9.67176</v>
      </c>
      <c r="F165" s="30">
        <f>ROUND(9.67176,5)</f>
        <v>9.67176</v>
      </c>
      <c r="G165" s="28"/>
      <c r="H165" s="42"/>
    </row>
    <row r="166" spans="1:8" ht="12.75" customHeight="1">
      <c r="A166" s="26">
        <v>43958</v>
      </c>
      <c r="B166" s="27"/>
      <c r="C166" s="30">
        <f>ROUND(9.485,5)</f>
        <v>9.485</v>
      </c>
      <c r="D166" s="30">
        <f>F166</f>
        <v>9.7387</v>
      </c>
      <c r="E166" s="30">
        <f>F166</f>
        <v>9.7387</v>
      </c>
      <c r="F166" s="30">
        <f>ROUND(9.7387,5)</f>
        <v>9.7387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ROUND(8.495,5)</f>
        <v>8.495</v>
      </c>
      <c r="D168" s="30">
        <f>F168</f>
        <v>8.51324</v>
      </c>
      <c r="E168" s="30">
        <f>F168</f>
        <v>8.51324</v>
      </c>
      <c r="F168" s="30">
        <f>ROUND(8.51324,5)</f>
        <v>8.51324</v>
      </c>
      <c r="G168" s="28"/>
      <c r="H168" s="42"/>
    </row>
    <row r="169" spans="1:8" ht="12.75" customHeight="1">
      <c r="A169" s="26">
        <v>43678</v>
      </c>
      <c r="B169" s="27"/>
      <c r="C169" s="30">
        <f>ROUND(8.495,5)</f>
        <v>8.495</v>
      </c>
      <c r="D169" s="30">
        <f>F169</f>
        <v>8.56114</v>
      </c>
      <c r="E169" s="30">
        <f>F169</f>
        <v>8.56114</v>
      </c>
      <c r="F169" s="30">
        <f>ROUND(8.56114,5)</f>
        <v>8.56114</v>
      </c>
      <c r="G169" s="28"/>
      <c r="H169" s="42"/>
    </row>
    <row r="170" spans="1:8" ht="12.75" customHeight="1">
      <c r="A170" s="26">
        <v>43776</v>
      </c>
      <c r="B170" s="27"/>
      <c r="C170" s="30">
        <f>ROUND(8.495,5)</f>
        <v>8.495</v>
      </c>
      <c r="D170" s="30">
        <f>F170</f>
        <v>8.59859</v>
      </c>
      <c r="E170" s="30">
        <f>F170</f>
        <v>8.59859</v>
      </c>
      <c r="F170" s="30">
        <f>ROUND(8.59859,5)</f>
        <v>8.59859</v>
      </c>
      <c r="G170" s="28"/>
      <c r="H170" s="42"/>
    </row>
    <row r="171" spans="1:8" ht="12.75" customHeight="1">
      <c r="A171" s="26">
        <v>43867</v>
      </c>
      <c r="B171" s="27"/>
      <c r="C171" s="30">
        <f>ROUND(8.495,5)</f>
        <v>8.495</v>
      </c>
      <c r="D171" s="30">
        <f>F171</f>
        <v>8.6208</v>
      </c>
      <c r="E171" s="30">
        <f>F171</f>
        <v>8.6208</v>
      </c>
      <c r="F171" s="30">
        <f>ROUND(8.6208,5)</f>
        <v>8.6208</v>
      </c>
      <c r="G171" s="28"/>
      <c r="H171" s="42"/>
    </row>
    <row r="172" spans="1:8" ht="12.75" customHeight="1">
      <c r="A172" s="26">
        <v>43958</v>
      </c>
      <c r="B172" s="27"/>
      <c r="C172" s="30">
        <f>ROUND(8.495,5)</f>
        <v>8.495</v>
      </c>
      <c r="D172" s="30">
        <f>F172</f>
        <v>8.68125</v>
      </c>
      <c r="E172" s="30">
        <f>F172</f>
        <v>8.68125</v>
      </c>
      <c r="F172" s="30">
        <f>ROUND(8.68125,5)</f>
        <v>8.68125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ROUND(3.08,5)</f>
        <v>3.08</v>
      </c>
      <c r="D174" s="30">
        <f>F174</f>
        <v>300.66299</v>
      </c>
      <c r="E174" s="30">
        <f>F174</f>
        <v>300.66299</v>
      </c>
      <c r="F174" s="30">
        <f>ROUND(300.66299,5)</f>
        <v>300.66299</v>
      </c>
      <c r="G174" s="28"/>
      <c r="H174" s="42"/>
    </row>
    <row r="175" spans="1:8" ht="12.75" customHeight="1">
      <c r="A175" s="26">
        <v>43678</v>
      </c>
      <c r="B175" s="27"/>
      <c r="C175" s="30">
        <f>ROUND(3.08,5)</f>
        <v>3.08</v>
      </c>
      <c r="D175" s="30">
        <f>F175</f>
        <v>298.75994</v>
      </c>
      <c r="E175" s="30">
        <f>F175</f>
        <v>298.75994</v>
      </c>
      <c r="F175" s="30">
        <f>ROUND(298.75994,5)</f>
        <v>298.75994</v>
      </c>
      <c r="G175" s="28"/>
      <c r="H175" s="42"/>
    </row>
    <row r="176" spans="1:8" ht="12.75" customHeight="1">
      <c r="A176" s="26">
        <v>43776</v>
      </c>
      <c r="B176" s="27"/>
      <c r="C176" s="30">
        <f>ROUND(3.08,5)</f>
        <v>3.08</v>
      </c>
      <c r="D176" s="30">
        <f>F176</f>
        <v>305.05845</v>
      </c>
      <c r="E176" s="30">
        <f>F176</f>
        <v>305.05845</v>
      </c>
      <c r="F176" s="30">
        <f>ROUND(305.05845,5)</f>
        <v>305.05845</v>
      </c>
      <c r="G176" s="28"/>
      <c r="H176" s="42"/>
    </row>
    <row r="177" spans="1:8" ht="12.75" customHeight="1">
      <c r="A177" s="26">
        <v>43867</v>
      </c>
      <c r="B177" s="27"/>
      <c r="C177" s="30">
        <f>ROUND(3.08,5)</f>
        <v>3.08</v>
      </c>
      <c r="D177" s="30">
        <f>F177</f>
        <v>303.50776</v>
      </c>
      <c r="E177" s="30">
        <f>F177</f>
        <v>303.50776</v>
      </c>
      <c r="F177" s="30">
        <f>ROUND(303.50776,5)</f>
        <v>303.50776</v>
      </c>
      <c r="G177" s="28"/>
      <c r="H177" s="42"/>
    </row>
    <row r="178" spans="1:8" ht="12.75" customHeight="1">
      <c r="A178" s="26">
        <v>43958</v>
      </c>
      <c r="B178" s="27"/>
      <c r="C178" s="30">
        <f>ROUND(3.08,5)</f>
        <v>3.08</v>
      </c>
      <c r="D178" s="30">
        <f>F178</f>
        <v>309.15413</v>
      </c>
      <c r="E178" s="30">
        <f>F178</f>
        <v>309.15413</v>
      </c>
      <c r="F178" s="30">
        <f>ROUND(309.15413,5)</f>
        <v>309.15413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232.75702</v>
      </c>
      <c r="E180" s="30">
        <f>F180</f>
        <v>232.75702</v>
      </c>
      <c r="F180" s="30">
        <f>ROUND(232.75702,5)</f>
        <v>232.75702</v>
      </c>
      <c r="G180" s="28"/>
      <c r="H180" s="42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233.11951</v>
      </c>
      <c r="E181" s="30">
        <f>F181</f>
        <v>233.11951</v>
      </c>
      <c r="F181" s="30">
        <f>ROUND(233.11951,5)</f>
        <v>233.11951</v>
      </c>
      <c r="G181" s="28"/>
      <c r="H181" s="42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238.03405</v>
      </c>
      <c r="E182" s="30">
        <f>F182</f>
        <v>238.03405</v>
      </c>
      <c r="F182" s="30">
        <f>ROUND(238.03405,5)</f>
        <v>238.03405</v>
      </c>
      <c r="G182" s="28"/>
      <c r="H182" s="42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238.75189</v>
      </c>
      <c r="E183" s="30">
        <f>F183</f>
        <v>238.75189</v>
      </c>
      <c r="F183" s="30">
        <f>ROUND(238.75189,5)</f>
        <v>238.75189</v>
      </c>
      <c r="G183" s="28"/>
      <c r="H183" s="42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243.19601</v>
      </c>
      <c r="E184" s="30">
        <f>F184</f>
        <v>243.19601</v>
      </c>
      <c r="F184" s="30">
        <f>ROUND(243.19601,5)</f>
        <v>243.19601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ROUND(6.725,5)</f>
        <v>6.725</v>
      </c>
      <c r="D194" s="30">
        <f>F194</f>
        <v>6.64395</v>
      </c>
      <c r="E194" s="30">
        <f>F194</f>
        <v>6.64395</v>
      </c>
      <c r="F194" s="30">
        <f>ROUND(6.64395,5)</f>
        <v>6.64395</v>
      </c>
      <c r="G194" s="28"/>
      <c r="H194" s="42"/>
    </row>
    <row r="195" spans="1:8" ht="12.75" customHeight="1">
      <c r="A195" s="26">
        <v>43678</v>
      </c>
      <c r="B195" s="27"/>
      <c r="C195" s="30">
        <f>ROUND(6.725,5)</f>
        <v>6.725</v>
      </c>
      <c r="D195" s="30">
        <f>F195</f>
        <v>6.09776</v>
      </c>
      <c r="E195" s="30">
        <f>F195</f>
        <v>6.09776</v>
      </c>
      <c r="F195" s="30">
        <f>ROUND(6.09776,5)</f>
        <v>6.09776</v>
      </c>
      <c r="G195" s="28"/>
      <c r="H195" s="42"/>
    </row>
    <row r="196" spans="1:8" ht="12.75" customHeight="1">
      <c r="A196" s="26">
        <v>43776</v>
      </c>
      <c r="B196" s="27"/>
      <c r="C196" s="30">
        <f>ROUND(6.725,5)</f>
        <v>6.725</v>
      </c>
      <c r="D196" s="30">
        <f>F196</f>
        <v>3.48193</v>
      </c>
      <c r="E196" s="30">
        <f>F196</f>
        <v>3.48193</v>
      </c>
      <c r="F196" s="30">
        <f>ROUND(3.48193,5)</f>
        <v>3.48193</v>
      </c>
      <c r="G196" s="28"/>
      <c r="H196" s="42"/>
    </row>
    <row r="197" spans="1:8" ht="12.75" customHeight="1">
      <c r="A197" s="26">
        <v>43867</v>
      </c>
      <c r="B197" s="27"/>
      <c r="C197" s="30">
        <f>ROUND(6.725,5)</f>
        <v>6.725</v>
      </c>
      <c r="D197" s="30">
        <f>F197</f>
        <v>3.48193</v>
      </c>
      <c r="E197" s="30">
        <f>F197</f>
        <v>3.48193</v>
      </c>
      <c r="F197" s="30">
        <f>ROUND(3.48193,5)</f>
        <v>3.48193</v>
      </c>
      <c r="G197" s="28"/>
      <c r="H197" s="42"/>
    </row>
    <row r="198" spans="1:8" ht="12.75" customHeight="1">
      <c r="A198" s="26">
        <v>43958</v>
      </c>
      <c r="B198" s="27"/>
      <c r="C198" s="30">
        <f>ROUND(6.725,5)</f>
        <v>6.725</v>
      </c>
      <c r="D198" s="30">
        <f>F198</f>
        <v>3.48193</v>
      </c>
      <c r="E198" s="30">
        <f>F198</f>
        <v>3.48193</v>
      </c>
      <c r="F198" s="30">
        <f>ROUND(3.48193,5)</f>
        <v>3.48193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ROUND(6.875,5)</f>
        <v>6.875</v>
      </c>
      <c r="D200" s="30">
        <f>F200</f>
        <v>6.84832</v>
      </c>
      <c r="E200" s="30">
        <f>F200</f>
        <v>6.84832</v>
      </c>
      <c r="F200" s="30">
        <f>ROUND(6.84832,5)</f>
        <v>6.84832</v>
      </c>
      <c r="G200" s="28"/>
      <c r="H200" s="42"/>
    </row>
    <row r="201" spans="1:8" ht="12.75" customHeight="1">
      <c r="A201" s="26">
        <v>43678</v>
      </c>
      <c r="B201" s="27"/>
      <c r="C201" s="30">
        <f>ROUND(6.875,5)</f>
        <v>6.875</v>
      </c>
      <c r="D201" s="30">
        <f>F201</f>
        <v>6.73928</v>
      </c>
      <c r="E201" s="30">
        <f>F201</f>
        <v>6.73928</v>
      </c>
      <c r="F201" s="30">
        <f>ROUND(6.73928,5)</f>
        <v>6.73928</v>
      </c>
      <c r="G201" s="28"/>
      <c r="H201" s="42"/>
    </row>
    <row r="202" spans="1:8" ht="12.75" customHeight="1">
      <c r="A202" s="26">
        <v>43776</v>
      </c>
      <c r="B202" s="27"/>
      <c r="C202" s="30">
        <f>ROUND(6.875,5)</f>
        <v>6.875</v>
      </c>
      <c r="D202" s="30">
        <f>F202</f>
        <v>6.51326</v>
      </c>
      <c r="E202" s="30">
        <f>F202</f>
        <v>6.51326</v>
      </c>
      <c r="F202" s="30">
        <f>ROUND(6.51326,5)</f>
        <v>6.51326</v>
      </c>
      <c r="G202" s="28"/>
      <c r="H202" s="42"/>
    </row>
    <row r="203" spans="1:8" ht="12.75" customHeight="1">
      <c r="A203" s="26">
        <v>43867</v>
      </c>
      <c r="B203" s="27"/>
      <c r="C203" s="30">
        <f>ROUND(6.875,5)</f>
        <v>6.875</v>
      </c>
      <c r="D203" s="30">
        <f>F203</f>
        <v>6.13962</v>
      </c>
      <c r="E203" s="30">
        <f>F203</f>
        <v>6.13962</v>
      </c>
      <c r="F203" s="30">
        <f>ROUND(6.13962,5)</f>
        <v>6.13962</v>
      </c>
      <c r="G203" s="28"/>
      <c r="H203" s="42"/>
    </row>
    <row r="204" spans="1:8" ht="12.75" customHeight="1">
      <c r="A204" s="26">
        <v>43958</v>
      </c>
      <c r="B204" s="27"/>
      <c r="C204" s="30">
        <f>ROUND(6.875,5)</f>
        <v>6.875</v>
      </c>
      <c r="D204" s="30">
        <f>F204</f>
        <v>5.75716</v>
      </c>
      <c r="E204" s="30">
        <f>F204</f>
        <v>5.75716</v>
      </c>
      <c r="F204" s="30">
        <f>ROUND(5.75716,5)</f>
        <v>5.75716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ROUND(9.42,5)</f>
        <v>9.42</v>
      </c>
      <c r="D206" s="30">
        <f>F206</f>
        <v>9.43849</v>
      </c>
      <c r="E206" s="30">
        <f>F206</f>
        <v>9.43849</v>
      </c>
      <c r="F206" s="30">
        <f>ROUND(9.43849,5)</f>
        <v>9.43849</v>
      </c>
      <c r="G206" s="28"/>
      <c r="H206" s="42"/>
    </row>
    <row r="207" spans="1:8" ht="12.75" customHeight="1">
      <c r="A207" s="26">
        <v>43678</v>
      </c>
      <c r="B207" s="27"/>
      <c r="C207" s="30">
        <f>ROUND(9.42,5)</f>
        <v>9.42</v>
      </c>
      <c r="D207" s="30">
        <f>F207</f>
        <v>9.4902</v>
      </c>
      <c r="E207" s="30">
        <f>F207</f>
        <v>9.4902</v>
      </c>
      <c r="F207" s="30">
        <f>ROUND(9.4902,5)</f>
        <v>9.4902</v>
      </c>
      <c r="G207" s="28"/>
      <c r="H207" s="42"/>
    </row>
    <row r="208" spans="1:8" ht="12.75" customHeight="1">
      <c r="A208" s="26">
        <v>43776</v>
      </c>
      <c r="B208" s="27"/>
      <c r="C208" s="30">
        <f>ROUND(9.42,5)</f>
        <v>9.42</v>
      </c>
      <c r="D208" s="30">
        <f>F208</f>
        <v>9.53873</v>
      </c>
      <c r="E208" s="30">
        <f>F208</f>
        <v>9.53873</v>
      </c>
      <c r="F208" s="30">
        <f>ROUND(9.53873,5)</f>
        <v>9.53873</v>
      </c>
      <c r="G208" s="28"/>
      <c r="H208" s="42"/>
    </row>
    <row r="209" spans="1:8" ht="12.75" customHeight="1">
      <c r="A209" s="26">
        <v>43867</v>
      </c>
      <c r="B209" s="27"/>
      <c r="C209" s="30">
        <f>ROUND(9.42,5)</f>
        <v>9.42</v>
      </c>
      <c r="D209" s="30">
        <f>F209</f>
        <v>9.57691</v>
      </c>
      <c r="E209" s="30">
        <f>F209</f>
        <v>9.57691</v>
      </c>
      <c r="F209" s="30">
        <f>ROUND(9.57691,5)</f>
        <v>9.57691</v>
      </c>
      <c r="G209" s="28"/>
      <c r="H209" s="42"/>
    </row>
    <row r="210" spans="1:8" ht="12.75" customHeight="1">
      <c r="A210" s="26">
        <v>43958</v>
      </c>
      <c r="B210" s="27"/>
      <c r="C210" s="30">
        <f>ROUND(9.42,5)</f>
        <v>9.42</v>
      </c>
      <c r="D210" s="30">
        <f>F210</f>
        <v>9.63615</v>
      </c>
      <c r="E210" s="30">
        <f>F210</f>
        <v>9.63615</v>
      </c>
      <c r="F210" s="30">
        <f>ROUND(9.63615,5)</f>
        <v>9.63615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ROUND(3.275,5)</f>
        <v>3.275</v>
      </c>
      <c r="D212" s="30">
        <f>F212</f>
        <v>185.05286</v>
      </c>
      <c r="E212" s="30">
        <f>F212</f>
        <v>185.05286</v>
      </c>
      <c r="F212" s="30">
        <f>ROUND(185.05286,5)</f>
        <v>185.05286</v>
      </c>
      <c r="G212" s="28"/>
      <c r="H212" s="42"/>
    </row>
    <row r="213" spans="1:8" ht="12.75" customHeight="1">
      <c r="A213" s="26">
        <v>43678</v>
      </c>
      <c r="B213" s="27"/>
      <c r="C213" s="30">
        <f>ROUND(3.275,5)</f>
        <v>3.275</v>
      </c>
      <c r="D213" s="30">
        <f>F213</f>
        <v>188.53145</v>
      </c>
      <c r="E213" s="30">
        <f>F213</f>
        <v>188.53145</v>
      </c>
      <c r="F213" s="30">
        <f>ROUND(188.53145,5)</f>
        <v>188.53145</v>
      </c>
      <c r="G213" s="28"/>
      <c r="H213" s="42"/>
    </row>
    <row r="214" spans="1:8" ht="12.75" customHeight="1">
      <c r="A214" s="26">
        <v>43776</v>
      </c>
      <c r="B214" s="27"/>
      <c r="C214" s="30">
        <f>ROUND(3.275,5)</f>
        <v>3.275</v>
      </c>
      <c r="D214" s="30">
        <f>F214</f>
        <v>189.86771</v>
      </c>
      <c r="E214" s="30">
        <f>F214</f>
        <v>189.86771</v>
      </c>
      <c r="F214" s="30">
        <f>ROUND(189.86771,5)</f>
        <v>189.86771</v>
      </c>
      <c r="G214" s="28"/>
      <c r="H214" s="42"/>
    </row>
    <row r="215" spans="1:8" ht="12.75" customHeight="1">
      <c r="A215" s="26">
        <v>43867</v>
      </c>
      <c r="B215" s="27"/>
      <c r="C215" s="30">
        <f>ROUND(3.275,5)</f>
        <v>3.275</v>
      </c>
      <c r="D215" s="30">
        <f>F215</f>
        <v>193.71959</v>
      </c>
      <c r="E215" s="30">
        <f>F215</f>
        <v>193.71959</v>
      </c>
      <c r="F215" s="30">
        <f>ROUND(193.71959,5)</f>
        <v>193.71959</v>
      </c>
      <c r="G215" s="28"/>
      <c r="H215" s="42"/>
    </row>
    <row r="216" spans="1:8" ht="12.75" customHeight="1">
      <c r="A216" s="26">
        <v>43958</v>
      </c>
      <c r="B216" s="27"/>
      <c r="C216" s="30">
        <f>ROUND(3.275,5)</f>
        <v>3.275</v>
      </c>
      <c r="D216" s="30">
        <f>F216</f>
        <v>194.64514</v>
      </c>
      <c r="E216" s="30">
        <f>F216</f>
        <v>194.64514</v>
      </c>
      <c r="F216" s="30">
        <f>ROUND(194.64514,5)</f>
        <v>194.64514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ROUND(2.95,5)</f>
        <v>2.95</v>
      </c>
      <c r="D218" s="30">
        <f>F218</f>
        <v>157.33829</v>
      </c>
      <c r="E218" s="30">
        <f>F218</f>
        <v>157.33829</v>
      </c>
      <c r="F218" s="30">
        <f>ROUND(157.33829,5)</f>
        <v>157.33829</v>
      </c>
      <c r="G218" s="28"/>
      <c r="H218" s="42"/>
    </row>
    <row r="219" spans="1:8" ht="12.75" customHeight="1">
      <c r="A219" s="26">
        <v>43678</v>
      </c>
      <c r="B219" s="27"/>
      <c r="C219" s="30">
        <f>ROUND(2.95,5)</f>
        <v>2.95</v>
      </c>
      <c r="D219" s="30">
        <f>F219</f>
        <v>158.07584</v>
      </c>
      <c r="E219" s="30">
        <f>F219</f>
        <v>158.07584</v>
      </c>
      <c r="F219" s="30">
        <f>ROUND(158.07584,5)</f>
        <v>158.07584</v>
      </c>
      <c r="G219" s="28"/>
      <c r="H219" s="42"/>
    </row>
    <row r="220" spans="1:8" ht="12.75" customHeight="1">
      <c r="A220" s="26">
        <v>43776</v>
      </c>
      <c r="B220" s="27"/>
      <c r="C220" s="30">
        <f>ROUND(2.95,5)</f>
        <v>2.95</v>
      </c>
      <c r="D220" s="30">
        <f>F220</f>
        <v>161.40843</v>
      </c>
      <c r="E220" s="30">
        <f>F220</f>
        <v>161.40843</v>
      </c>
      <c r="F220" s="30">
        <f>ROUND(161.40843,5)</f>
        <v>161.40843</v>
      </c>
      <c r="G220" s="28"/>
      <c r="H220" s="42"/>
    </row>
    <row r="221" spans="1:8" ht="12.75" customHeight="1">
      <c r="A221" s="26">
        <v>43867</v>
      </c>
      <c r="B221" s="27"/>
      <c r="C221" s="30">
        <f>ROUND(2.95,5)</f>
        <v>2.95</v>
      </c>
      <c r="D221" s="30">
        <f>F221</f>
        <v>162.41112</v>
      </c>
      <c r="E221" s="30">
        <f>F221</f>
        <v>162.41112</v>
      </c>
      <c r="F221" s="30">
        <f>ROUND(162.41112,5)</f>
        <v>162.41112</v>
      </c>
      <c r="G221" s="28"/>
      <c r="H221" s="42"/>
    </row>
    <row r="222" spans="1:8" ht="12.75" customHeight="1">
      <c r="A222" s="26">
        <v>43958</v>
      </c>
      <c r="B222" s="27"/>
      <c r="C222" s="30">
        <f>ROUND(2.95,5)</f>
        <v>2.95</v>
      </c>
      <c r="D222" s="30">
        <f>F222</f>
        <v>165.43385</v>
      </c>
      <c r="E222" s="30">
        <f>F222</f>
        <v>165.43385</v>
      </c>
      <c r="F222" s="30">
        <f>ROUND(165.43385,5)</f>
        <v>165.43385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ROUND(9.17,5)</f>
        <v>9.17</v>
      </c>
      <c r="D224" s="30">
        <f>F224</f>
        <v>9.18916</v>
      </c>
      <c r="E224" s="30">
        <f>F224</f>
        <v>9.18916</v>
      </c>
      <c r="F224" s="30">
        <f>ROUND(9.18916,5)</f>
        <v>9.18916</v>
      </c>
      <c r="G224" s="28"/>
      <c r="H224" s="42"/>
    </row>
    <row r="225" spans="1:8" ht="12.75" customHeight="1">
      <c r="A225" s="26">
        <v>43678</v>
      </c>
      <c r="B225" s="27"/>
      <c r="C225" s="30">
        <f>ROUND(9.17,5)</f>
        <v>9.17</v>
      </c>
      <c r="D225" s="30">
        <f>F225</f>
        <v>9.24262</v>
      </c>
      <c r="E225" s="30">
        <f>F225</f>
        <v>9.24262</v>
      </c>
      <c r="F225" s="30">
        <f>ROUND(9.24262,5)</f>
        <v>9.24262</v>
      </c>
      <c r="G225" s="28"/>
      <c r="H225" s="42"/>
    </row>
    <row r="226" spans="1:8" ht="12.75" customHeight="1">
      <c r="A226" s="26">
        <v>43776</v>
      </c>
      <c r="B226" s="27"/>
      <c r="C226" s="30">
        <f>ROUND(9.17,5)</f>
        <v>9.17</v>
      </c>
      <c r="D226" s="30">
        <f>F226</f>
        <v>9.2951</v>
      </c>
      <c r="E226" s="30">
        <f>F226</f>
        <v>9.2951</v>
      </c>
      <c r="F226" s="30">
        <f>ROUND(9.2951,5)</f>
        <v>9.2951</v>
      </c>
      <c r="G226" s="28"/>
      <c r="H226" s="42"/>
    </row>
    <row r="227" spans="1:8" ht="12.75" customHeight="1">
      <c r="A227" s="26">
        <v>43867</v>
      </c>
      <c r="B227" s="27"/>
      <c r="C227" s="30">
        <f>ROUND(9.17,5)</f>
        <v>9.17</v>
      </c>
      <c r="D227" s="30">
        <f>F227</f>
        <v>9.33784</v>
      </c>
      <c r="E227" s="30">
        <f>F227</f>
        <v>9.33784</v>
      </c>
      <c r="F227" s="30">
        <f>ROUND(9.33784,5)</f>
        <v>9.33784</v>
      </c>
      <c r="G227" s="28"/>
      <c r="H227" s="42"/>
    </row>
    <row r="228" spans="1:8" ht="12.75" customHeight="1">
      <c r="A228" s="26">
        <v>43958</v>
      </c>
      <c r="B228" s="27"/>
      <c r="C228" s="30">
        <f>ROUND(9.17,5)</f>
        <v>9.17</v>
      </c>
      <c r="D228" s="30">
        <f>F228</f>
        <v>9.40064</v>
      </c>
      <c r="E228" s="30">
        <f>F228</f>
        <v>9.40064</v>
      </c>
      <c r="F228" s="30">
        <f>ROUND(9.40064,5)</f>
        <v>9.40064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ROUND(9.635,5)</f>
        <v>9.635</v>
      </c>
      <c r="D230" s="30">
        <f>F230</f>
        <v>9.65389</v>
      </c>
      <c r="E230" s="30">
        <f>F230</f>
        <v>9.65389</v>
      </c>
      <c r="F230" s="30">
        <f>ROUND(9.65389,5)</f>
        <v>9.65389</v>
      </c>
      <c r="G230" s="28"/>
      <c r="H230" s="42"/>
    </row>
    <row r="231" spans="1:8" ht="12.75" customHeight="1">
      <c r="A231" s="26">
        <v>43678</v>
      </c>
      <c r="B231" s="27"/>
      <c r="C231" s="30">
        <f>ROUND(9.635,5)</f>
        <v>9.635</v>
      </c>
      <c r="D231" s="30">
        <f>F231</f>
        <v>9.70684</v>
      </c>
      <c r="E231" s="30">
        <f>F231</f>
        <v>9.70684</v>
      </c>
      <c r="F231" s="30">
        <f>ROUND(9.70684,5)</f>
        <v>9.70684</v>
      </c>
      <c r="G231" s="28"/>
      <c r="H231" s="42"/>
    </row>
    <row r="232" spans="1:8" ht="12.75" customHeight="1">
      <c r="A232" s="26">
        <v>43776</v>
      </c>
      <c r="B232" s="27"/>
      <c r="C232" s="30">
        <f>ROUND(9.635,5)</f>
        <v>9.635</v>
      </c>
      <c r="D232" s="30">
        <f>F232</f>
        <v>9.75965</v>
      </c>
      <c r="E232" s="30">
        <f>F232</f>
        <v>9.75965</v>
      </c>
      <c r="F232" s="30">
        <f>ROUND(9.75965,5)</f>
        <v>9.75965</v>
      </c>
      <c r="G232" s="28"/>
      <c r="H232" s="42"/>
    </row>
    <row r="233" spans="1:8" ht="12.75" customHeight="1">
      <c r="A233" s="26">
        <v>43867</v>
      </c>
      <c r="B233" s="27"/>
      <c r="C233" s="30">
        <f>ROUND(9.635,5)</f>
        <v>9.635</v>
      </c>
      <c r="D233" s="30">
        <f>F233</f>
        <v>9.80413</v>
      </c>
      <c r="E233" s="30">
        <f>F233</f>
        <v>9.80413</v>
      </c>
      <c r="F233" s="30">
        <f>ROUND(9.80413,5)</f>
        <v>9.80413</v>
      </c>
      <c r="G233" s="28"/>
      <c r="H233" s="42"/>
    </row>
    <row r="234" spans="1:8" ht="12.75" customHeight="1">
      <c r="A234" s="26">
        <v>43958</v>
      </c>
      <c r="B234" s="27"/>
      <c r="C234" s="30">
        <f>ROUND(9.635,5)</f>
        <v>9.635</v>
      </c>
      <c r="D234" s="30">
        <f>F234</f>
        <v>9.86314</v>
      </c>
      <c r="E234" s="30">
        <f>F234</f>
        <v>9.86314</v>
      </c>
      <c r="F234" s="30">
        <f>ROUND(9.86314,5)</f>
        <v>9.86314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ROUND(9.595,5)</f>
        <v>9.595</v>
      </c>
      <c r="D236" s="30">
        <f>F236</f>
        <v>9.61336</v>
      </c>
      <c r="E236" s="30">
        <f>F236</f>
        <v>9.61336</v>
      </c>
      <c r="F236" s="30">
        <f>ROUND(9.61336,5)</f>
        <v>9.61336</v>
      </c>
      <c r="G236" s="28"/>
      <c r="H236" s="42"/>
    </row>
    <row r="237" spans="1:8" ht="12.75" customHeight="1">
      <c r="A237" s="26">
        <v>43678</v>
      </c>
      <c r="B237" s="27"/>
      <c r="C237" s="30">
        <f>ROUND(9.595,5)</f>
        <v>9.595</v>
      </c>
      <c r="D237" s="30">
        <f>F237</f>
        <v>9.6648</v>
      </c>
      <c r="E237" s="30">
        <f>F237</f>
        <v>9.6648</v>
      </c>
      <c r="F237" s="30">
        <f>ROUND(9.6648,5)</f>
        <v>9.6648</v>
      </c>
      <c r="G237" s="28"/>
      <c r="H237" s="42"/>
    </row>
    <row r="238" spans="1:8" ht="12.75" customHeight="1">
      <c r="A238" s="26">
        <v>43776</v>
      </c>
      <c r="B238" s="27"/>
      <c r="C238" s="30">
        <f>ROUND(9.595,5)</f>
        <v>9.595</v>
      </c>
      <c r="D238" s="30">
        <f>F238</f>
        <v>9.7159</v>
      </c>
      <c r="E238" s="30">
        <f>F238</f>
        <v>9.7159</v>
      </c>
      <c r="F238" s="30">
        <f>ROUND(9.7159,5)</f>
        <v>9.7159</v>
      </c>
      <c r="G238" s="28"/>
      <c r="H238" s="42"/>
    </row>
    <row r="239" spans="1:8" ht="12.75" customHeight="1">
      <c r="A239" s="26">
        <v>43867</v>
      </c>
      <c r="B239" s="27"/>
      <c r="C239" s="30">
        <f>ROUND(9.595,5)</f>
        <v>9.595</v>
      </c>
      <c r="D239" s="30">
        <f>F239</f>
        <v>9.75875</v>
      </c>
      <c r="E239" s="30">
        <f>F239</f>
        <v>9.75875</v>
      </c>
      <c r="F239" s="30">
        <f>ROUND(9.75875,5)</f>
        <v>9.75875</v>
      </c>
      <c r="G239" s="28"/>
      <c r="H239" s="42"/>
    </row>
    <row r="240" spans="1:8" ht="12.75" customHeight="1">
      <c r="A240" s="26">
        <v>43958</v>
      </c>
      <c r="B240" s="27"/>
      <c r="C240" s="30">
        <f>ROUND(9.595,5)</f>
        <v>9.595</v>
      </c>
      <c r="D240" s="30">
        <f>F240</f>
        <v>9.81594</v>
      </c>
      <c r="E240" s="30">
        <f>F240</f>
        <v>9.81594</v>
      </c>
      <c r="F240" s="30">
        <f>ROUND(9.81594,5)</f>
        <v>9.81594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43570</v>
      </c>
      <c r="B242" s="27"/>
      <c r="C242" s="32">
        <f>ROUND(15.9174,4)</f>
        <v>15.9174</v>
      </c>
      <c r="D242" s="32">
        <f>F242</f>
        <v>15.96</v>
      </c>
      <c r="E242" s="32">
        <f>F242</f>
        <v>15.96</v>
      </c>
      <c r="F242" s="32">
        <f>ROUND(15.96,4)</f>
        <v>15.96</v>
      </c>
      <c r="G242" s="28"/>
      <c r="H242" s="42"/>
    </row>
    <row r="243" spans="1:8" ht="12.75" customHeight="1">
      <c r="A243" s="26">
        <v>43581</v>
      </c>
      <c r="B243" s="27"/>
      <c r="C243" s="32">
        <f>ROUND(15.9174,4)</f>
        <v>15.9174</v>
      </c>
      <c r="D243" s="32">
        <f>F243</f>
        <v>15.9954</v>
      </c>
      <c r="E243" s="32">
        <f>F243</f>
        <v>15.9954</v>
      </c>
      <c r="F243" s="32">
        <f>ROUND(15.9954,4)</f>
        <v>15.9954</v>
      </c>
      <c r="G243" s="28"/>
      <c r="H243" s="42"/>
    </row>
    <row r="244" spans="1:8" ht="12.75" customHeight="1">
      <c r="A244" s="26">
        <v>43616</v>
      </c>
      <c r="B244" s="27"/>
      <c r="C244" s="32">
        <f>ROUND(15.9174,4)</f>
        <v>15.9174</v>
      </c>
      <c r="D244" s="32">
        <f>F244</f>
        <v>16.1094</v>
      </c>
      <c r="E244" s="32">
        <f>F244</f>
        <v>16.1094</v>
      </c>
      <c r="F244" s="32">
        <f>ROUND(16.1094,4)</f>
        <v>16.1094</v>
      </c>
      <c r="G244" s="28"/>
      <c r="H244" s="42"/>
    </row>
    <row r="245" spans="1:8" ht="12.75" customHeight="1">
      <c r="A245" s="26">
        <v>43626</v>
      </c>
      <c r="B245" s="27"/>
      <c r="C245" s="32">
        <f>ROUND(15.9174,4)</f>
        <v>15.9174</v>
      </c>
      <c r="D245" s="32">
        <f>F245</f>
        <v>16.1423</v>
      </c>
      <c r="E245" s="32">
        <f>F245</f>
        <v>16.1423</v>
      </c>
      <c r="F245" s="32">
        <f>ROUND(16.1423,4)</f>
        <v>16.1423</v>
      </c>
      <c r="G245" s="28"/>
      <c r="H245" s="42"/>
    </row>
    <row r="246" spans="1:8" ht="12.75" customHeight="1">
      <c r="A246" s="26">
        <v>43691</v>
      </c>
      <c r="B246" s="27"/>
      <c r="C246" s="32">
        <f>ROUND(15.9174,4)</f>
        <v>15.9174</v>
      </c>
      <c r="D246" s="32">
        <f>F246</f>
        <v>16.3564</v>
      </c>
      <c r="E246" s="32">
        <f>F246</f>
        <v>16.3564</v>
      </c>
      <c r="F246" s="32">
        <f>ROUND(16.3564,4)</f>
        <v>16.3564</v>
      </c>
      <c r="G246" s="28"/>
      <c r="H246" s="42"/>
    </row>
    <row r="247" spans="1:8" ht="12.75" customHeight="1">
      <c r="A247" s="26">
        <v>43871</v>
      </c>
      <c r="B247" s="27"/>
      <c r="C247" s="32">
        <f>ROUND(15.9174,4)</f>
        <v>15.9174</v>
      </c>
      <c r="D247" s="32">
        <f>F247</f>
        <v>16.969</v>
      </c>
      <c r="E247" s="32">
        <f>F247</f>
        <v>16.969</v>
      </c>
      <c r="F247" s="32">
        <f>ROUND(16.969,4)</f>
        <v>16.969</v>
      </c>
      <c r="G247" s="28"/>
      <c r="H247" s="42"/>
    </row>
    <row r="248" spans="1:8" ht="12.75" customHeight="1">
      <c r="A248" s="26">
        <v>43880</v>
      </c>
      <c r="B248" s="27"/>
      <c r="C248" s="32">
        <f>ROUND(15.9174,4)</f>
        <v>15.9174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ROUND(15.9174,4)</f>
        <v>15.9174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ROUND(15.9174,4)</f>
        <v>15.9174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ROUND(15.9174,4)</f>
        <v>15.9174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43570</v>
      </c>
      <c r="B253" s="27"/>
      <c r="C253" s="32">
        <f>ROUND(18.5433,4)</f>
        <v>18.5433</v>
      </c>
      <c r="D253" s="32">
        <f>F253</f>
        <v>18.5846</v>
      </c>
      <c r="E253" s="32">
        <f>F253</f>
        <v>18.5846</v>
      </c>
      <c r="F253" s="32">
        <f>ROUND(18.5846,4)</f>
        <v>18.5846</v>
      </c>
      <c r="G253" s="28"/>
      <c r="H253" s="42"/>
    </row>
    <row r="254" spans="1:8" ht="12.75" customHeight="1">
      <c r="A254" s="26">
        <v>43581</v>
      </c>
      <c r="B254" s="27"/>
      <c r="C254" s="32">
        <f>ROUND(18.5433,4)</f>
        <v>18.5433</v>
      </c>
      <c r="D254" s="32">
        <f>F254</f>
        <v>18.6189</v>
      </c>
      <c r="E254" s="32">
        <f>F254</f>
        <v>18.6189</v>
      </c>
      <c r="F254" s="32">
        <f>ROUND(18.6189,4)</f>
        <v>18.6189</v>
      </c>
      <c r="G254" s="28"/>
      <c r="H254" s="42"/>
    </row>
    <row r="255" spans="1:8" ht="12.75" customHeight="1">
      <c r="A255" s="26">
        <v>43584</v>
      </c>
      <c r="B255" s="27"/>
      <c r="C255" s="32">
        <f>ROUND(18.5433,4)</f>
        <v>18.5433</v>
      </c>
      <c r="D255" s="32">
        <f>F255</f>
        <v>18.6283</v>
      </c>
      <c r="E255" s="32">
        <f>F255</f>
        <v>18.6283</v>
      </c>
      <c r="F255" s="32">
        <f>ROUND(18.6283,4)</f>
        <v>18.6283</v>
      </c>
      <c r="G255" s="28"/>
      <c r="H255" s="42"/>
    </row>
    <row r="256" spans="1:8" ht="12.75" customHeight="1">
      <c r="A256" s="26">
        <v>43616</v>
      </c>
      <c r="B256" s="27"/>
      <c r="C256" s="32">
        <f>ROUND(18.5433,4)</f>
        <v>18.5433</v>
      </c>
      <c r="D256" s="32">
        <f>F256</f>
        <v>18.7293</v>
      </c>
      <c r="E256" s="32">
        <f>F256</f>
        <v>18.7293</v>
      </c>
      <c r="F256" s="32">
        <f>ROUND(18.7293,4)</f>
        <v>18.7293</v>
      </c>
      <c r="G256" s="28"/>
      <c r="H256" s="42"/>
    </row>
    <row r="257" spans="1:8" ht="12.75" customHeight="1">
      <c r="A257" s="26">
        <v>46131</v>
      </c>
      <c r="B257" s="27"/>
      <c r="C257" s="32">
        <f>ROUND(18.5433,4)</f>
        <v>18.5433</v>
      </c>
      <c r="D257" s="32">
        <f>F257</f>
        <v>18.6026</v>
      </c>
      <c r="E257" s="32">
        <f>F257</f>
        <v>18.6026</v>
      </c>
      <c r="F257" s="32">
        <f>ROUND(18.6026,4)</f>
        <v>18.6026</v>
      </c>
      <c r="G257" s="28"/>
      <c r="H257" s="42"/>
    </row>
    <row r="258" spans="1:8" ht="12.75" customHeight="1">
      <c r="A258" s="26">
        <v>46802</v>
      </c>
      <c r="B258" s="27"/>
      <c r="C258" s="32">
        <f>ROUND(18.5433,4)</f>
        <v>18.5433</v>
      </c>
      <c r="D258" s="32">
        <f>F258</f>
        <v>18.4232</v>
      </c>
      <c r="E258" s="32">
        <f>F258</f>
        <v>18.4232</v>
      </c>
      <c r="F258" s="32">
        <f>ROUND(18.4232,4)</f>
        <v>18.4232</v>
      </c>
      <c r="G258" s="28"/>
      <c r="H258" s="42"/>
    </row>
    <row r="259" spans="1:8" ht="12.75" customHeight="1">
      <c r="A259" s="26">
        <v>47196</v>
      </c>
      <c r="B259" s="27"/>
      <c r="C259" s="32">
        <f>ROUND(18.5433,4)</f>
        <v>18.5433</v>
      </c>
      <c r="D259" s="32">
        <f>F259</f>
        <v>18.5138</v>
      </c>
      <c r="E259" s="32">
        <f>F259</f>
        <v>18.5138</v>
      </c>
      <c r="F259" s="32">
        <f>ROUND(18.5138,4)</f>
        <v>18.5138</v>
      </c>
      <c r="G259" s="28"/>
      <c r="H259" s="42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43557</v>
      </c>
      <c r="B261" s="27"/>
      <c r="C261" s="32">
        <f>ROUND(14.2261,4)</f>
        <v>14.2261</v>
      </c>
      <c r="D261" s="32">
        <f>F261</f>
        <v>14.1799</v>
      </c>
      <c r="E261" s="32">
        <f>F261</f>
        <v>14.1799</v>
      </c>
      <c r="F261" s="32">
        <f>ROUND(14.1799,4)</f>
        <v>14.1799</v>
      </c>
      <c r="G261" s="28"/>
      <c r="H261" s="42"/>
    </row>
    <row r="262" spans="1:8" ht="12.75" customHeight="1">
      <c r="A262" s="26">
        <v>43559</v>
      </c>
      <c r="B262" s="27"/>
      <c r="C262" s="32">
        <f>ROUND(14.2261,4)</f>
        <v>14.2261</v>
      </c>
      <c r="D262" s="32">
        <f>F262</f>
        <v>14.2296</v>
      </c>
      <c r="E262" s="32">
        <f>F262</f>
        <v>14.2296</v>
      </c>
      <c r="F262" s="32">
        <f>ROUND(14.2296,4)</f>
        <v>14.2296</v>
      </c>
      <c r="G262" s="28"/>
      <c r="H262" s="42"/>
    </row>
    <row r="263" spans="1:8" ht="12.75" customHeight="1">
      <c r="A263" s="26">
        <v>43560</v>
      </c>
      <c r="B263" s="27"/>
      <c r="C263" s="32">
        <f>ROUND(14.2261,4)</f>
        <v>14.2261</v>
      </c>
      <c r="D263" s="32">
        <f>F263</f>
        <v>14.2313</v>
      </c>
      <c r="E263" s="32">
        <f>F263</f>
        <v>14.2313</v>
      </c>
      <c r="F263" s="32">
        <f>ROUND(14.2313,4)</f>
        <v>14.2313</v>
      </c>
      <c r="G263" s="28"/>
      <c r="H263" s="42"/>
    </row>
    <row r="264" spans="1:8" ht="12.75" customHeight="1">
      <c r="A264" s="26">
        <v>43570</v>
      </c>
      <c r="B264" s="27"/>
      <c r="C264" s="32">
        <f>ROUND(14.2261,4)</f>
        <v>14.2261</v>
      </c>
      <c r="D264" s="32">
        <f>F264</f>
        <v>14.2485</v>
      </c>
      <c r="E264" s="32">
        <f>F264</f>
        <v>14.2485</v>
      </c>
      <c r="F264" s="32">
        <f>ROUND(14.2485,4)</f>
        <v>14.2485</v>
      </c>
      <c r="G264" s="28"/>
      <c r="H264" s="42"/>
    </row>
    <row r="265" spans="1:8" ht="12.75" customHeight="1">
      <c r="A265" s="26">
        <v>43572</v>
      </c>
      <c r="B265" s="27"/>
      <c r="C265" s="32">
        <f>ROUND(14.2261,4)</f>
        <v>14.2261</v>
      </c>
      <c r="D265" s="32">
        <f>F265</f>
        <v>14.2519</v>
      </c>
      <c r="E265" s="32">
        <f>F265</f>
        <v>14.2519</v>
      </c>
      <c r="F265" s="32">
        <f>ROUND(14.2519,4)</f>
        <v>14.2519</v>
      </c>
      <c r="G265" s="28"/>
      <c r="H265" s="42"/>
    </row>
    <row r="266" spans="1:8" ht="12.75" customHeight="1">
      <c r="A266" s="26">
        <v>43578</v>
      </c>
      <c r="B266" s="27"/>
      <c r="C266" s="32">
        <f>ROUND(14.2261,4)</f>
        <v>14.2261</v>
      </c>
      <c r="D266" s="32">
        <f>F266</f>
        <v>14.2618</v>
      </c>
      <c r="E266" s="32">
        <f>F266</f>
        <v>14.2618</v>
      </c>
      <c r="F266" s="32">
        <f>ROUND(14.2618,4)</f>
        <v>14.2618</v>
      </c>
      <c r="G266" s="28"/>
      <c r="H266" s="42"/>
    </row>
    <row r="267" spans="1:8" ht="12.75" customHeight="1">
      <c r="A267" s="26">
        <v>43581</v>
      </c>
      <c r="B267" s="27"/>
      <c r="C267" s="32">
        <f>ROUND(14.2261,4)</f>
        <v>14.2261</v>
      </c>
      <c r="D267" s="32">
        <f>F267</f>
        <v>14.2669</v>
      </c>
      <c r="E267" s="32">
        <f>F267</f>
        <v>14.2669</v>
      </c>
      <c r="F267" s="32">
        <f>ROUND(14.2669,4)</f>
        <v>14.2669</v>
      </c>
      <c r="G267" s="28"/>
      <c r="H267" s="42"/>
    </row>
    <row r="268" spans="1:8" ht="12.75" customHeight="1">
      <c r="A268" s="26">
        <v>43584</v>
      </c>
      <c r="B268" s="27"/>
      <c r="C268" s="32">
        <f>ROUND(14.2261,4)</f>
        <v>14.2261</v>
      </c>
      <c r="D268" s="32">
        <f>F268</f>
        <v>14.272</v>
      </c>
      <c r="E268" s="32">
        <f>F268</f>
        <v>14.272</v>
      </c>
      <c r="F268" s="32">
        <f>ROUND(14.272,4)</f>
        <v>14.272</v>
      </c>
      <c r="G268" s="28"/>
      <c r="H268" s="42"/>
    </row>
    <row r="269" spans="1:8" ht="12.75" customHeight="1">
      <c r="A269" s="26">
        <v>43585</v>
      </c>
      <c r="B269" s="27"/>
      <c r="C269" s="32">
        <f>ROUND(14.2261,4)</f>
        <v>14.2261</v>
      </c>
      <c r="D269" s="32">
        <f>F269</f>
        <v>14.2737</v>
      </c>
      <c r="E269" s="32">
        <f>F269</f>
        <v>14.2737</v>
      </c>
      <c r="F269" s="32">
        <f>ROUND(14.2737,4)</f>
        <v>14.2737</v>
      </c>
      <c r="G269" s="28"/>
      <c r="H269" s="42"/>
    </row>
    <row r="270" spans="1:8" ht="12.75" customHeight="1">
      <c r="A270" s="26">
        <v>43592</v>
      </c>
      <c r="B270" s="27"/>
      <c r="C270" s="32">
        <f>ROUND(14.2261,4)</f>
        <v>14.2261</v>
      </c>
      <c r="D270" s="32">
        <f>F270</f>
        <v>14.2856</v>
      </c>
      <c r="E270" s="32">
        <f>F270</f>
        <v>14.2856</v>
      </c>
      <c r="F270" s="32">
        <f>ROUND(14.2856,4)</f>
        <v>14.2856</v>
      </c>
      <c r="G270" s="28"/>
      <c r="H270" s="42"/>
    </row>
    <row r="271" spans="1:8" ht="12.75" customHeight="1">
      <c r="A271" s="26">
        <v>43594</v>
      </c>
      <c r="B271" s="27"/>
      <c r="C271" s="32">
        <f>ROUND(14.2261,4)</f>
        <v>14.2261</v>
      </c>
      <c r="D271" s="32">
        <f>F271</f>
        <v>14.289</v>
      </c>
      <c r="E271" s="32">
        <f>F271</f>
        <v>14.289</v>
      </c>
      <c r="F271" s="32">
        <f>ROUND(14.289,4)</f>
        <v>14.289</v>
      </c>
      <c r="G271" s="28"/>
      <c r="H271" s="42"/>
    </row>
    <row r="272" spans="1:8" ht="12.75" customHeight="1">
      <c r="A272" s="26">
        <v>43598</v>
      </c>
      <c r="B272" s="27"/>
      <c r="C272" s="32">
        <f>ROUND(14.2261,4)</f>
        <v>14.2261</v>
      </c>
      <c r="D272" s="32">
        <f>F272</f>
        <v>14.2959</v>
      </c>
      <c r="E272" s="32">
        <f>F272</f>
        <v>14.2959</v>
      </c>
      <c r="F272" s="32">
        <f>ROUND(14.2959,4)</f>
        <v>14.2959</v>
      </c>
      <c r="G272" s="28"/>
      <c r="H272" s="42"/>
    </row>
    <row r="273" spans="1:8" ht="12.75" customHeight="1">
      <c r="A273" s="26">
        <v>43600</v>
      </c>
      <c r="B273" s="27"/>
      <c r="C273" s="32">
        <f>ROUND(14.2261,4)</f>
        <v>14.2261</v>
      </c>
      <c r="D273" s="32">
        <f>F273</f>
        <v>14.2993</v>
      </c>
      <c r="E273" s="32">
        <f>F273</f>
        <v>14.2993</v>
      </c>
      <c r="F273" s="32">
        <f>ROUND(14.2993,4)</f>
        <v>14.2993</v>
      </c>
      <c r="G273" s="28"/>
      <c r="H273" s="42"/>
    </row>
    <row r="274" spans="1:8" ht="12.75" customHeight="1">
      <c r="A274" s="26">
        <v>43605</v>
      </c>
      <c r="B274" s="27"/>
      <c r="C274" s="32">
        <f>ROUND(14.2261,4)</f>
        <v>14.2261</v>
      </c>
      <c r="D274" s="32">
        <f>F274</f>
        <v>14.3078</v>
      </c>
      <c r="E274" s="32">
        <f>F274</f>
        <v>14.3078</v>
      </c>
      <c r="F274" s="32">
        <f>ROUND(14.3078,4)</f>
        <v>14.3078</v>
      </c>
      <c r="G274" s="28"/>
      <c r="H274" s="42"/>
    </row>
    <row r="275" spans="1:8" ht="12.75" customHeight="1">
      <c r="A275" s="26">
        <v>43614</v>
      </c>
      <c r="B275" s="27"/>
      <c r="C275" s="32">
        <f>ROUND(14.2261,4)</f>
        <v>14.2261</v>
      </c>
      <c r="D275" s="32">
        <f>F275</f>
        <v>14.3232</v>
      </c>
      <c r="E275" s="32">
        <f>F275</f>
        <v>14.3232</v>
      </c>
      <c r="F275" s="32">
        <f>ROUND(14.3232,4)</f>
        <v>14.3232</v>
      </c>
      <c r="G275" s="28"/>
      <c r="H275" s="42"/>
    </row>
    <row r="276" spans="1:8" ht="12.75" customHeight="1">
      <c r="A276" s="26">
        <v>43616</v>
      </c>
      <c r="B276" s="27"/>
      <c r="C276" s="32">
        <f>ROUND(14.2261,4)</f>
        <v>14.2261</v>
      </c>
      <c r="D276" s="32">
        <f>F276</f>
        <v>14.3266</v>
      </c>
      <c r="E276" s="32">
        <f>F276</f>
        <v>14.3266</v>
      </c>
      <c r="F276" s="32">
        <f>ROUND(14.3266,4)</f>
        <v>14.3266</v>
      </c>
      <c r="G276" s="28"/>
      <c r="H276" s="42"/>
    </row>
    <row r="277" spans="1:8" ht="12.75" customHeight="1">
      <c r="A277" s="26">
        <v>43619</v>
      </c>
      <c r="B277" s="27"/>
      <c r="C277" s="32">
        <f>ROUND(14.2261,4)</f>
        <v>14.2261</v>
      </c>
      <c r="D277" s="32">
        <f>F277</f>
        <v>14.3317</v>
      </c>
      <c r="E277" s="32">
        <f>F277</f>
        <v>14.3317</v>
      </c>
      <c r="F277" s="32">
        <f>ROUND(14.3317,4)</f>
        <v>14.3317</v>
      </c>
      <c r="G277" s="28"/>
      <c r="H277" s="42"/>
    </row>
    <row r="278" spans="1:8" ht="12.75" customHeight="1">
      <c r="A278" s="26">
        <v>43620</v>
      </c>
      <c r="B278" s="27"/>
      <c r="C278" s="32">
        <f>ROUND(14.2261,4)</f>
        <v>14.2261</v>
      </c>
      <c r="D278" s="32">
        <f>F278</f>
        <v>14.3335</v>
      </c>
      <c r="E278" s="32">
        <f>F278</f>
        <v>14.3335</v>
      </c>
      <c r="F278" s="32">
        <f>ROUND(14.3335,4)</f>
        <v>14.3335</v>
      </c>
      <c r="G278" s="28"/>
      <c r="H278" s="42"/>
    </row>
    <row r="279" spans="1:8" ht="12.75" customHeight="1">
      <c r="A279" s="26">
        <v>43626</v>
      </c>
      <c r="B279" s="27"/>
      <c r="C279" s="32">
        <f>ROUND(14.2261,4)</f>
        <v>14.2261</v>
      </c>
      <c r="D279" s="32">
        <f>F279</f>
        <v>14.3437</v>
      </c>
      <c r="E279" s="32">
        <f>F279</f>
        <v>14.3437</v>
      </c>
      <c r="F279" s="32">
        <f>ROUND(14.3437,4)</f>
        <v>14.3437</v>
      </c>
      <c r="G279" s="28"/>
      <c r="H279" s="42"/>
    </row>
    <row r="280" spans="1:8" ht="12.75" customHeight="1">
      <c r="A280" s="26">
        <v>43636</v>
      </c>
      <c r="B280" s="27"/>
      <c r="C280" s="32">
        <f>ROUND(14.2261,4)</f>
        <v>14.2261</v>
      </c>
      <c r="D280" s="32">
        <f>F280</f>
        <v>14.3608</v>
      </c>
      <c r="E280" s="32">
        <f>F280</f>
        <v>14.3608</v>
      </c>
      <c r="F280" s="32">
        <f>ROUND(14.3608,4)</f>
        <v>14.3608</v>
      </c>
      <c r="G280" s="28"/>
      <c r="H280" s="42"/>
    </row>
    <row r="281" spans="1:8" ht="12.75" customHeight="1">
      <c r="A281" s="26">
        <v>43644</v>
      </c>
      <c r="B281" s="27"/>
      <c r="C281" s="32">
        <f>ROUND(14.2261,4)</f>
        <v>14.2261</v>
      </c>
      <c r="D281" s="32">
        <f>F281</f>
        <v>14.3745</v>
      </c>
      <c r="E281" s="32">
        <f>F281</f>
        <v>14.3745</v>
      </c>
      <c r="F281" s="32">
        <f>ROUND(14.3745,4)</f>
        <v>14.3745</v>
      </c>
      <c r="G281" s="28"/>
      <c r="H281" s="42"/>
    </row>
    <row r="282" spans="1:8" ht="12.75" customHeight="1">
      <c r="A282" s="26">
        <v>43647</v>
      </c>
      <c r="B282" s="27"/>
      <c r="C282" s="32">
        <f>ROUND(14.2261,4)</f>
        <v>14.2261</v>
      </c>
      <c r="D282" s="32">
        <f>F282</f>
        <v>14.3797</v>
      </c>
      <c r="E282" s="32">
        <f>F282</f>
        <v>14.3797</v>
      </c>
      <c r="F282" s="32">
        <f>ROUND(14.3797,4)</f>
        <v>14.3797</v>
      </c>
      <c r="G282" s="28"/>
      <c r="H282" s="42"/>
    </row>
    <row r="283" spans="1:8" ht="12.75" customHeight="1">
      <c r="A283" s="26">
        <v>43649</v>
      </c>
      <c r="B283" s="27"/>
      <c r="C283" s="32">
        <f>ROUND(14.2261,4)</f>
        <v>14.2261</v>
      </c>
      <c r="D283" s="32">
        <f>F283</f>
        <v>14.3831</v>
      </c>
      <c r="E283" s="32">
        <f>F283</f>
        <v>14.3831</v>
      </c>
      <c r="F283" s="32">
        <f>ROUND(14.3831,4)</f>
        <v>14.3831</v>
      </c>
      <c r="G283" s="28"/>
      <c r="H283" s="42"/>
    </row>
    <row r="284" spans="1:8" ht="12.75" customHeight="1">
      <c r="A284" s="26">
        <v>43677</v>
      </c>
      <c r="B284" s="27"/>
      <c r="C284" s="32">
        <f>ROUND(14.2261,4)</f>
        <v>14.2261</v>
      </c>
      <c r="D284" s="32">
        <f>F284</f>
        <v>14.4315</v>
      </c>
      <c r="E284" s="32">
        <f>F284</f>
        <v>14.4315</v>
      </c>
      <c r="F284" s="32">
        <f>ROUND(14.4315,4)</f>
        <v>14.4315</v>
      </c>
      <c r="G284" s="28"/>
      <c r="H284" s="42"/>
    </row>
    <row r="285" spans="1:8" ht="12.75" customHeight="1">
      <c r="A285" s="26">
        <v>43678</v>
      </c>
      <c r="B285" s="27"/>
      <c r="C285" s="32">
        <f>ROUND(14.2261,4)</f>
        <v>14.2261</v>
      </c>
      <c r="D285" s="32">
        <f>F285</f>
        <v>14.4332</v>
      </c>
      <c r="E285" s="32">
        <f>F285</f>
        <v>14.4332</v>
      </c>
      <c r="F285" s="32">
        <f>ROUND(14.4332,4)</f>
        <v>14.4332</v>
      </c>
      <c r="G285" s="28"/>
      <c r="H285" s="42"/>
    </row>
    <row r="286" spans="1:8" ht="12.75" customHeight="1">
      <c r="A286" s="26">
        <v>43690</v>
      </c>
      <c r="B286" s="27"/>
      <c r="C286" s="32">
        <f>ROUND(14.2261,4)</f>
        <v>14.2261</v>
      </c>
      <c r="D286" s="32">
        <f>F286</f>
        <v>14.4538</v>
      </c>
      <c r="E286" s="32">
        <f>F286</f>
        <v>14.4538</v>
      </c>
      <c r="F286" s="32">
        <f>ROUND(14.4538,4)</f>
        <v>14.4538</v>
      </c>
      <c r="G286" s="28"/>
      <c r="H286" s="42"/>
    </row>
    <row r="287" spans="1:8" ht="12.75" customHeight="1">
      <c r="A287" s="26">
        <v>43707</v>
      </c>
      <c r="B287" s="27"/>
      <c r="C287" s="32">
        <f>ROUND(14.2261,4)</f>
        <v>14.2261</v>
      </c>
      <c r="D287" s="32">
        <f>F287</f>
        <v>14.483</v>
      </c>
      <c r="E287" s="32">
        <f>F287</f>
        <v>14.483</v>
      </c>
      <c r="F287" s="32">
        <f>ROUND(14.483,4)</f>
        <v>14.483</v>
      </c>
      <c r="G287" s="28"/>
      <c r="H287" s="42"/>
    </row>
    <row r="288" spans="1:8" ht="12.75" customHeight="1">
      <c r="A288" s="26">
        <v>43710</v>
      </c>
      <c r="B288" s="27"/>
      <c r="C288" s="32">
        <f>ROUND(14.2261,4)</f>
        <v>14.2261</v>
      </c>
      <c r="D288" s="32">
        <f>F288</f>
        <v>14.4882</v>
      </c>
      <c r="E288" s="32">
        <f>F288</f>
        <v>14.4882</v>
      </c>
      <c r="F288" s="32">
        <f>ROUND(14.4882,4)</f>
        <v>14.4882</v>
      </c>
      <c r="G288" s="28"/>
      <c r="H288" s="42"/>
    </row>
    <row r="289" spans="1:8" ht="12.75" customHeight="1">
      <c r="A289" s="26">
        <v>43712</v>
      </c>
      <c r="B289" s="27"/>
      <c r="C289" s="32">
        <f>ROUND(14.2261,4)</f>
        <v>14.2261</v>
      </c>
      <c r="D289" s="32">
        <f>F289</f>
        <v>14.4918</v>
      </c>
      <c r="E289" s="32">
        <f>F289</f>
        <v>14.4918</v>
      </c>
      <c r="F289" s="32">
        <f>ROUND(14.4918,4)</f>
        <v>14.4918</v>
      </c>
      <c r="G289" s="28"/>
      <c r="H289" s="42"/>
    </row>
    <row r="290" spans="1:8" ht="12.75" customHeight="1">
      <c r="A290" s="26">
        <v>43713</v>
      </c>
      <c r="B290" s="27"/>
      <c r="C290" s="32">
        <f>ROUND(14.2261,4)</f>
        <v>14.2261</v>
      </c>
      <c r="D290" s="32">
        <f>F290</f>
        <v>14.4936</v>
      </c>
      <c r="E290" s="32">
        <f>F290</f>
        <v>14.4936</v>
      </c>
      <c r="F290" s="32">
        <f>ROUND(14.4936,4)</f>
        <v>14.4936</v>
      </c>
      <c r="G290" s="28"/>
      <c r="H290" s="42"/>
    </row>
    <row r="291" spans="1:8" ht="12.75" customHeight="1">
      <c r="A291" s="26">
        <v>43721</v>
      </c>
      <c r="B291" s="27"/>
      <c r="C291" s="32">
        <f>ROUND(14.2261,4)</f>
        <v>14.2261</v>
      </c>
      <c r="D291" s="32">
        <f>F291</f>
        <v>14.5079</v>
      </c>
      <c r="E291" s="32">
        <f>F291</f>
        <v>14.5079</v>
      </c>
      <c r="F291" s="32">
        <f>ROUND(14.5079,4)</f>
        <v>14.5079</v>
      </c>
      <c r="G291" s="28"/>
      <c r="H291" s="42"/>
    </row>
    <row r="292" spans="1:8" ht="12.75" customHeight="1">
      <c r="A292" s="26">
        <v>43738</v>
      </c>
      <c r="B292" s="27"/>
      <c r="C292" s="32">
        <f>ROUND(14.2261,4)</f>
        <v>14.2261</v>
      </c>
      <c r="D292" s="32">
        <f>F292</f>
        <v>14.5383</v>
      </c>
      <c r="E292" s="32">
        <f>F292</f>
        <v>14.5383</v>
      </c>
      <c r="F292" s="32">
        <f>ROUND(14.5383,4)</f>
        <v>14.5383</v>
      </c>
      <c r="G292" s="28"/>
      <c r="H292" s="42"/>
    </row>
    <row r="293" spans="1:8" ht="12.75" customHeight="1">
      <c r="A293" s="26">
        <v>43740</v>
      </c>
      <c r="B293" s="27"/>
      <c r="C293" s="32">
        <f>ROUND(14.2261,4)</f>
        <v>14.2261</v>
      </c>
      <c r="D293" s="32">
        <f>F293</f>
        <v>14.5419</v>
      </c>
      <c r="E293" s="32">
        <f>F293</f>
        <v>14.5419</v>
      </c>
      <c r="F293" s="32">
        <f>ROUND(14.5419,4)</f>
        <v>14.5419</v>
      </c>
      <c r="G293" s="28"/>
      <c r="H293" s="42"/>
    </row>
    <row r="294" spans="1:8" ht="12.75" customHeight="1">
      <c r="A294" s="26">
        <v>43769</v>
      </c>
      <c r="B294" s="27"/>
      <c r="C294" s="32">
        <f>ROUND(14.2261,4)</f>
        <v>14.2261</v>
      </c>
      <c r="D294" s="32">
        <f>F294</f>
        <v>14.5929</v>
      </c>
      <c r="E294" s="32">
        <f>F294</f>
        <v>14.5929</v>
      </c>
      <c r="F294" s="32">
        <f>ROUND(14.5929,4)</f>
        <v>14.5929</v>
      </c>
      <c r="G294" s="28"/>
      <c r="H294" s="42"/>
    </row>
    <row r="295" spans="1:8" ht="12.75" customHeight="1">
      <c r="A295" s="26">
        <v>43798</v>
      </c>
      <c r="B295" s="27"/>
      <c r="C295" s="32">
        <f>ROUND(14.2261,4)</f>
        <v>14.2261</v>
      </c>
      <c r="D295" s="32">
        <f>F295</f>
        <v>14.6455</v>
      </c>
      <c r="E295" s="32">
        <f>F295</f>
        <v>14.6455</v>
      </c>
      <c r="F295" s="32">
        <f>ROUND(14.6455,4)</f>
        <v>14.6455</v>
      </c>
      <c r="G295" s="28"/>
      <c r="H295" s="42"/>
    </row>
    <row r="296" spans="1:8" ht="12.75" customHeight="1">
      <c r="A296" s="26">
        <v>43801</v>
      </c>
      <c r="B296" s="27"/>
      <c r="C296" s="32">
        <f>ROUND(14.2261,4)</f>
        <v>14.2261</v>
      </c>
      <c r="D296" s="32">
        <f>F296</f>
        <v>14.6509</v>
      </c>
      <c r="E296" s="32">
        <f>F296</f>
        <v>14.6509</v>
      </c>
      <c r="F296" s="32">
        <f>ROUND(14.6509,4)</f>
        <v>14.6509</v>
      </c>
      <c r="G296" s="28"/>
      <c r="H296" s="42"/>
    </row>
    <row r="297" spans="1:8" ht="12.75" customHeight="1">
      <c r="A297" s="26">
        <v>43803</v>
      </c>
      <c r="B297" s="27"/>
      <c r="C297" s="32">
        <f>ROUND(14.2261,4)</f>
        <v>14.2261</v>
      </c>
      <c r="D297" s="32">
        <f>F297</f>
        <v>14.6545</v>
      </c>
      <c r="E297" s="32">
        <f>F297</f>
        <v>14.6545</v>
      </c>
      <c r="F297" s="32">
        <f>ROUND(14.6545,4)</f>
        <v>14.6545</v>
      </c>
      <c r="G297" s="28"/>
      <c r="H297" s="42"/>
    </row>
    <row r="298" spans="1:8" ht="12.75" customHeight="1">
      <c r="A298" s="26">
        <v>43830</v>
      </c>
      <c r="B298" s="27"/>
      <c r="C298" s="32">
        <f>ROUND(14.2261,4)</f>
        <v>14.2261</v>
      </c>
      <c r="D298" s="32">
        <f>F298</f>
        <v>14.7033</v>
      </c>
      <c r="E298" s="32">
        <f>F298</f>
        <v>14.7033</v>
      </c>
      <c r="F298" s="32">
        <f>ROUND(14.7033,4)</f>
        <v>14.7033</v>
      </c>
      <c r="G298" s="28"/>
      <c r="H298" s="42"/>
    </row>
    <row r="299" spans="1:8" ht="12.75" customHeight="1">
      <c r="A299" s="26">
        <v>43832</v>
      </c>
      <c r="B299" s="27"/>
      <c r="C299" s="32">
        <f>ROUND(14.2261,4)</f>
        <v>14.2261</v>
      </c>
      <c r="D299" s="32">
        <f>F299</f>
        <v>14.7069</v>
      </c>
      <c r="E299" s="32">
        <f>F299</f>
        <v>14.7069</v>
      </c>
      <c r="F299" s="32">
        <f>ROUND(14.7069,4)</f>
        <v>14.7069</v>
      </c>
      <c r="G299" s="28"/>
      <c r="H299" s="42"/>
    </row>
    <row r="300" spans="1:8" ht="12.75" customHeight="1">
      <c r="A300" s="26">
        <v>43861</v>
      </c>
      <c r="B300" s="27"/>
      <c r="C300" s="32">
        <f>ROUND(14.2261,4)</f>
        <v>14.2261</v>
      </c>
      <c r="D300" s="32">
        <f>F300</f>
        <v>14.7594</v>
      </c>
      <c r="E300" s="32">
        <f>F300</f>
        <v>14.7594</v>
      </c>
      <c r="F300" s="32">
        <f>ROUND(14.7594,4)</f>
        <v>14.7594</v>
      </c>
      <c r="G300" s="28"/>
      <c r="H300" s="42"/>
    </row>
    <row r="301" spans="1:8" ht="12.75" customHeight="1">
      <c r="A301" s="26">
        <v>43889</v>
      </c>
      <c r="B301" s="27"/>
      <c r="C301" s="32">
        <f>ROUND(14.2261,4)</f>
        <v>14.2261</v>
      </c>
      <c r="D301" s="32">
        <f>F301</f>
        <v>14.8104</v>
      </c>
      <c r="E301" s="32">
        <f>F301</f>
        <v>14.8104</v>
      </c>
      <c r="F301" s="32">
        <f>ROUND(14.8104,4)</f>
        <v>14.8104</v>
      </c>
      <c r="G301" s="28"/>
      <c r="H301" s="42"/>
    </row>
    <row r="302" spans="1:8" ht="12.75" customHeight="1">
      <c r="A302" s="26">
        <v>43892</v>
      </c>
      <c r="B302" s="27"/>
      <c r="C302" s="32">
        <f>ROUND(14.2261,4)</f>
        <v>14.2261</v>
      </c>
      <c r="D302" s="32">
        <f>F302</f>
        <v>14.8158</v>
      </c>
      <c r="E302" s="32">
        <f>F302</f>
        <v>14.8158</v>
      </c>
      <c r="F302" s="32">
        <f>ROUND(14.8158,4)</f>
        <v>14.8158</v>
      </c>
      <c r="G302" s="28"/>
      <c r="H302" s="42"/>
    </row>
    <row r="303" spans="1:8" ht="12.75" customHeight="1">
      <c r="A303" s="26">
        <v>43923</v>
      </c>
      <c r="B303" s="27"/>
      <c r="C303" s="32">
        <f>ROUND(14.2261,4)</f>
        <v>14.2261</v>
      </c>
      <c r="D303" s="32">
        <f>F303</f>
        <v>14.8722</v>
      </c>
      <c r="E303" s="32">
        <f>F303</f>
        <v>14.8722</v>
      </c>
      <c r="F303" s="32">
        <f>ROUND(14.8722,4)</f>
        <v>14.8722</v>
      </c>
      <c r="G303" s="28"/>
      <c r="H303" s="42"/>
    </row>
    <row r="304" spans="1:8" ht="12.75" customHeight="1">
      <c r="A304" s="26">
        <v>43950</v>
      </c>
      <c r="B304" s="27"/>
      <c r="C304" s="32">
        <f>ROUND(14.2261,4)</f>
        <v>14.2261</v>
      </c>
      <c r="D304" s="32">
        <f>F304</f>
        <v>14.9229</v>
      </c>
      <c r="E304" s="32">
        <f>F304</f>
        <v>14.9229</v>
      </c>
      <c r="F304" s="32">
        <f>ROUND(14.9229,4)</f>
        <v>14.9229</v>
      </c>
      <c r="G304" s="28"/>
      <c r="H304" s="42"/>
    </row>
    <row r="305" spans="1:8" ht="12.75" customHeight="1">
      <c r="A305" s="26">
        <v>43984</v>
      </c>
      <c r="B305" s="27"/>
      <c r="C305" s="32">
        <f>ROUND(14.2261,4)</f>
        <v>14.2261</v>
      </c>
      <c r="D305" s="32">
        <f>F305</f>
        <v>14.9869</v>
      </c>
      <c r="E305" s="32">
        <f>F305</f>
        <v>14.9869</v>
      </c>
      <c r="F305" s="32">
        <f>ROUND(14.9869,4)</f>
        <v>14.9869</v>
      </c>
      <c r="G305" s="28"/>
      <c r="H305" s="42"/>
    </row>
    <row r="306" spans="1:8" ht="12.75" customHeight="1">
      <c r="A306" s="26">
        <v>44001</v>
      </c>
      <c r="B306" s="27"/>
      <c r="C306" s="32">
        <f>ROUND(14.2261,4)</f>
        <v>14.2261</v>
      </c>
      <c r="D306" s="32">
        <f>F306</f>
        <v>14.4157</v>
      </c>
      <c r="E306" s="32">
        <f>F306</f>
        <v>14.4157</v>
      </c>
      <c r="F306" s="32">
        <f>ROUND(14.4157,4)</f>
        <v>14.4157</v>
      </c>
      <c r="G306" s="28"/>
      <c r="H306" s="42"/>
    </row>
    <row r="307" spans="1:8" ht="12.75" customHeight="1">
      <c r="A307" s="26">
        <v>44040</v>
      </c>
      <c r="B307" s="27"/>
      <c r="C307" s="32">
        <f>ROUND(14.2261,4)</f>
        <v>14.2261</v>
      </c>
      <c r="D307" s="32">
        <f>F307</f>
        <v>15.0945</v>
      </c>
      <c r="E307" s="32">
        <f>F307</f>
        <v>15.0945</v>
      </c>
      <c r="F307" s="32">
        <f>ROUND(15.0945,4)</f>
        <v>15.0945</v>
      </c>
      <c r="G307" s="28"/>
      <c r="H307" s="42"/>
    </row>
    <row r="308" spans="1:8" ht="12.75" customHeight="1">
      <c r="A308" s="26">
        <v>45676</v>
      </c>
      <c r="B308" s="27"/>
      <c r="C308" s="32">
        <f>ROUND(14.2261,4)</f>
        <v>14.2261</v>
      </c>
      <c r="D308" s="32">
        <f>F308</f>
        <v>14.1646</v>
      </c>
      <c r="E308" s="32">
        <f>F308</f>
        <v>14.1646</v>
      </c>
      <c r="F308" s="32">
        <f>ROUND(14.1646,4)</f>
        <v>14.1646</v>
      </c>
      <c r="G308" s="28"/>
      <c r="H308" s="42"/>
    </row>
    <row r="309" spans="1:8" ht="12.75" customHeight="1">
      <c r="A309" s="26">
        <v>45707</v>
      </c>
      <c r="B309" s="27"/>
      <c r="C309" s="32">
        <f>ROUND(14.2261,4)</f>
        <v>14.2261</v>
      </c>
      <c r="D309" s="32">
        <f>F309</f>
        <v>14.2161</v>
      </c>
      <c r="E309" s="32">
        <f>F309</f>
        <v>14.2161</v>
      </c>
      <c r="F309" s="32">
        <f>ROUND(14.2161,4)</f>
        <v>14.2161</v>
      </c>
      <c r="G309" s="28"/>
      <c r="H309" s="42"/>
    </row>
    <row r="310" spans="1:8" ht="12.75" customHeight="1">
      <c r="A310" s="26">
        <v>46131</v>
      </c>
      <c r="B310" s="27"/>
      <c r="C310" s="32">
        <f>ROUND(14.2261,4)</f>
        <v>14.2261</v>
      </c>
      <c r="D310" s="32">
        <f>F310</f>
        <v>14.3183</v>
      </c>
      <c r="E310" s="32">
        <f>F310</f>
        <v>14.3183</v>
      </c>
      <c r="F310" s="32">
        <f>ROUND(14.3183,4)</f>
        <v>14.3183</v>
      </c>
      <c r="G310" s="28"/>
      <c r="H310" s="42"/>
    </row>
    <row r="311" spans="1:8" ht="12.75" customHeight="1">
      <c r="A311" s="26">
        <v>46465</v>
      </c>
      <c r="B311" s="27"/>
      <c r="C311" s="32">
        <f>ROUND(14.2261,4)</f>
        <v>14.2261</v>
      </c>
      <c r="D311" s="32">
        <f>F311</f>
        <v>14.2668</v>
      </c>
      <c r="E311" s="32">
        <f>F311</f>
        <v>14.2668</v>
      </c>
      <c r="F311" s="32">
        <f>ROUND(14.2668,4)</f>
        <v>14.2668</v>
      </c>
      <c r="G311" s="28"/>
      <c r="H311" s="42"/>
    </row>
    <row r="312" spans="1:8" ht="12.75" customHeight="1">
      <c r="A312" s="26">
        <v>46802</v>
      </c>
      <c r="B312" s="27"/>
      <c r="C312" s="32">
        <f>ROUND(14.2261,4)</f>
        <v>14.2261</v>
      </c>
      <c r="D312" s="32">
        <f>F312</f>
        <v>14.2211</v>
      </c>
      <c r="E312" s="32">
        <f>F312</f>
        <v>14.2211</v>
      </c>
      <c r="F312" s="32">
        <f>ROUND(14.2211,4)</f>
        <v>14.2211</v>
      </c>
      <c r="G312" s="28"/>
      <c r="H312" s="42"/>
    </row>
    <row r="313" spans="1:8" ht="12.75" customHeight="1">
      <c r="A313" s="26">
        <v>46923</v>
      </c>
      <c r="B313" s="27"/>
      <c r="C313" s="32">
        <f>ROUND(14.2261,4)</f>
        <v>14.2261</v>
      </c>
      <c r="D313" s="32">
        <f>F313</f>
        <v>14.4296</v>
      </c>
      <c r="E313" s="32">
        <f>F313</f>
        <v>14.4296</v>
      </c>
      <c r="F313" s="32">
        <f>ROUND(14.4296,4)</f>
        <v>14.4296</v>
      </c>
      <c r="G313" s="28"/>
      <c r="H313" s="42"/>
    </row>
    <row r="314" spans="1:8" ht="12.75" customHeight="1">
      <c r="A314" s="26">
        <v>46954</v>
      </c>
      <c r="B314" s="27"/>
      <c r="C314" s="32">
        <f>ROUND(14.2261,4)</f>
        <v>14.2261</v>
      </c>
      <c r="D314" s="32">
        <f>F314</f>
        <v>15.1659</v>
      </c>
      <c r="E314" s="32">
        <f>F314</f>
        <v>15.1659</v>
      </c>
      <c r="F314" s="32">
        <f>ROUND(15.1659,4)</f>
        <v>15.1659</v>
      </c>
      <c r="G314" s="28"/>
      <c r="H314" s="42"/>
    </row>
    <row r="315" spans="1:8" ht="12.75" customHeight="1">
      <c r="A315" s="26">
        <v>47196</v>
      </c>
      <c r="B315" s="27"/>
      <c r="C315" s="32">
        <f>ROUND(14.2261,4)</f>
        <v>14.2261</v>
      </c>
      <c r="D315" s="32">
        <f>F315</f>
        <v>14.2703</v>
      </c>
      <c r="E315" s="32">
        <f>F315</f>
        <v>14.2703</v>
      </c>
      <c r="F315" s="32">
        <f>ROUND(14.2703,4)</f>
        <v>14.2703</v>
      </c>
      <c r="G315" s="28"/>
      <c r="H315" s="42"/>
    </row>
    <row r="316" spans="1:8" ht="12.75" customHeight="1">
      <c r="A316" s="26">
        <v>47228</v>
      </c>
      <c r="B316" s="27"/>
      <c r="C316" s="32">
        <f>ROUND(14.2261,4)</f>
        <v>14.2261</v>
      </c>
      <c r="D316" s="32">
        <f>F316</f>
        <v>14.9921</v>
      </c>
      <c r="E316" s="32">
        <f>F316</f>
        <v>14.9921</v>
      </c>
      <c r="F316" s="32">
        <f>ROUND(14.9921,4)</f>
        <v>14.9921</v>
      </c>
      <c r="G316" s="28"/>
      <c r="H316" s="42"/>
    </row>
    <row r="317" spans="1:8" ht="12.75" customHeight="1">
      <c r="A317" s="26">
        <v>47441</v>
      </c>
      <c r="B317" s="27"/>
      <c r="C317" s="32">
        <f>ROUND(14.2261,4)</f>
        <v>14.2261</v>
      </c>
      <c r="D317" s="32">
        <f>F317</f>
        <v>14.7085</v>
      </c>
      <c r="E317" s="32">
        <f>F317</f>
        <v>14.7085</v>
      </c>
      <c r="F317" s="32">
        <f>ROUND(14.7085,4)</f>
        <v>14.7085</v>
      </c>
      <c r="G317" s="28"/>
      <c r="H317" s="42"/>
    </row>
    <row r="318" spans="1:8" ht="12.75" customHeight="1">
      <c r="A318" s="26" t="s">
        <v>63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43630</v>
      </c>
      <c r="B319" s="27"/>
      <c r="C319" s="32">
        <f>ROUND(1.1189,4)</f>
        <v>1.1189</v>
      </c>
      <c r="D319" s="32">
        <f>F319</f>
        <v>1.1258</v>
      </c>
      <c r="E319" s="32">
        <f>F319</f>
        <v>1.1258</v>
      </c>
      <c r="F319" s="32">
        <f>ROUND(1.1258,4)</f>
        <v>1.1258</v>
      </c>
      <c r="G319" s="28"/>
      <c r="H319" s="42"/>
    </row>
    <row r="320" spans="1:8" ht="12.75" customHeight="1">
      <c r="A320" s="26">
        <v>43724</v>
      </c>
      <c r="B320" s="27"/>
      <c r="C320" s="32">
        <f>ROUND(1.1189,4)</f>
        <v>1.1189</v>
      </c>
      <c r="D320" s="32">
        <f>F320</f>
        <v>1.1346</v>
      </c>
      <c r="E320" s="32">
        <f>F320</f>
        <v>1.1346</v>
      </c>
      <c r="F320" s="32">
        <f>ROUND(1.1346,4)</f>
        <v>1.1346</v>
      </c>
      <c r="G320" s="28"/>
      <c r="H320" s="42"/>
    </row>
    <row r="321" spans="1:8" ht="12.75" customHeight="1">
      <c r="A321" s="26">
        <v>43812</v>
      </c>
      <c r="B321" s="27"/>
      <c r="C321" s="32">
        <f>ROUND(1.1189,4)</f>
        <v>1.1189</v>
      </c>
      <c r="D321" s="32">
        <f>F321</f>
        <v>1.1427</v>
      </c>
      <c r="E321" s="32">
        <f>F321</f>
        <v>1.1427</v>
      </c>
      <c r="F321" s="32">
        <f>ROUND(1.1427,4)</f>
        <v>1.1427</v>
      </c>
      <c r="G321" s="28"/>
      <c r="H321" s="42"/>
    </row>
    <row r="322" spans="1:8" ht="12.75" customHeight="1">
      <c r="A322" s="26">
        <v>43906</v>
      </c>
      <c r="B322" s="27"/>
      <c r="C322" s="32">
        <f>ROUND(1.1189,4)</f>
        <v>1.1189</v>
      </c>
      <c r="D322" s="32">
        <f>F322</f>
        <v>1.1514</v>
      </c>
      <c r="E322" s="32">
        <f>F322</f>
        <v>1.1514</v>
      </c>
      <c r="F322" s="32">
        <f>ROUND(1.1514,4)</f>
        <v>1.1514</v>
      </c>
      <c r="G322" s="28"/>
      <c r="H322" s="42"/>
    </row>
    <row r="323" spans="1:8" ht="12.75" customHeight="1">
      <c r="A323" s="26">
        <v>43994</v>
      </c>
      <c r="B323" s="27"/>
      <c r="C323" s="32">
        <f>ROUND(1.1189,4)</f>
        <v>1.1189</v>
      </c>
      <c r="D323" s="32">
        <f>F323</f>
        <v>1.1697</v>
      </c>
      <c r="E323" s="32">
        <f>F323</f>
        <v>1.1697</v>
      </c>
      <c r="F323" s="32">
        <f>ROUND(1.1697,4)</f>
        <v>1.1697</v>
      </c>
      <c r="G323" s="28"/>
      <c r="H323" s="42"/>
    </row>
    <row r="324" spans="1:8" ht="12.75" customHeight="1">
      <c r="A324" s="26" t="s">
        <v>64</v>
      </c>
      <c r="B324" s="27"/>
      <c r="C324" s="29"/>
      <c r="D324" s="29"/>
      <c r="E324" s="29"/>
      <c r="F324" s="29"/>
      <c r="G324" s="28"/>
      <c r="H324" s="42"/>
    </row>
    <row r="325" spans="1:8" ht="12.75" customHeight="1">
      <c r="A325" s="26">
        <v>43630</v>
      </c>
      <c r="B325" s="27"/>
      <c r="C325" s="32">
        <f>ROUND(1.3035,4)</f>
        <v>1.3035</v>
      </c>
      <c r="D325" s="32">
        <f>F325</f>
        <v>1.3082</v>
      </c>
      <c r="E325" s="32">
        <f>F325</f>
        <v>1.3082</v>
      </c>
      <c r="F325" s="32">
        <f>ROUND(1.3082,4)</f>
        <v>1.3082</v>
      </c>
      <c r="G325" s="28"/>
      <c r="H325" s="42"/>
    </row>
    <row r="326" spans="1:8" ht="12.75" customHeight="1">
      <c r="A326" s="26">
        <v>43724</v>
      </c>
      <c r="B326" s="27"/>
      <c r="C326" s="32">
        <f>ROUND(1.3035,4)</f>
        <v>1.3035</v>
      </c>
      <c r="D326" s="32">
        <f>F326</f>
        <v>1.3142</v>
      </c>
      <c r="E326" s="32">
        <f>F326</f>
        <v>1.3142</v>
      </c>
      <c r="F326" s="32">
        <f>ROUND(1.3142,4)</f>
        <v>1.3142</v>
      </c>
      <c r="G326" s="28"/>
      <c r="H326" s="42"/>
    </row>
    <row r="327" spans="1:8" ht="12.75" customHeight="1">
      <c r="A327" s="26">
        <v>43812</v>
      </c>
      <c r="B327" s="27"/>
      <c r="C327" s="32">
        <f>ROUND(1.3035,4)</f>
        <v>1.3035</v>
      </c>
      <c r="D327" s="32">
        <f>F327</f>
        <v>1.3195</v>
      </c>
      <c r="E327" s="32">
        <f>F327</f>
        <v>1.3195</v>
      </c>
      <c r="F327" s="32">
        <f>ROUND(1.3195,4)</f>
        <v>1.3195</v>
      </c>
      <c r="G327" s="28"/>
      <c r="H327" s="42"/>
    </row>
    <row r="328" spans="1:8" ht="12.75" customHeight="1">
      <c r="A328" s="26">
        <v>43906</v>
      </c>
      <c r="B328" s="27"/>
      <c r="C328" s="32">
        <f>ROUND(1.3035,4)</f>
        <v>1.3035</v>
      </c>
      <c r="D328" s="32">
        <f>F328</f>
        <v>1.3249</v>
      </c>
      <c r="E328" s="32">
        <f>F328</f>
        <v>1.3249</v>
      </c>
      <c r="F328" s="32">
        <f>ROUND(1.3249,4)</f>
        <v>1.3249</v>
      </c>
      <c r="G328" s="28"/>
      <c r="H328" s="42"/>
    </row>
    <row r="329" spans="1:8" ht="12.75" customHeight="1">
      <c r="A329" s="26">
        <v>43994</v>
      </c>
      <c r="B329" s="27"/>
      <c r="C329" s="32">
        <f>ROUND(1.3035,4)</f>
        <v>1.3035</v>
      </c>
      <c r="D329" s="32">
        <f>F329</f>
        <v>1.3112</v>
      </c>
      <c r="E329" s="32">
        <f>F329</f>
        <v>1.3112</v>
      </c>
      <c r="F329" s="32">
        <f>ROUND(1.3112,4)</f>
        <v>1.3112</v>
      </c>
      <c r="G329" s="28"/>
      <c r="H329" s="42"/>
    </row>
    <row r="330" spans="1:8" ht="12.75" customHeight="1">
      <c r="A330" s="26" t="s">
        <v>65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43630</v>
      </c>
      <c r="B331" s="27"/>
      <c r="C331" s="32">
        <f>ROUND(10.0524,4)</f>
        <v>10.0524</v>
      </c>
      <c r="D331" s="32">
        <f>F331</f>
        <v>10.1551</v>
      </c>
      <c r="E331" s="32">
        <f>F331</f>
        <v>10.1551</v>
      </c>
      <c r="F331" s="32">
        <f>ROUND(10.1551,4)</f>
        <v>10.1551</v>
      </c>
      <c r="G331" s="28"/>
      <c r="H331" s="42"/>
    </row>
    <row r="332" spans="1:8" ht="12.75" customHeight="1">
      <c r="A332" s="26">
        <v>43724</v>
      </c>
      <c r="B332" s="27"/>
      <c r="C332" s="32">
        <f>ROUND(10.0524,4)</f>
        <v>10.0524</v>
      </c>
      <c r="D332" s="32">
        <f>F332</f>
        <v>10.2902</v>
      </c>
      <c r="E332" s="32">
        <f>F332</f>
        <v>10.2902</v>
      </c>
      <c r="F332" s="32">
        <f>ROUND(10.2902,4)</f>
        <v>10.2902</v>
      </c>
      <c r="G332" s="28"/>
      <c r="H332" s="42"/>
    </row>
    <row r="333" spans="1:8" ht="12.75" customHeight="1">
      <c r="A333" s="26">
        <v>43812</v>
      </c>
      <c r="B333" s="27"/>
      <c r="C333" s="32">
        <f>ROUND(10.0524,4)</f>
        <v>10.0524</v>
      </c>
      <c r="D333" s="32">
        <f>F333</f>
        <v>10.4218</v>
      </c>
      <c r="E333" s="32">
        <f>F333</f>
        <v>10.4218</v>
      </c>
      <c r="F333" s="32">
        <f>ROUND(10.4218,4)</f>
        <v>10.4218</v>
      </c>
      <c r="G333" s="28"/>
      <c r="H333" s="42"/>
    </row>
    <row r="334" spans="1:8" ht="12.75" customHeight="1">
      <c r="A334" s="26">
        <v>43906</v>
      </c>
      <c r="B334" s="27"/>
      <c r="C334" s="32">
        <f>ROUND(10.0524,4)</f>
        <v>10.0524</v>
      </c>
      <c r="D334" s="32">
        <f>F334</f>
        <v>10.5639</v>
      </c>
      <c r="E334" s="32">
        <f>F334</f>
        <v>10.5639</v>
      </c>
      <c r="F334" s="32">
        <f>ROUND(10.5639,4)</f>
        <v>10.5639</v>
      </c>
      <c r="G334" s="28"/>
      <c r="H334" s="42"/>
    </row>
    <row r="335" spans="1:8" ht="12.75" customHeight="1">
      <c r="A335" s="26">
        <v>43994</v>
      </c>
      <c r="B335" s="27"/>
      <c r="C335" s="32">
        <f>ROUND(10.0524,4)</f>
        <v>10.0524</v>
      </c>
      <c r="D335" s="32">
        <f>F335</f>
        <v>10.6497</v>
      </c>
      <c r="E335" s="32">
        <f>F335</f>
        <v>10.6497</v>
      </c>
      <c r="F335" s="32">
        <f>ROUND(10.6497,4)</f>
        <v>10.6497</v>
      </c>
      <c r="G335" s="28"/>
      <c r="H335" s="42"/>
    </row>
    <row r="336" spans="1:8" ht="12.75" customHeight="1">
      <c r="A336" s="26">
        <v>44088</v>
      </c>
      <c r="B336" s="27"/>
      <c r="C336" s="32">
        <f>ROUND(10.0524,4)</f>
        <v>10.0524</v>
      </c>
      <c r="D336" s="32">
        <f>F336</f>
        <v>10.7944</v>
      </c>
      <c r="E336" s="32">
        <f>F336</f>
        <v>10.7944</v>
      </c>
      <c r="F336" s="32">
        <f>ROUND(10.7944,4)</f>
        <v>10.7944</v>
      </c>
      <c r="G336" s="28"/>
      <c r="H336" s="42"/>
    </row>
    <row r="337" spans="1:8" ht="12.75" customHeight="1">
      <c r="A337" s="26">
        <v>44179</v>
      </c>
      <c r="B337" s="27"/>
      <c r="C337" s="32">
        <f>ROUND(10.0524,4)</f>
        <v>10.0524</v>
      </c>
      <c r="D337" s="32">
        <f>F337</f>
        <v>10.9331</v>
      </c>
      <c r="E337" s="32">
        <f>F337</f>
        <v>10.9331</v>
      </c>
      <c r="F337" s="32">
        <f>ROUND(10.9331,4)</f>
        <v>10.9331</v>
      </c>
      <c r="G337" s="28"/>
      <c r="H337" s="42"/>
    </row>
    <row r="338" spans="1:8" ht="12.75" customHeight="1">
      <c r="A338" s="26" t="s">
        <v>66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43630</v>
      </c>
      <c r="B339" s="27"/>
      <c r="C339" s="32">
        <f>ROUND(3.75719750078271,4)</f>
        <v>3.7572</v>
      </c>
      <c r="D339" s="32">
        <f>F339</f>
        <v>4.1017</v>
      </c>
      <c r="E339" s="32">
        <f>F339</f>
        <v>4.1017</v>
      </c>
      <c r="F339" s="32">
        <f>ROUND(4.1017,4)</f>
        <v>4.1017</v>
      </c>
      <c r="G339" s="28"/>
      <c r="H339" s="42"/>
    </row>
    <row r="340" spans="1:8" ht="12.75" customHeight="1">
      <c r="A340" s="26">
        <v>43724</v>
      </c>
      <c r="B340" s="27"/>
      <c r="C340" s="32">
        <f>ROUND(3.75719750078271,4)</f>
        <v>3.7572</v>
      </c>
      <c r="D340" s="32">
        <f>F340</f>
        <v>4.1556</v>
      </c>
      <c r="E340" s="32">
        <f>F340</f>
        <v>4.1556</v>
      </c>
      <c r="F340" s="32">
        <f>ROUND(4.1556,4)</f>
        <v>4.1556</v>
      </c>
      <c r="G340" s="28"/>
      <c r="H340" s="42"/>
    </row>
    <row r="341" spans="1:8" ht="12.75" customHeight="1">
      <c r="A341" s="26" t="s">
        <v>67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43630</v>
      </c>
      <c r="B342" s="27"/>
      <c r="C342" s="32">
        <f>ROUND(1.333,4)</f>
        <v>1.333</v>
      </c>
      <c r="D342" s="32">
        <f>F342</f>
        <v>1.3383</v>
      </c>
      <c r="E342" s="32">
        <f>F342</f>
        <v>1.3383</v>
      </c>
      <c r="F342" s="32">
        <f>ROUND(1.3383,4)</f>
        <v>1.3383</v>
      </c>
      <c r="G342" s="28"/>
      <c r="H342" s="42"/>
    </row>
    <row r="343" spans="1:8" ht="12.75" customHeight="1">
      <c r="A343" s="26">
        <v>43724</v>
      </c>
      <c r="B343" s="27"/>
      <c r="C343" s="32">
        <f>ROUND(1.333,4)</f>
        <v>1.333</v>
      </c>
      <c r="D343" s="32">
        <f>F343</f>
        <v>1.344</v>
      </c>
      <c r="E343" s="32">
        <f>F343</f>
        <v>1.344</v>
      </c>
      <c r="F343" s="32">
        <f>ROUND(1.344,4)</f>
        <v>1.344</v>
      </c>
      <c r="G343" s="28"/>
      <c r="H343" s="42"/>
    </row>
    <row r="344" spans="1:8" ht="12.75" customHeight="1">
      <c r="A344" s="26">
        <v>43812</v>
      </c>
      <c r="B344" s="27"/>
      <c r="C344" s="32">
        <f>ROUND(1.333,4)</f>
        <v>1.333</v>
      </c>
      <c r="D344" s="32">
        <f>F344</f>
        <v>1.3481</v>
      </c>
      <c r="E344" s="32">
        <f>F344</f>
        <v>1.3481</v>
      </c>
      <c r="F344" s="32">
        <f>ROUND(1.3481,4)</f>
        <v>1.3481</v>
      </c>
      <c r="G344" s="28"/>
      <c r="H344" s="42"/>
    </row>
    <row r="345" spans="1:8" ht="12.75" customHeight="1">
      <c r="A345" s="26">
        <v>43906</v>
      </c>
      <c r="B345" s="27"/>
      <c r="C345" s="32">
        <f>ROUND(1.333,4)</f>
        <v>1.333</v>
      </c>
      <c r="D345" s="32">
        <f>F345</f>
        <v>1.4358</v>
      </c>
      <c r="E345" s="32">
        <f>F345</f>
        <v>1.4358</v>
      </c>
      <c r="F345" s="32">
        <f>ROUND(1.4358,4)</f>
        <v>1.4358</v>
      </c>
      <c r="G345" s="28"/>
      <c r="H345" s="42"/>
    </row>
    <row r="346" spans="1:8" ht="12.75" customHeight="1">
      <c r="A346" s="26">
        <v>43994</v>
      </c>
      <c r="B346" s="27"/>
      <c r="C346" s="32">
        <f>ROUND(1.333,4)</f>
        <v>1.333</v>
      </c>
      <c r="D346" s="32">
        <f>F346</f>
        <v>1.4547</v>
      </c>
      <c r="E346" s="32">
        <f>F346</f>
        <v>1.4547</v>
      </c>
      <c r="F346" s="32">
        <f>ROUND(1.4547,4)</f>
        <v>1.4547</v>
      </c>
      <c r="G346" s="28"/>
      <c r="H346" s="42"/>
    </row>
    <row r="347" spans="1:8" ht="12.75" customHeight="1">
      <c r="A347" s="26">
        <v>44088</v>
      </c>
      <c r="B347" s="27"/>
      <c r="C347" s="32">
        <f>ROUND(1.333,4)</f>
        <v>1.333</v>
      </c>
      <c r="D347" s="32">
        <f>F347</f>
        <v>1.4747</v>
      </c>
      <c r="E347" s="32">
        <f>F347</f>
        <v>1.4747</v>
      </c>
      <c r="F347" s="32">
        <f>ROUND(1.4747,4)</f>
        <v>1.4747</v>
      </c>
      <c r="G347" s="28"/>
      <c r="H347" s="42"/>
    </row>
    <row r="348" spans="1:8" ht="12.75" customHeight="1">
      <c r="A348" s="26">
        <v>44179</v>
      </c>
      <c r="B348" s="27"/>
      <c r="C348" s="32">
        <f>ROUND(1.333,4)</f>
        <v>1.333</v>
      </c>
      <c r="D348" s="32">
        <f>F348</f>
        <v>1.4961</v>
      </c>
      <c r="E348" s="32">
        <f>F348</f>
        <v>1.4961</v>
      </c>
      <c r="F348" s="32">
        <f>ROUND(1.4961,4)</f>
        <v>1.4961</v>
      </c>
      <c r="G348" s="28"/>
      <c r="H348" s="42"/>
    </row>
    <row r="349" spans="1:8" ht="12.75" customHeight="1">
      <c r="A349" s="26" t="s">
        <v>68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43630</v>
      </c>
      <c r="B350" s="27"/>
      <c r="C350" s="32">
        <f>ROUND(10.6609,4)</f>
        <v>10.6609</v>
      </c>
      <c r="D350" s="32">
        <f>F350</f>
        <v>10.7738</v>
      </c>
      <c r="E350" s="32">
        <f>F350</f>
        <v>10.7738</v>
      </c>
      <c r="F350" s="32">
        <f>ROUND(10.7738,4)</f>
        <v>10.7738</v>
      </c>
      <c r="G350" s="28"/>
      <c r="H350" s="42"/>
    </row>
    <row r="351" spans="1:8" ht="12.75" customHeight="1">
      <c r="A351" s="26">
        <v>43724</v>
      </c>
      <c r="B351" s="27"/>
      <c r="C351" s="32">
        <f>ROUND(10.6609,4)</f>
        <v>10.6609</v>
      </c>
      <c r="D351" s="32">
        <f>F351</f>
        <v>10.919</v>
      </c>
      <c r="E351" s="32">
        <f>F351</f>
        <v>10.919</v>
      </c>
      <c r="F351" s="32">
        <f>ROUND(10.919,4)</f>
        <v>10.919</v>
      </c>
      <c r="G351" s="28"/>
      <c r="H351" s="42"/>
    </row>
    <row r="352" spans="1:8" ht="12.75" customHeight="1">
      <c r="A352" s="26">
        <v>43812</v>
      </c>
      <c r="B352" s="27"/>
      <c r="C352" s="32">
        <f>ROUND(10.6609,4)</f>
        <v>10.6609</v>
      </c>
      <c r="D352" s="32">
        <f>F352</f>
        <v>11.058</v>
      </c>
      <c r="E352" s="32">
        <f>F352</f>
        <v>11.058</v>
      </c>
      <c r="F352" s="32">
        <f>ROUND(11.058,4)</f>
        <v>11.058</v>
      </c>
      <c r="G352" s="28"/>
      <c r="H352" s="42"/>
    </row>
    <row r="353" spans="1:8" ht="12.75" customHeight="1">
      <c r="A353" s="26">
        <v>43906</v>
      </c>
      <c r="B353" s="27"/>
      <c r="C353" s="32">
        <f>ROUND(10.6609,4)</f>
        <v>10.6609</v>
      </c>
      <c r="D353" s="32">
        <f>F353</f>
        <v>11.2074</v>
      </c>
      <c r="E353" s="32">
        <f>F353</f>
        <v>11.2074</v>
      </c>
      <c r="F353" s="32">
        <f>ROUND(11.2074,4)</f>
        <v>11.2074</v>
      </c>
      <c r="G353" s="28"/>
      <c r="H353" s="42"/>
    </row>
    <row r="354" spans="1:8" ht="12.75" customHeight="1">
      <c r="A354" s="26">
        <v>43994</v>
      </c>
      <c r="B354" s="27"/>
      <c r="C354" s="32">
        <f>ROUND(10.6609,4)</f>
        <v>10.6609</v>
      </c>
      <c r="D354" s="32">
        <f>F354</f>
        <v>11.0647</v>
      </c>
      <c r="E354" s="32">
        <f>F354</f>
        <v>11.0647</v>
      </c>
      <c r="F354" s="32">
        <f>ROUND(11.0647,4)</f>
        <v>11.0647</v>
      </c>
      <c r="G354" s="28"/>
      <c r="H354" s="42"/>
    </row>
    <row r="355" spans="1:8" ht="12.75" customHeight="1">
      <c r="A355" s="26">
        <v>44088</v>
      </c>
      <c r="B355" s="27"/>
      <c r="C355" s="32">
        <f>ROUND(10.6609,4)</f>
        <v>10.6609</v>
      </c>
      <c r="D355" s="32">
        <f>F355</f>
        <v>11.0883</v>
      </c>
      <c r="E355" s="32">
        <f>F355</f>
        <v>11.0883</v>
      </c>
      <c r="F355" s="32">
        <f>ROUND(11.0883,4)</f>
        <v>11.0883</v>
      </c>
      <c r="G355" s="28"/>
      <c r="H355" s="42"/>
    </row>
    <row r="356" spans="1:8" ht="12.75" customHeight="1">
      <c r="A356" s="26">
        <v>44179</v>
      </c>
      <c r="B356" s="27"/>
      <c r="C356" s="32">
        <f>ROUND(10.6609,4)</f>
        <v>10.6609</v>
      </c>
      <c r="D356" s="32">
        <f>F356</f>
        <v>11.2249</v>
      </c>
      <c r="E356" s="32">
        <f>F356</f>
        <v>11.2249</v>
      </c>
      <c r="F356" s="32">
        <f>ROUND(11.2249,4)</f>
        <v>11.2249</v>
      </c>
      <c r="G356" s="28"/>
      <c r="H356" s="42"/>
    </row>
    <row r="357" spans="1:8" ht="12.75" customHeight="1">
      <c r="A357" s="26" t="s">
        <v>69</v>
      </c>
      <c r="B357" s="27"/>
      <c r="C357" s="29"/>
      <c r="D357" s="29"/>
      <c r="E357" s="29"/>
      <c r="F357" s="29"/>
      <c r="G357" s="28"/>
      <c r="H357" s="42"/>
    </row>
    <row r="358" spans="1:8" ht="12.75" customHeight="1">
      <c r="A358" s="26">
        <v>43630</v>
      </c>
      <c r="B358" s="27"/>
      <c r="C358" s="32">
        <f>ROUND(2.446,4)</f>
        <v>2.446</v>
      </c>
      <c r="D358" s="32">
        <f>F358</f>
        <v>2.1681</v>
      </c>
      <c r="E358" s="32">
        <f>F358</f>
        <v>2.1681</v>
      </c>
      <c r="F358" s="32">
        <f>ROUND(2.1681,4)</f>
        <v>2.1681</v>
      </c>
      <c r="G358" s="28"/>
      <c r="H358" s="42"/>
    </row>
    <row r="359" spans="1:8" ht="12.75" customHeight="1">
      <c r="A359" s="26">
        <v>43724</v>
      </c>
      <c r="B359" s="27"/>
      <c r="C359" s="32">
        <f>ROUND(2.446,4)</f>
        <v>2.446</v>
      </c>
      <c r="D359" s="32">
        <f>F359</f>
        <v>2.1919</v>
      </c>
      <c r="E359" s="32">
        <f>F359</f>
        <v>2.1919</v>
      </c>
      <c r="F359" s="32">
        <f>ROUND(2.1919,4)</f>
        <v>2.1919</v>
      </c>
      <c r="G359" s="28"/>
      <c r="H359" s="42"/>
    </row>
    <row r="360" spans="1:8" ht="12.75" customHeight="1">
      <c r="A360" s="26">
        <v>43812</v>
      </c>
      <c r="B360" s="27"/>
      <c r="C360" s="32">
        <f>ROUND(2.446,4)</f>
        <v>2.446</v>
      </c>
      <c r="D360" s="32">
        <f>F360</f>
        <v>2.2147</v>
      </c>
      <c r="E360" s="32">
        <f>F360</f>
        <v>2.2147</v>
      </c>
      <c r="F360" s="32">
        <f>ROUND(2.2147,4)</f>
        <v>2.2147</v>
      </c>
      <c r="G360" s="28"/>
      <c r="H360" s="42"/>
    </row>
    <row r="361" spans="1:8" ht="12.75" customHeight="1">
      <c r="A361" s="26">
        <v>43906</v>
      </c>
      <c r="B361" s="27"/>
      <c r="C361" s="32">
        <f>ROUND(2.446,4)</f>
        <v>2.446</v>
      </c>
      <c r="D361" s="32">
        <f>F361</f>
        <v>2.135</v>
      </c>
      <c r="E361" s="32">
        <f>F361</f>
        <v>2.135</v>
      </c>
      <c r="F361" s="32">
        <f>ROUND(2.135,4)</f>
        <v>2.135</v>
      </c>
      <c r="G361" s="28"/>
      <c r="H361" s="42"/>
    </row>
    <row r="362" spans="1:8" ht="12.75" customHeight="1">
      <c r="A362" s="26">
        <v>43994</v>
      </c>
      <c r="B362" s="27"/>
      <c r="C362" s="32">
        <f>ROUND(2.446,4)</f>
        <v>2.446</v>
      </c>
      <c r="D362" s="32">
        <f>F362</f>
        <v>2.1586</v>
      </c>
      <c r="E362" s="32">
        <f>F362</f>
        <v>2.1586</v>
      </c>
      <c r="F362" s="32">
        <f>ROUND(2.1586,4)</f>
        <v>2.1586</v>
      </c>
      <c r="G362" s="28"/>
      <c r="H362" s="42"/>
    </row>
    <row r="363" spans="1:8" ht="12.75" customHeight="1">
      <c r="A363" s="26">
        <v>44088</v>
      </c>
      <c r="B363" s="27"/>
      <c r="C363" s="32">
        <f>ROUND(2.446,4)</f>
        <v>2.446</v>
      </c>
      <c r="D363" s="32">
        <f>F363</f>
        <v>2.1837</v>
      </c>
      <c r="E363" s="32">
        <f>F363</f>
        <v>2.1837</v>
      </c>
      <c r="F363" s="32">
        <f>ROUND(2.1837,4)</f>
        <v>2.1837</v>
      </c>
      <c r="G363" s="28"/>
      <c r="H363" s="42"/>
    </row>
    <row r="364" spans="1:8" ht="12.75" customHeight="1">
      <c r="A364" s="26">
        <v>44179</v>
      </c>
      <c r="B364" s="27"/>
      <c r="C364" s="32">
        <f>ROUND(2.446,4)</f>
        <v>2.446</v>
      </c>
      <c r="D364" s="32">
        <f>F364</f>
        <v>2.208</v>
      </c>
      <c r="E364" s="32">
        <f>F364</f>
        <v>2.208</v>
      </c>
      <c r="F364" s="32">
        <f>ROUND(2.208,4)</f>
        <v>2.208</v>
      </c>
      <c r="G364" s="28"/>
      <c r="H364" s="42"/>
    </row>
    <row r="365" spans="1:8" ht="12.75" customHeight="1">
      <c r="A365" s="26" t="s">
        <v>70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43630</v>
      </c>
      <c r="B366" s="27"/>
      <c r="C366" s="32">
        <f>ROUND(2.1322,4)</f>
        <v>2.1322</v>
      </c>
      <c r="D366" s="32">
        <f>F366</f>
        <v>2.1651</v>
      </c>
      <c r="E366" s="32">
        <f>F366</f>
        <v>2.1651</v>
      </c>
      <c r="F366" s="32">
        <f>ROUND(2.1651,4)</f>
        <v>2.1651</v>
      </c>
      <c r="G366" s="28"/>
      <c r="H366" s="42"/>
    </row>
    <row r="367" spans="1:8" ht="12.75" customHeight="1">
      <c r="A367" s="26">
        <v>43724</v>
      </c>
      <c r="B367" s="27"/>
      <c r="C367" s="32">
        <f>ROUND(2.1322,4)</f>
        <v>2.1322</v>
      </c>
      <c r="D367" s="32">
        <f>F367</f>
        <v>2.2081</v>
      </c>
      <c r="E367" s="32">
        <f>F367</f>
        <v>2.2081</v>
      </c>
      <c r="F367" s="32">
        <f>ROUND(2.2081,4)</f>
        <v>2.2081</v>
      </c>
      <c r="G367" s="28"/>
      <c r="H367" s="42"/>
    </row>
    <row r="368" spans="1:8" ht="12.75" customHeight="1">
      <c r="A368" s="26">
        <v>43812</v>
      </c>
      <c r="B368" s="27"/>
      <c r="C368" s="32">
        <f>ROUND(2.1322,4)</f>
        <v>2.1322</v>
      </c>
      <c r="D368" s="32">
        <f>F368</f>
        <v>2.2491</v>
      </c>
      <c r="E368" s="32">
        <f>F368</f>
        <v>2.2491</v>
      </c>
      <c r="F368" s="32">
        <f>ROUND(2.2491,4)</f>
        <v>2.2491</v>
      </c>
      <c r="G368" s="28"/>
      <c r="H368" s="42"/>
    </row>
    <row r="369" spans="1:8" ht="12.75" customHeight="1">
      <c r="A369" s="26">
        <v>43906</v>
      </c>
      <c r="B369" s="27"/>
      <c r="C369" s="32">
        <f>ROUND(2.1322,4)</f>
        <v>2.1322</v>
      </c>
      <c r="D369" s="32">
        <f>F369</f>
        <v>2.2939</v>
      </c>
      <c r="E369" s="32">
        <f>F369</f>
        <v>2.2939</v>
      </c>
      <c r="F369" s="32">
        <f>ROUND(2.2939,4)</f>
        <v>2.2939</v>
      </c>
      <c r="G369" s="28"/>
      <c r="H369" s="42"/>
    </row>
    <row r="370" spans="1:8" ht="12.75" customHeight="1">
      <c r="A370" s="26">
        <v>43994</v>
      </c>
      <c r="B370" s="27"/>
      <c r="C370" s="32">
        <f>ROUND(2.1322,4)</f>
        <v>2.1322</v>
      </c>
      <c r="D370" s="32">
        <f>F370</f>
        <v>2.431</v>
      </c>
      <c r="E370" s="32">
        <f>F370</f>
        <v>2.431</v>
      </c>
      <c r="F370" s="32">
        <f>ROUND(2.431,4)</f>
        <v>2.431</v>
      </c>
      <c r="G370" s="28"/>
      <c r="H370" s="42"/>
    </row>
    <row r="371" spans="1:8" ht="12.75" customHeight="1">
      <c r="A371" s="26">
        <v>44088</v>
      </c>
      <c r="B371" s="27"/>
      <c r="C371" s="32">
        <f>ROUND(2.1322,4)</f>
        <v>2.1322</v>
      </c>
      <c r="D371" s="32">
        <f>F371</f>
        <v>2.4953</v>
      </c>
      <c r="E371" s="32">
        <f>F371</f>
        <v>2.4953</v>
      </c>
      <c r="F371" s="32">
        <f>ROUND(2.4953,4)</f>
        <v>2.4953</v>
      </c>
      <c r="G371" s="28"/>
      <c r="H371" s="42"/>
    </row>
    <row r="372" spans="1:8" ht="12.75" customHeight="1">
      <c r="A372" s="26">
        <v>44179</v>
      </c>
      <c r="B372" s="27"/>
      <c r="C372" s="32">
        <f>ROUND(2.1322,4)</f>
        <v>2.1322</v>
      </c>
      <c r="D372" s="32">
        <f>F372</f>
        <v>2.5626</v>
      </c>
      <c r="E372" s="32">
        <f>F372</f>
        <v>2.5626</v>
      </c>
      <c r="F372" s="32">
        <f>ROUND(2.5626,4)</f>
        <v>2.5626</v>
      </c>
      <c r="G372" s="28"/>
      <c r="H372" s="42"/>
    </row>
    <row r="373" spans="1:8" ht="12.75" customHeight="1">
      <c r="A373" s="26" t="s">
        <v>71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43630</v>
      </c>
      <c r="B374" s="27"/>
      <c r="C374" s="32">
        <f>ROUND(15.9174,4)</f>
        <v>15.9174</v>
      </c>
      <c r="D374" s="32">
        <f>F374</f>
        <v>16.1555</v>
      </c>
      <c r="E374" s="32">
        <f>F374</f>
        <v>16.1555</v>
      </c>
      <c r="F374" s="32">
        <f>ROUND(16.1555,4)</f>
        <v>16.1555</v>
      </c>
      <c r="G374" s="28"/>
      <c r="H374" s="42"/>
    </row>
    <row r="375" spans="1:8" ht="12.75" customHeight="1">
      <c r="A375" s="26">
        <v>43724</v>
      </c>
      <c r="B375" s="27"/>
      <c r="C375" s="32">
        <f>ROUND(15.9174,4)</f>
        <v>15.9174</v>
      </c>
      <c r="D375" s="32">
        <f>F375</f>
        <v>16.4662</v>
      </c>
      <c r="E375" s="32">
        <f>F375</f>
        <v>16.4662</v>
      </c>
      <c r="F375" s="32">
        <f>ROUND(16.4662,4)</f>
        <v>16.4662</v>
      </c>
      <c r="G375" s="28"/>
      <c r="H375" s="42"/>
    </row>
    <row r="376" spans="1:8" ht="12.75" customHeight="1">
      <c r="A376" s="26">
        <v>43812</v>
      </c>
      <c r="B376" s="27"/>
      <c r="C376" s="32">
        <f>ROUND(15.9174,4)</f>
        <v>15.9174</v>
      </c>
      <c r="D376" s="32">
        <f>F376</f>
        <v>16.7644</v>
      </c>
      <c r="E376" s="32">
        <f>F376</f>
        <v>16.7644</v>
      </c>
      <c r="F376" s="32">
        <f>ROUND(16.7644,4)</f>
        <v>16.7644</v>
      </c>
      <c r="G376" s="28"/>
      <c r="H376" s="42"/>
    </row>
    <row r="377" spans="1:8" ht="12.75" customHeight="1">
      <c r="A377" s="26">
        <v>43906</v>
      </c>
      <c r="B377" s="27"/>
      <c r="C377" s="32">
        <f>ROUND(15.9174,4)</f>
        <v>15.9174</v>
      </c>
      <c r="D377" s="32">
        <f>F377</f>
        <v>17.0884</v>
      </c>
      <c r="E377" s="32">
        <f>F377</f>
        <v>17.0884</v>
      </c>
      <c r="F377" s="32">
        <f>ROUND(17.0884,4)</f>
        <v>17.0884</v>
      </c>
      <c r="G377" s="28"/>
      <c r="H377" s="42"/>
    </row>
    <row r="378" spans="1:8" ht="12.75" customHeight="1">
      <c r="A378" s="26">
        <v>43994</v>
      </c>
      <c r="B378" s="27"/>
      <c r="C378" s="32">
        <f>ROUND(15.9174,4)</f>
        <v>15.9174</v>
      </c>
      <c r="D378" s="32">
        <f>F378</f>
        <v>17.4488</v>
      </c>
      <c r="E378" s="32">
        <f>F378</f>
        <v>17.4488</v>
      </c>
      <c r="F378" s="32">
        <f>ROUND(17.4488,4)</f>
        <v>17.4488</v>
      </c>
      <c r="G378" s="28"/>
      <c r="H378" s="42"/>
    </row>
    <row r="379" spans="1:8" ht="12.75" customHeight="1">
      <c r="A379" s="26">
        <v>44088</v>
      </c>
      <c r="B379" s="27"/>
      <c r="C379" s="32">
        <f>ROUND(15.9174,4)</f>
        <v>15.9174</v>
      </c>
      <c r="D379" s="32">
        <f>F379</f>
        <v>17.8689</v>
      </c>
      <c r="E379" s="32">
        <f>F379</f>
        <v>17.8689</v>
      </c>
      <c r="F379" s="32">
        <f>ROUND(17.8689,4)</f>
        <v>17.8689</v>
      </c>
      <c r="G379" s="28"/>
      <c r="H379" s="42"/>
    </row>
    <row r="380" spans="1:8" ht="12.75" customHeight="1">
      <c r="A380" s="26">
        <v>44179</v>
      </c>
      <c r="B380" s="27"/>
      <c r="C380" s="32">
        <f>ROUND(15.9174,4)</f>
        <v>15.9174</v>
      </c>
      <c r="D380" s="32">
        <f>F380</f>
        <v>18.2805</v>
      </c>
      <c r="E380" s="32">
        <f>F380</f>
        <v>18.2805</v>
      </c>
      <c r="F380" s="32">
        <f>ROUND(18.2805,4)</f>
        <v>18.2805</v>
      </c>
      <c r="G380" s="28"/>
      <c r="H380" s="42"/>
    </row>
    <row r="381" spans="1:8" ht="12.75" customHeight="1">
      <c r="A381" s="26" t="s">
        <v>72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43630</v>
      </c>
      <c r="B382" s="27"/>
      <c r="C382" s="32">
        <f>ROUND(14.24,4)</f>
        <v>14.24</v>
      </c>
      <c r="D382" s="32">
        <f>F382</f>
        <v>14.4636</v>
      </c>
      <c r="E382" s="32">
        <f>F382</f>
        <v>14.4636</v>
      </c>
      <c r="F382" s="32">
        <f>ROUND(14.4636,4)</f>
        <v>14.4636</v>
      </c>
      <c r="G382" s="28"/>
      <c r="H382" s="42"/>
    </row>
    <row r="383" spans="1:8" ht="12.75" customHeight="1">
      <c r="A383" s="26">
        <v>43724</v>
      </c>
      <c r="B383" s="27"/>
      <c r="C383" s="32">
        <f>ROUND(14.24,4)</f>
        <v>14.24</v>
      </c>
      <c r="D383" s="32">
        <f>F383</f>
        <v>14.7563</v>
      </c>
      <c r="E383" s="32">
        <f>F383</f>
        <v>14.7563</v>
      </c>
      <c r="F383" s="32">
        <f>ROUND(14.7563,4)</f>
        <v>14.7563</v>
      </c>
      <c r="G383" s="28"/>
      <c r="H383" s="42"/>
    </row>
    <row r="384" spans="1:8" ht="12.75" customHeight="1">
      <c r="A384" s="26">
        <v>43812</v>
      </c>
      <c r="B384" s="27"/>
      <c r="C384" s="32">
        <f>ROUND(14.24,4)</f>
        <v>14.24</v>
      </c>
      <c r="D384" s="32">
        <f>F384</f>
        <v>15.0387</v>
      </c>
      <c r="E384" s="32">
        <f>F384</f>
        <v>15.0387</v>
      </c>
      <c r="F384" s="32">
        <f>ROUND(15.0387,4)</f>
        <v>15.0387</v>
      </c>
      <c r="G384" s="28"/>
      <c r="H384" s="42"/>
    </row>
    <row r="385" spans="1:8" ht="12.75" customHeight="1">
      <c r="A385" s="26">
        <v>43906</v>
      </c>
      <c r="B385" s="27"/>
      <c r="C385" s="32">
        <f>ROUND(14.24,4)</f>
        <v>14.24</v>
      </c>
      <c r="D385" s="32">
        <f>F385</f>
        <v>15.3439</v>
      </c>
      <c r="E385" s="32">
        <f>F385</f>
        <v>15.3439</v>
      </c>
      <c r="F385" s="32">
        <f>ROUND(15.3439,4)</f>
        <v>15.3439</v>
      </c>
      <c r="G385" s="28"/>
      <c r="H385" s="42"/>
    </row>
    <row r="386" spans="1:8" ht="12.75" customHeight="1">
      <c r="A386" s="26">
        <v>43994</v>
      </c>
      <c r="B386" s="27"/>
      <c r="C386" s="32">
        <f>ROUND(14.24,4)</f>
        <v>14.24</v>
      </c>
      <c r="D386" s="32">
        <f>F386</f>
        <v>15.7997</v>
      </c>
      <c r="E386" s="32">
        <f>F386</f>
        <v>15.7997</v>
      </c>
      <c r="F386" s="32">
        <f>ROUND(15.7997,4)</f>
        <v>15.7997</v>
      </c>
      <c r="G386" s="28"/>
      <c r="H386" s="42"/>
    </row>
    <row r="387" spans="1:8" ht="12.75" customHeight="1">
      <c r="A387" s="26">
        <v>44088</v>
      </c>
      <c r="B387" s="27"/>
      <c r="C387" s="32">
        <f>ROUND(14.24,4)</f>
        <v>14.24</v>
      </c>
      <c r="D387" s="32">
        <f>F387</f>
        <v>16.0772</v>
      </c>
      <c r="E387" s="32">
        <f>F387</f>
        <v>16.0772</v>
      </c>
      <c r="F387" s="32">
        <f>ROUND(16.0772,4)</f>
        <v>16.0772</v>
      </c>
      <c r="G387" s="28"/>
      <c r="H387" s="42"/>
    </row>
    <row r="388" spans="1:8" ht="12.75" customHeight="1">
      <c r="A388" s="26">
        <v>44179</v>
      </c>
      <c r="B388" s="27"/>
      <c r="C388" s="32">
        <f>ROUND(14.24,4)</f>
        <v>14.24</v>
      </c>
      <c r="D388" s="32">
        <f>F388</f>
        <v>16.3677</v>
      </c>
      <c r="E388" s="32">
        <f>F388</f>
        <v>16.3677</v>
      </c>
      <c r="F388" s="32">
        <f>ROUND(16.3677,4)</f>
        <v>16.3677</v>
      </c>
      <c r="G388" s="28"/>
      <c r="H388" s="42"/>
    </row>
    <row r="389" spans="1:8" ht="12.75" customHeight="1">
      <c r="A389" s="26" t="s">
        <v>73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43630</v>
      </c>
      <c r="B390" s="27"/>
      <c r="C390" s="32">
        <f>ROUND(18.5433,4)</f>
        <v>18.5433</v>
      </c>
      <c r="D390" s="32">
        <f>F390</f>
        <v>18.7739</v>
      </c>
      <c r="E390" s="32">
        <f>F390</f>
        <v>18.7739</v>
      </c>
      <c r="F390" s="32">
        <f>ROUND(18.7739,4)</f>
        <v>18.7739</v>
      </c>
      <c r="G390" s="28"/>
      <c r="H390" s="42"/>
    </row>
    <row r="391" spans="1:8" ht="12.75" customHeight="1">
      <c r="A391" s="26">
        <v>43724</v>
      </c>
      <c r="B391" s="27"/>
      <c r="C391" s="32">
        <f>ROUND(18.5433,4)</f>
        <v>18.5433</v>
      </c>
      <c r="D391" s="32">
        <f>F391</f>
        <v>19.0728</v>
      </c>
      <c r="E391" s="32">
        <f>F391</f>
        <v>19.0728</v>
      </c>
      <c r="F391" s="32">
        <f>ROUND(19.0728,4)</f>
        <v>19.0728</v>
      </c>
      <c r="G391" s="28"/>
      <c r="H391" s="42"/>
    </row>
    <row r="392" spans="1:8" ht="12.75" customHeight="1">
      <c r="A392" s="26">
        <v>43812</v>
      </c>
      <c r="B392" s="27"/>
      <c r="C392" s="32">
        <f>ROUND(18.5433,4)</f>
        <v>18.5433</v>
      </c>
      <c r="D392" s="32">
        <f>F392</f>
        <v>19.3575</v>
      </c>
      <c r="E392" s="32">
        <f>F392</f>
        <v>19.3575</v>
      </c>
      <c r="F392" s="32">
        <f>ROUND(19.3575,4)</f>
        <v>19.3575</v>
      </c>
      <c r="G392" s="28"/>
      <c r="H392" s="42"/>
    </row>
    <row r="393" spans="1:8" ht="12.75" customHeight="1">
      <c r="A393" s="26">
        <v>43906</v>
      </c>
      <c r="B393" s="27"/>
      <c r="C393" s="32">
        <f>ROUND(18.5433,4)</f>
        <v>18.5433</v>
      </c>
      <c r="D393" s="32">
        <f>F393</f>
        <v>19.6635</v>
      </c>
      <c r="E393" s="32">
        <f>F393</f>
        <v>19.6635</v>
      </c>
      <c r="F393" s="32">
        <f>ROUND(19.6635,4)</f>
        <v>19.6635</v>
      </c>
      <c r="G393" s="28"/>
      <c r="H393" s="42"/>
    </row>
    <row r="394" spans="1:8" ht="12.75" customHeight="1">
      <c r="A394" s="26">
        <v>43994</v>
      </c>
      <c r="B394" s="27"/>
      <c r="C394" s="32">
        <f>ROUND(18.5433,4)</f>
        <v>18.5433</v>
      </c>
      <c r="D394" s="32">
        <f>F394</f>
        <v>19.442</v>
      </c>
      <c r="E394" s="32">
        <f>F394</f>
        <v>19.442</v>
      </c>
      <c r="F394" s="32">
        <f>ROUND(19.442,4)</f>
        <v>19.442</v>
      </c>
      <c r="G394" s="28"/>
      <c r="H394" s="42"/>
    </row>
    <row r="395" spans="1:8" ht="12.75" customHeight="1">
      <c r="A395" s="26">
        <v>44088</v>
      </c>
      <c r="B395" s="27"/>
      <c r="C395" s="32">
        <f>ROUND(18.5433,4)</f>
        <v>18.5433</v>
      </c>
      <c r="D395" s="32">
        <f>F395</f>
        <v>19.5121</v>
      </c>
      <c r="E395" s="32">
        <f>F395</f>
        <v>19.5121</v>
      </c>
      <c r="F395" s="32">
        <f>ROUND(19.5121,4)</f>
        <v>19.5121</v>
      </c>
      <c r="G395" s="28"/>
      <c r="H395" s="42"/>
    </row>
    <row r="396" spans="1:8" ht="12.75" customHeight="1">
      <c r="A396" s="26">
        <v>44179</v>
      </c>
      <c r="B396" s="27"/>
      <c r="C396" s="32">
        <f>ROUND(18.5433,4)</f>
        <v>18.5433</v>
      </c>
      <c r="D396" s="32">
        <f>F396</f>
        <v>20.0497</v>
      </c>
      <c r="E396" s="32">
        <f>F396</f>
        <v>20.0497</v>
      </c>
      <c r="F396" s="32">
        <f>ROUND(20.0497,4)</f>
        <v>20.0497</v>
      </c>
      <c r="G396" s="28"/>
      <c r="H396" s="42"/>
    </row>
    <row r="397" spans="1:8" ht="12.75" customHeight="1">
      <c r="A397" s="26" t="s">
        <v>74</v>
      </c>
      <c r="B397" s="27"/>
      <c r="C397" s="29"/>
      <c r="D397" s="29"/>
      <c r="E397" s="29"/>
      <c r="F397" s="29"/>
      <c r="G397" s="28"/>
      <c r="H397" s="42"/>
    </row>
    <row r="398" spans="1:8" ht="12.75" customHeight="1">
      <c r="A398" s="26">
        <v>43630</v>
      </c>
      <c r="B398" s="27"/>
      <c r="C398" s="32">
        <f>ROUND(1.8123,4)</f>
        <v>1.8123</v>
      </c>
      <c r="D398" s="32">
        <f>F398</f>
        <v>1.8317</v>
      </c>
      <c r="E398" s="32">
        <f>F398</f>
        <v>1.8317</v>
      </c>
      <c r="F398" s="32">
        <f>ROUND(1.8317,4)</f>
        <v>1.8317</v>
      </c>
      <c r="G398" s="28"/>
      <c r="H398" s="42"/>
    </row>
    <row r="399" spans="1:8" ht="12.75" customHeight="1">
      <c r="A399" s="26">
        <v>43724</v>
      </c>
      <c r="B399" s="27"/>
      <c r="C399" s="32">
        <f>ROUND(1.8123,4)</f>
        <v>1.8123</v>
      </c>
      <c r="D399" s="32">
        <f>F399</f>
        <v>1.8567</v>
      </c>
      <c r="E399" s="32">
        <f>F399</f>
        <v>1.8567</v>
      </c>
      <c r="F399" s="32">
        <f>ROUND(1.8567,4)</f>
        <v>1.8567</v>
      </c>
      <c r="G399" s="28"/>
      <c r="H399" s="42"/>
    </row>
    <row r="400" spans="1:8" ht="12.75" customHeight="1">
      <c r="A400" s="26">
        <v>43812</v>
      </c>
      <c r="B400" s="27"/>
      <c r="C400" s="32">
        <f>ROUND(1.8123,4)</f>
        <v>1.8123</v>
      </c>
      <c r="D400" s="32">
        <f>F400</f>
        <v>1.88</v>
      </c>
      <c r="E400" s="32">
        <f>F400</f>
        <v>1.88</v>
      </c>
      <c r="F400" s="32">
        <f>ROUND(1.88,4)</f>
        <v>1.88</v>
      </c>
      <c r="G400" s="28"/>
      <c r="H400" s="42"/>
    </row>
    <row r="401" spans="1:8" ht="12.75" customHeight="1">
      <c r="A401" s="26">
        <v>43906</v>
      </c>
      <c r="B401" s="27"/>
      <c r="C401" s="32">
        <f>ROUND(1.8123,4)</f>
        <v>1.8123</v>
      </c>
      <c r="D401" s="32">
        <f>F401</f>
        <v>1.9344</v>
      </c>
      <c r="E401" s="32">
        <f>F401</f>
        <v>1.9344</v>
      </c>
      <c r="F401" s="32">
        <f>ROUND(1.9344,4)</f>
        <v>1.9344</v>
      </c>
      <c r="G401" s="28"/>
      <c r="H401" s="42"/>
    </row>
    <row r="402" spans="1:8" ht="12.75" customHeight="1">
      <c r="A402" s="26">
        <v>43994</v>
      </c>
      <c r="B402" s="27"/>
      <c r="C402" s="32">
        <f>ROUND(1.8123,4)</f>
        <v>1.8123</v>
      </c>
      <c r="D402" s="32">
        <f>F402</f>
        <v>1.9614</v>
      </c>
      <c r="E402" s="32">
        <f>F402</f>
        <v>1.9614</v>
      </c>
      <c r="F402" s="32">
        <f>ROUND(1.9614,4)</f>
        <v>1.9614</v>
      </c>
      <c r="G402" s="28"/>
      <c r="H402" s="42"/>
    </row>
    <row r="403" spans="1:8" ht="12.75" customHeight="1">
      <c r="A403" s="26">
        <v>44088</v>
      </c>
      <c r="B403" s="27"/>
      <c r="C403" s="32">
        <f>ROUND(1.8123,4)</f>
        <v>1.8123</v>
      </c>
      <c r="D403" s="32">
        <f>F403</f>
        <v>1.9902</v>
      </c>
      <c r="E403" s="32">
        <f>F403</f>
        <v>1.9902</v>
      </c>
      <c r="F403" s="32">
        <f>ROUND(1.9902,4)</f>
        <v>1.9902</v>
      </c>
      <c r="G403" s="28"/>
      <c r="H403" s="42"/>
    </row>
    <row r="404" spans="1:8" ht="12.75" customHeight="1">
      <c r="A404" s="26">
        <v>44179</v>
      </c>
      <c r="B404" s="27"/>
      <c r="C404" s="32">
        <f>ROUND(1.8123,4)</f>
        <v>1.8123</v>
      </c>
      <c r="D404" s="32">
        <f>F404</f>
        <v>2.0208</v>
      </c>
      <c r="E404" s="32">
        <f>F404</f>
        <v>2.0208</v>
      </c>
      <c r="F404" s="32">
        <f>ROUND(2.0208,4)</f>
        <v>2.0208</v>
      </c>
      <c r="G404" s="28"/>
      <c r="H404" s="42"/>
    </row>
    <row r="405" spans="1:8" ht="12.75" customHeight="1">
      <c r="A405" s="26" t="s">
        <v>75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43630</v>
      </c>
      <c r="B406" s="27"/>
      <c r="C406" s="33">
        <f>ROUND(0.127786,6)</f>
        <v>0.127786</v>
      </c>
      <c r="D406" s="33">
        <f>F406</f>
        <v>0.1296</v>
      </c>
      <c r="E406" s="33">
        <f>F406</f>
        <v>0.1296</v>
      </c>
      <c r="F406" s="33">
        <f>ROUND(0.1296,6)</f>
        <v>0.1296</v>
      </c>
      <c r="G406" s="28"/>
      <c r="H406" s="42"/>
    </row>
    <row r="407" spans="1:8" ht="12.75" customHeight="1">
      <c r="A407" s="26">
        <v>43724</v>
      </c>
      <c r="B407" s="27"/>
      <c r="C407" s="33">
        <f>ROUND(0.127786,6)</f>
        <v>0.127786</v>
      </c>
      <c r="D407" s="33">
        <f>F407</f>
        <v>0.1321</v>
      </c>
      <c r="E407" s="33">
        <f>F407</f>
        <v>0.1321</v>
      </c>
      <c r="F407" s="33">
        <f>ROUND(0.1321,6)</f>
        <v>0.1321</v>
      </c>
      <c r="G407" s="28"/>
      <c r="H407" s="42"/>
    </row>
    <row r="408" spans="1:8" ht="12.75" customHeight="1">
      <c r="A408" s="26">
        <v>43812</v>
      </c>
      <c r="B408" s="27"/>
      <c r="C408" s="33">
        <f>ROUND(0.127786,6)</f>
        <v>0.127786</v>
      </c>
      <c r="D408" s="33">
        <f>F408</f>
        <v>0.1344</v>
      </c>
      <c r="E408" s="33">
        <f>F408</f>
        <v>0.1344</v>
      </c>
      <c r="F408" s="33">
        <f>ROUND(0.1344,6)</f>
        <v>0.1344</v>
      </c>
      <c r="G408" s="28"/>
      <c r="H408" s="42"/>
    </row>
    <row r="409" spans="1:8" ht="12.75" customHeight="1">
      <c r="A409" s="26">
        <v>43906</v>
      </c>
      <c r="B409" s="27"/>
      <c r="C409" s="33">
        <f>ROUND(0.127786,6)</f>
        <v>0.127786</v>
      </c>
      <c r="D409" s="33">
        <f>F409</f>
        <v>0.137</v>
      </c>
      <c r="E409" s="33">
        <f>F409</f>
        <v>0.137</v>
      </c>
      <c r="F409" s="33">
        <f>ROUND(0.137,6)</f>
        <v>0.137</v>
      </c>
      <c r="G409" s="28"/>
      <c r="H409" s="42"/>
    </row>
    <row r="410" spans="1:8" ht="12.75" customHeight="1">
      <c r="A410" s="26">
        <v>43994</v>
      </c>
      <c r="B410" s="27"/>
      <c r="C410" s="33">
        <f>ROUND(0.127786,6)</f>
        <v>0.127786</v>
      </c>
      <c r="D410" s="33">
        <f>F410</f>
        <v>0.143665</v>
      </c>
      <c r="E410" s="33">
        <f>F410</f>
        <v>0.143665</v>
      </c>
      <c r="F410" s="33">
        <f>ROUND(0.143665,6)</f>
        <v>0.143665</v>
      </c>
      <c r="G410" s="28"/>
      <c r="H410" s="42"/>
    </row>
    <row r="411" spans="1:8" ht="12.75" customHeight="1">
      <c r="A411" s="26">
        <v>44088</v>
      </c>
      <c r="B411" s="27"/>
      <c r="C411" s="33">
        <f>ROUND(0.127786,6)</f>
        <v>0.127786</v>
      </c>
      <c r="D411" s="33">
        <f>F411</f>
        <v>0.146068</v>
      </c>
      <c r="E411" s="33">
        <f>F411</f>
        <v>0.146068</v>
      </c>
      <c r="F411" s="33">
        <f>ROUND(0.146068,6)</f>
        <v>0.146068</v>
      </c>
      <c r="G411" s="28"/>
      <c r="H411" s="42"/>
    </row>
    <row r="412" spans="1:8" ht="12.75" customHeight="1">
      <c r="A412" s="26">
        <v>44179</v>
      </c>
      <c r="B412" s="27"/>
      <c r="C412" s="33">
        <f>ROUND(0.127786,6)</f>
        <v>0.127786</v>
      </c>
      <c r="D412" s="33">
        <f>F412</f>
        <v>0.148093</v>
      </c>
      <c r="E412" s="33">
        <f>F412</f>
        <v>0.148093</v>
      </c>
      <c r="F412" s="33">
        <f>ROUND(0.148093,6)</f>
        <v>0.148093</v>
      </c>
      <c r="G412" s="28"/>
      <c r="H412" s="42"/>
    </row>
    <row r="413" spans="1:8" ht="12.75" customHeight="1">
      <c r="A413" s="26" t="s">
        <v>76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43630</v>
      </c>
      <c r="B414" s="27"/>
      <c r="C414" s="32">
        <f>ROUND(0.1411,4)</f>
        <v>0.1411</v>
      </c>
      <c r="D414" s="32">
        <f>F414</f>
        <v>0.1407</v>
      </c>
      <c r="E414" s="32">
        <f>F414</f>
        <v>0.1407</v>
      </c>
      <c r="F414" s="32">
        <f>ROUND(0.1407,4)</f>
        <v>0.1407</v>
      </c>
      <c r="G414" s="28"/>
      <c r="H414" s="42"/>
    </row>
    <row r="415" spans="1:8" ht="12.75" customHeight="1">
      <c r="A415" s="26">
        <v>43724</v>
      </c>
      <c r="B415" s="27"/>
      <c r="C415" s="32">
        <f>ROUND(0.1411,4)</f>
        <v>0.1411</v>
      </c>
      <c r="D415" s="32">
        <f>F415</f>
        <v>0.139</v>
      </c>
      <c r="E415" s="32">
        <f>F415</f>
        <v>0.139</v>
      </c>
      <c r="F415" s="32">
        <f>ROUND(0.139,4)</f>
        <v>0.139</v>
      </c>
      <c r="G415" s="28"/>
      <c r="H415" s="42"/>
    </row>
    <row r="416" spans="1:8" ht="12.75" customHeight="1">
      <c r="A416" s="26">
        <v>43812</v>
      </c>
      <c r="B416" s="27"/>
      <c r="C416" s="32">
        <f>ROUND(0.1411,4)</f>
        <v>0.1411</v>
      </c>
      <c r="D416" s="32">
        <f>F416</f>
        <v>0.1391</v>
      </c>
      <c r="E416" s="32">
        <f>F416</f>
        <v>0.1391</v>
      </c>
      <c r="F416" s="32">
        <f>ROUND(0.1391,4)</f>
        <v>0.1391</v>
      </c>
      <c r="G416" s="28"/>
      <c r="H416" s="42"/>
    </row>
    <row r="417" spans="1:8" ht="12.75" customHeight="1">
      <c r="A417" s="26">
        <v>43906</v>
      </c>
      <c r="B417" s="27"/>
      <c r="C417" s="32">
        <f>ROUND(0.1411,4)</f>
        <v>0.1411</v>
      </c>
      <c r="D417" s="32">
        <f>F417</f>
        <v>0.1362</v>
      </c>
      <c r="E417" s="32">
        <f>F417</f>
        <v>0.1362</v>
      </c>
      <c r="F417" s="32">
        <f>ROUND(0.1362,4)</f>
        <v>0.1362</v>
      </c>
      <c r="G417" s="28"/>
      <c r="H417" s="42"/>
    </row>
    <row r="418" spans="1:8" ht="12.75" customHeight="1">
      <c r="A418" s="26">
        <v>43994</v>
      </c>
      <c r="B418" s="27"/>
      <c r="C418" s="32">
        <f>ROUND(0.1411,4)</f>
        <v>0.1411</v>
      </c>
      <c r="D418" s="32">
        <f>F418</f>
        <v>0.1286</v>
      </c>
      <c r="E418" s="32">
        <f>F418</f>
        <v>0.1286</v>
      </c>
      <c r="F418" s="32">
        <f>ROUND(0.1286,4)</f>
        <v>0.1286</v>
      </c>
      <c r="G418" s="28"/>
      <c r="H418" s="42"/>
    </row>
    <row r="419" spans="1:8" ht="12.75" customHeight="1">
      <c r="A419" s="26" t="s">
        <v>77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43630</v>
      </c>
      <c r="B420" s="27"/>
      <c r="C420" s="32">
        <f>ROUND(1.6504,4)</f>
        <v>1.6504</v>
      </c>
      <c r="D420" s="32">
        <f>F420</f>
        <v>1.6695</v>
      </c>
      <c r="E420" s="32">
        <f>F420</f>
        <v>1.6695</v>
      </c>
      <c r="F420" s="32">
        <f>ROUND(1.6695,4)</f>
        <v>1.6695</v>
      </c>
      <c r="G420" s="28"/>
      <c r="H420" s="42"/>
    </row>
    <row r="421" spans="1:8" ht="12.75" customHeight="1">
      <c r="A421" s="26">
        <v>43724</v>
      </c>
      <c r="B421" s="27"/>
      <c r="C421" s="32">
        <f>ROUND(1.6504,4)</f>
        <v>1.6504</v>
      </c>
      <c r="D421" s="32">
        <f>F421</f>
        <v>1.6939</v>
      </c>
      <c r="E421" s="32">
        <f>F421</f>
        <v>1.6939</v>
      </c>
      <c r="F421" s="32">
        <f>ROUND(1.6939,4)</f>
        <v>1.6939</v>
      </c>
      <c r="G421" s="28"/>
      <c r="H421" s="42"/>
    </row>
    <row r="422" spans="1:8" ht="12.75" customHeight="1">
      <c r="A422" s="26">
        <v>43812</v>
      </c>
      <c r="B422" s="27"/>
      <c r="C422" s="32">
        <f>ROUND(1.6504,4)</f>
        <v>1.6504</v>
      </c>
      <c r="D422" s="32">
        <f>F422</f>
        <v>1.7167</v>
      </c>
      <c r="E422" s="32">
        <f>F422</f>
        <v>1.7167</v>
      </c>
      <c r="F422" s="32">
        <f>ROUND(1.7167,4)</f>
        <v>1.7167</v>
      </c>
      <c r="G422" s="28"/>
      <c r="H422" s="42"/>
    </row>
    <row r="423" spans="1:8" ht="12.75" customHeight="1">
      <c r="A423" s="26">
        <v>43906</v>
      </c>
      <c r="B423" s="27"/>
      <c r="C423" s="32">
        <f>ROUND(1.6504,4)</f>
        <v>1.6504</v>
      </c>
      <c r="D423" s="32">
        <f>F423</f>
        <v>1.7274</v>
      </c>
      <c r="E423" s="32">
        <f>F423</f>
        <v>1.7274</v>
      </c>
      <c r="F423" s="32">
        <f>ROUND(1.7274,4)</f>
        <v>1.7274</v>
      </c>
      <c r="G423" s="28"/>
      <c r="H423" s="42"/>
    </row>
    <row r="424" spans="1:8" ht="12.75" customHeight="1">
      <c r="A424" s="26">
        <v>43994</v>
      </c>
      <c r="B424" s="27"/>
      <c r="C424" s="32">
        <f>ROUND(1.6504,4)</f>
        <v>1.6504</v>
      </c>
      <c r="D424" s="32">
        <f>F424</f>
        <v>1.753</v>
      </c>
      <c r="E424" s="32">
        <f>F424</f>
        <v>1.753</v>
      </c>
      <c r="F424" s="32">
        <f>ROUND(1.753,4)</f>
        <v>1.753</v>
      </c>
      <c r="G424" s="28"/>
      <c r="H424" s="42"/>
    </row>
    <row r="425" spans="1:8" ht="12.75" customHeight="1">
      <c r="A425" s="26">
        <v>44088</v>
      </c>
      <c r="B425" s="27"/>
      <c r="C425" s="32">
        <f>ROUND(1.6504,4)</f>
        <v>1.6504</v>
      </c>
      <c r="D425" s="32">
        <f>F425</f>
        <v>1.7829</v>
      </c>
      <c r="E425" s="32">
        <f>F425</f>
        <v>1.7829</v>
      </c>
      <c r="F425" s="32">
        <f>ROUND(1.7829,4)</f>
        <v>1.7829</v>
      </c>
      <c r="G425" s="28"/>
      <c r="H425" s="42"/>
    </row>
    <row r="426" spans="1:8" ht="12.75" customHeight="1">
      <c r="A426" s="26">
        <v>44179</v>
      </c>
      <c r="B426" s="27"/>
      <c r="C426" s="32">
        <f>ROUND(1.6504,4)</f>
        <v>1.6504</v>
      </c>
      <c r="D426" s="32">
        <f>F426</f>
        <v>1.8121</v>
      </c>
      <c r="E426" s="32">
        <f>F426</f>
        <v>1.8121</v>
      </c>
      <c r="F426" s="32">
        <f>ROUND(1.8121,4)</f>
        <v>1.8121</v>
      </c>
      <c r="G426" s="28"/>
      <c r="H426" s="42"/>
    </row>
    <row r="427" spans="1:8" ht="12.75" customHeight="1">
      <c r="A427" s="26" t="s">
        <v>78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43630</v>
      </c>
      <c r="B428" s="27"/>
      <c r="C428" s="32">
        <f>ROUND(9.5962,4)</f>
        <v>9.5962</v>
      </c>
      <c r="D428" s="32">
        <f>F428</f>
        <v>9.6927</v>
      </c>
      <c r="E428" s="32">
        <f>F428</f>
        <v>9.6927</v>
      </c>
      <c r="F428" s="32">
        <f>ROUND(9.6927,4)</f>
        <v>9.6927</v>
      </c>
      <c r="G428" s="28"/>
      <c r="H428" s="42"/>
    </row>
    <row r="429" spans="1:8" ht="12.75" customHeight="1">
      <c r="A429" s="26">
        <v>43724</v>
      </c>
      <c r="B429" s="27"/>
      <c r="C429" s="32">
        <f>ROUND(9.5962,4)</f>
        <v>9.5962</v>
      </c>
      <c r="D429" s="32">
        <f>F429</f>
        <v>9.821</v>
      </c>
      <c r="E429" s="32">
        <f>F429</f>
        <v>9.821</v>
      </c>
      <c r="F429" s="32">
        <f>ROUND(9.821,4)</f>
        <v>9.821</v>
      </c>
      <c r="G429" s="28"/>
      <c r="H429" s="42"/>
    </row>
    <row r="430" spans="1:8" ht="12.75" customHeight="1">
      <c r="A430" s="26">
        <v>43812</v>
      </c>
      <c r="B430" s="27"/>
      <c r="C430" s="32">
        <f>ROUND(9.5962,4)</f>
        <v>9.5962</v>
      </c>
      <c r="D430" s="32">
        <f>F430</f>
        <v>9.9452</v>
      </c>
      <c r="E430" s="32">
        <f>F430</f>
        <v>9.9452</v>
      </c>
      <c r="F430" s="32">
        <f>ROUND(9.9452,4)</f>
        <v>9.9452</v>
      </c>
      <c r="G430" s="28"/>
      <c r="H430" s="42"/>
    </row>
    <row r="431" spans="1:8" ht="12.75" customHeight="1">
      <c r="A431" s="26">
        <v>43906</v>
      </c>
      <c r="B431" s="27"/>
      <c r="C431" s="32">
        <f>ROUND(9.5962,4)</f>
        <v>9.5962</v>
      </c>
      <c r="D431" s="32">
        <f>F431</f>
        <v>10.0794</v>
      </c>
      <c r="E431" s="32">
        <f>F431</f>
        <v>10.0794</v>
      </c>
      <c r="F431" s="32">
        <f>ROUND(10.0794,4)</f>
        <v>10.0794</v>
      </c>
      <c r="G431" s="28"/>
      <c r="H431" s="42"/>
    </row>
    <row r="432" spans="1:8" ht="12.75" customHeight="1">
      <c r="A432" s="26">
        <v>43994</v>
      </c>
      <c r="B432" s="27"/>
      <c r="C432" s="32">
        <f>ROUND(9.5962,4)</f>
        <v>9.5962</v>
      </c>
      <c r="D432" s="32">
        <f>F432</f>
        <v>10.4153</v>
      </c>
      <c r="E432" s="32">
        <f>F432</f>
        <v>10.4153</v>
      </c>
      <c r="F432" s="32">
        <f>ROUND(10.4153,4)</f>
        <v>10.4153</v>
      </c>
      <c r="G432" s="28"/>
      <c r="H432" s="42"/>
    </row>
    <row r="433" spans="1:8" ht="12.75" customHeight="1">
      <c r="A433" s="26">
        <v>44088</v>
      </c>
      <c r="B433" s="27"/>
      <c r="C433" s="32">
        <f>ROUND(9.5962,4)</f>
        <v>9.5962</v>
      </c>
      <c r="D433" s="32">
        <f>F433</f>
        <v>10.5747</v>
      </c>
      <c r="E433" s="32">
        <f>F433</f>
        <v>10.5747</v>
      </c>
      <c r="F433" s="32">
        <f>ROUND(10.5747,4)</f>
        <v>10.5747</v>
      </c>
      <c r="G433" s="28"/>
      <c r="H433" s="42"/>
    </row>
    <row r="434" spans="1:8" ht="12.75" customHeight="1">
      <c r="A434" s="26">
        <v>44179</v>
      </c>
      <c r="B434" s="27"/>
      <c r="C434" s="32">
        <f>ROUND(9.5962,4)</f>
        <v>9.5962</v>
      </c>
      <c r="D434" s="32">
        <f>F434</f>
        <v>10.7438</v>
      </c>
      <c r="E434" s="32">
        <f>F434</f>
        <v>10.7438</v>
      </c>
      <c r="F434" s="32">
        <f>ROUND(10.7438,4)</f>
        <v>10.7438</v>
      </c>
      <c r="G434" s="28"/>
      <c r="H434" s="42"/>
    </row>
    <row r="435" spans="1:8" ht="12.75" customHeight="1">
      <c r="A435" s="26" t="s">
        <v>79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43630</v>
      </c>
      <c r="B436" s="27"/>
      <c r="C436" s="32">
        <f>ROUND(10.4876,4)</f>
        <v>10.4876</v>
      </c>
      <c r="D436" s="32">
        <f>F436</f>
        <v>10.5941</v>
      </c>
      <c r="E436" s="32">
        <f>F436</f>
        <v>10.5941</v>
      </c>
      <c r="F436" s="32">
        <f>ROUND(10.5941,4)</f>
        <v>10.5941</v>
      </c>
      <c r="G436" s="28"/>
      <c r="H436" s="42"/>
    </row>
    <row r="437" spans="1:8" ht="12.75" customHeight="1">
      <c r="A437" s="26">
        <v>43724</v>
      </c>
      <c r="B437" s="27"/>
      <c r="C437" s="32">
        <f>ROUND(10.4876,4)</f>
        <v>10.4876</v>
      </c>
      <c r="D437" s="32">
        <f>F437</f>
        <v>10.734</v>
      </c>
      <c r="E437" s="32">
        <f>F437</f>
        <v>10.734</v>
      </c>
      <c r="F437" s="32">
        <f>ROUND(10.734,4)</f>
        <v>10.734</v>
      </c>
      <c r="G437" s="28"/>
      <c r="H437" s="42"/>
    </row>
    <row r="438" spans="1:8" ht="12.75" customHeight="1">
      <c r="A438" s="26">
        <v>43812</v>
      </c>
      <c r="B438" s="27"/>
      <c r="C438" s="32">
        <f>ROUND(10.4876,4)</f>
        <v>10.4876</v>
      </c>
      <c r="D438" s="32">
        <f>F438</f>
        <v>10.868</v>
      </c>
      <c r="E438" s="32">
        <f>F438</f>
        <v>10.868</v>
      </c>
      <c r="F438" s="32">
        <f>ROUND(10.868,4)</f>
        <v>10.868</v>
      </c>
      <c r="G438" s="28"/>
      <c r="H438" s="42"/>
    </row>
    <row r="439" spans="1:8" ht="12.75" customHeight="1">
      <c r="A439" s="26">
        <v>43906</v>
      </c>
      <c r="B439" s="27"/>
      <c r="C439" s="32">
        <f>ROUND(10.4876,4)</f>
        <v>10.4876</v>
      </c>
      <c r="D439" s="32">
        <f>F439</f>
        <v>11.2259</v>
      </c>
      <c r="E439" s="32">
        <f>F439</f>
        <v>11.2259</v>
      </c>
      <c r="F439" s="32">
        <f>ROUND(11.2259,4)</f>
        <v>11.2259</v>
      </c>
      <c r="G439" s="28"/>
      <c r="H439" s="42"/>
    </row>
    <row r="440" spans="1:8" ht="12.75" customHeight="1">
      <c r="A440" s="26">
        <v>43994</v>
      </c>
      <c r="B440" s="27"/>
      <c r="C440" s="32">
        <f>ROUND(10.4876,4)</f>
        <v>10.4876</v>
      </c>
      <c r="D440" s="32">
        <f>F440</f>
        <v>11.4069</v>
      </c>
      <c r="E440" s="32">
        <f>F440</f>
        <v>11.4069</v>
      </c>
      <c r="F440" s="32">
        <f>ROUND(11.4069,4)</f>
        <v>11.4069</v>
      </c>
      <c r="G440" s="28"/>
      <c r="H440" s="42"/>
    </row>
    <row r="441" spans="1:8" ht="12.75" customHeight="1">
      <c r="A441" s="26">
        <v>44088</v>
      </c>
      <c r="B441" s="27"/>
      <c r="C441" s="32">
        <f>ROUND(10.4876,4)</f>
        <v>10.4876</v>
      </c>
      <c r="D441" s="32">
        <f>F441</f>
        <v>11.5813</v>
      </c>
      <c r="E441" s="32">
        <f>F441</f>
        <v>11.5813</v>
      </c>
      <c r="F441" s="32">
        <f>ROUND(11.5813,4)</f>
        <v>11.5813</v>
      </c>
      <c r="G441" s="28"/>
      <c r="H441" s="42"/>
    </row>
    <row r="442" spans="1:8" ht="12.75" customHeight="1">
      <c r="A442" s="26">
        <v>44179</v>
      </c>
      <c r="B442" s="27"/>
      <c r="C442" s="32">
        <f>ROUND(10.4876,4)</f>
        <v>10.4876</v>
      </c>
      <c r="D442" s="32">
        <f>F442</f>
        <v>11.7636</v>
      </c>
      <c r="E442" s="32">
        <f>F442</f>
        <v>11.7636</v>
      </c>
      <c r="F442" s="32">
        <f>ROUND(11.7636,4)</f>
        <v>11.7636</v>
      </c>
      <c r="G442" s="28"/>
      <c r="H442" s="42"/>
    </row>
    <row r="443" spans="1:8" ht="12.75" customHeight="1">
      <c r="A443" s="26" t="s">
        <v>80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43630</v>
      </c>
      <c r="B444" s="27"/>
      <c r="C444" s="32">
        <f>ROUND(2.5316,4)</f>
        <v>2.5316</v>
      </c>
      <c r="D444" s="32">
        <f>F444</f>
        <v>2.4139</v>
      </c>
      <c r="E444" s="32">
        <f>F444</f>
        <v>2.4139</v>
      </c>
      <c r="F444" s="32">
        <f>ROUND(2.4139,4)</f>
        <v>2.4139</v>
      </c>
      <c r="G444" s="28"/>
      <c r="H444" s="42"/>
    </row>
    <row r="445" spans="1:8" ht="12.75" customHeight="1">
      <c r="A445" s="26">
        <v>43724</v>
      </c>
      <c r="B445" s="27"/>
      <c r="C445" s="32">
        <f>ROUND(2.5316,4)</f>
        <v>2.5316</v>
      </c>
      <c r="D445" s="32">
        <f>F445</f>
        <v>2.2972</v>
      </c>
      <c r="E445" s="32">
        <f>F445</f>
        <v>2.2972</v>
      </c>
      <c r="F445" s="32">
        <f>ROUND(2.2972,4)</f>
        <v>2.2972</v>
      </c>
      <c r="G445" s="28"/>
      <c r="H445" s="42"/>
    </row>
    <row r="446" spans="1:8" ht="12.75" customHeight="1">
      <c r="A446" s="26">
        <v>43812</v>
      </c>
      <c r="B446" s="27"/>
      <c r="C446" s="32">
        <f>ROUND(2.5316,4)</f>
        <v>2.5316</v>
      </c>
      <c r="D446" s="32">
        <f>F446</f>
        <v>2.2114</v>
      </c>
      <c r="E446" s="32">
        <f>F446</f>
        <v>2.2114</v>
      </c>
      <c r="F446" s="32">
        <f>ROUND(2.2114,4)</f>
        <v>2.2114</v>
      </c>
      <c r="G446" s="28"/>
      <c r="H446" s="42"/>
    </row>
    <row r="447" spans="1:8" ht="12.75" customHeight="1">
      <c r="A447" s="26">
        <v>43906</v>
      </c>
      <c r="B447" s="27"/>
      <c r="C447" s="32">
        <f>ROUND(2.5316,4)</f>
        <v>2.5316</v>
      </c>
      <c r="D447" s="32">
        <f>F447</f>
        <v>2.3149</v>
      </c>
      <c r="E447" s="32">
        <f>F447</f>
        <v>2.3149</v>
      </c>
      <c r="F447" s="32">
        <f>ROUND(2.3149,4)</f>
        <v>2.3149</v>
      </c>
      <c r="G447" s="28"/>
      <c r="H447" s="42"/>
    </row>
    <row r="448" spans="1:8" ht="12.75" customHeight="1">
      <c r="A448" s="26">
        <v>43994</v>
      </c>
      <c r="B448" s="27"/>
      <c r="C448" s="32">
        <f>ROUND(2.5316,4)</f>
        <v>2.5316</v>
      </c>
      <c r="D448" s="32">
        <f>F448</f>
        <v>2.269</v>
      </c>
      <c r="E448" s="32">
        <f>F448</f>
        <v>2.269</v>
      </c>
      <c r="F448" s="32">
        <f>ROUND(2.269,4)</f>
        <v>2.269</v>
      </c>
      <c r="G448" s="28"/>
      <c r="H448" s="42"/>
    </row>
    <row r="449" spans="1:8" ht="12.75" customHeight="1">
      <c r="A449" s="26">
        <v>44088</v>
      </c>
      <c r="B449" s="27"/>
      <c r="C449" s="32">
        <f>ROUND(2.5316,4)</f>
        <v>2.5316</v>
      </c>
      <c r="D449" s="32">
        <f>F449</f>
        <v>2.223</v>
      </c>
      <c r="E449" s="32">
        <f>F449</f>
        <v>2.223</v>
      </c>
      <c r="F449" s="32">
        <f>ROUND(2.223,4)</f>
        <v>2.223</v>
      </c>
      <c r="G449" s="28"/>
      <c r="H449" s="42"/>
    </row>
    <row r="450" spans="1:8" ht="12.75" customHeight="1">
      <c r="A450" s="26">
        <v>44179</v>
      </c>
      <c r="B450" s="27"/>
      <c r="C450" s="32">
        <f>ROUND(2.5316,4)</f>
        <v>2.5316</v>
      </c>
      <c r="D450" s="32">
        <f>F450</f>
        <v>2.1842</v>
      </c>
      <c r="E450" s="32">
        <f>F450</f>
        <v>2.1842</v>
      </c>
      <c r="F450" s="32">
        <f>ROUND(2.1842,4)</f>
        <v>2.1842</v>
      </c>
      <c r="G450" s="28"/>
      <c r="H450" s="42"/>
    </row>
    <row r="451" spans="1:8" ht="12.75" customHeight="1">
      <c r="A451" s="26" t="s">
        <v>81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43630</v>
      </c>
      <c r="B452" s="27"/>
      <c r="C452" s="32">
        <f>ROUND(14.2261,4)</f>
        <v>14.2261</v>
      </c>
      <c r="D452" s="32">
        <f>F452</f>
        <v>14.3506</v>
      </c>
      <c r="E452" s="32">
        <f>F452</f>
        <v>14.3506</v>
      </c>
      <c r="F452" s="32">
        <f>ROUND(14.3506,4)</f>
        <v>14.3506</v>
      </c>
      <c r="G452" s="28"/>
      <c r="H452" s="42"/>
    </row>
    <row r="453" spans="1:8" ht="12.75" customHeight="1">
      <c r="A453" s="26">
        <v>43724</v>
      </c>
      <c r="B453" s="27"/>
      <c r="C453" s="32">
        <f>ROUND(14.2261,4)</f>
        <v>14.2261</v>
      </c>
      <c r="D453" s="32">
        <f>F453</f>
        <v>14.5133</v>
      </c>
      <c r="E453" s="32">
        <f>F453</f>
        <v>14.5133</v>
      </c>
      <c r="F453" s="32">
        <f>ROUND(14.5133,4)</f>
        <v>14.5133</v>
      </c>
      <c r="G453" s="28"/>
      <c r="H453" s="42"/>
    </row>
    <row r="454" spans="1:8" ht="12.75" customHeight="1">
      <c r="A454" s="26">
        <v>43812</v>
      </c>
      <c r="B454" s="27"/>
      <c r="C454" s="32">
        <f>ROUND(14.2261,4)</f>
        <v>14.2261</v>
      </c>
      <c r="D454" s="32">
        <f>F454</f>
        <v>14.6708</v>
      </c>
      <c r="E454" s="32">
        <f>F454</f>
        <v>14.6708</v>
      </c>
      <c r="F454" s="32">
        <f>ROUND(14.6708,4)</f>
        <v>14.6708</v>
      </c>
      <c r="G454" s="28"/>
      <c r="H454" s="42"/>
    </row>
    <row r="455" spans="1:8" ht="12.75" customHeight="1">
      <c r="A455" s="26">
        <v>43906</v>
      </c>
      <c r="B455" s="27"/>
      <c r="C455" s="32">
        <f>ROUND(14.2261,4)</f>
        <v>14.2261</v>
      </c>
      <c r="D455" s="32">
        <f>F455</f>
        <v>14.8413</v>
      </c>
      <c r="E455" s="32">
        <f>F455</f>
        <v>14.8413</v>
      </c>
      <c r="F455" s="32">
        <f>ROUND(14.8413,4)</f>
        <v>14.8413</v>
      </c>
      <c r="G455" s="28"/>
      <c r="H455" s="42"/>
    </row>
    <row r="456" spans="1:8" ht="12.75" customHeight="1">
      <c r="A456" s="26">
        <v>43994</v>
      </c>
      <c r="B456" s="27"/>
      <c r="C456" s="32">
        <f>ROUND(14.2261,4)</f>
        <v>14.2261</v>
      </c>
      <c r="D456" s="32">
        <f>F456</f>
        <v>14.7096</v>
      </c>
      <c r="E456" s="32">
        <f>F456</f>
        <v>14.7096</v>
      </c>
      <c r="F456" s="32">
        <f>ROUND(14.7096,4)</f>
        <v>14.7096</v>
      </c>
      <c r="G456" s="28"/>
      <c r="H456" s="42"/>
    </row>
    <row r="457" spans="1:8" ht="12.75" customHeight="1">
      <c r="A457" s="26">
        <v>44088</v>
      </c>
      <c r="B457" s="27"/>
      <c r="C457" s="32">
        <f>ROUND(14.2261,4)</f>
        <v>14.2261</v>
      </c>
      <c r="D457" s="32">
        <f>F457</f>
        <v>14.8908</v>
      </c>
      <c r="E457" s="32">
        <f>F457</f>
        <v>14.8908</v>
      </c>
      <c r="F457" s="32">
        <f>ROUND(14.8908,4)</f>
        <v>14.8908</v>
      </c>
      <c r="G457" s="28"/>
      <c r="H457" s="42"/>
    </row>
    <row r="458" spans="1:8" ht="12.75" customHeight="1">
      <c r="A458" s="26">
        <v>44179</v>
      </c>
      <c r="B458" s="27"/>
      <c r="C458" s="32">
        <f>ROUND(14.2261,4)</f>
        <v>14.2261</v>
      </c>
      <c r="D458" s="32">
        <f>F458</f>
        <v>15.0663</v>
      </c>
      <c r="E458" s="32">
        <f>F458</f>
        <v>15.0663</v>
      </c>
      <c r="F458" s="32">
        <f>ROUND(15.0663,4)</f>
        <v>15.0663</v>
      </c>
      <c r="G458" s="28"/>
      <c r="H458" s="42"/>
    </row>
    <row r="459" spans="1:8" ht="12.75" customHeight="1">
      <c r="A459" s="26" t="s">
        <v>82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43630</v>
      </c>
      <c r="B460" s="27"/>
      <c r="C460" s="32">
        <f>ROUND(14.2261,4)</f>
        <v>14.2261</v>
      </c>
      <c r="D460" s="32">
        <f>F460</f>
        <v>14.3506</v>
      </c>
      <c r="E460" s="32">
        <f>F460</f>
        <v>14.3506</v>
      </c>
      <c r="F460" s="32">
        <f>ROUND(14.3506,4)</f>
        <v>14.3506</v>
      </c>
      <c r="G460" s="28"/>
      <c r="H460" s="42"/>
    </row>
    <row r="461" spans="1:8" ht="12.75" customHeight="1">
      <c r="A461" s="26">
        <v>43724</v>
      </c>
      <c r="B461" s="27"/>
      <c r="C461" s="32">
        <f>ROUND(14.2261,4)</f>
        <v>14.2261</v>
      </c>
      <c r="D461" s="32">
        <f>F461</f>
        <v>14.5133</v>
      </c>
      <c r="E461" s="32">
        <f>F461</f>
        <v>14.5133</v>
      </c>
      <c r="F461" s="32">
        <f>ROUND(14.5133,4)</f>
        <v>14.5133</v>
      </c>
      <c r="G461" s="28"/>
      <c r="H461" s="42"/>
    </row>
    <row r="462" spans="1:8" ht="12.75" customHeight="1">
      <c r="A462" s="26">
        <v>43812</v>
      </c>
      <c r="B462" s="27"/>
      <c r="C462" s="32">
        <f>ROUND(14.2261,4)</f>
        <v>14.2261</v>
      </c>
      <c r="D462" s="32">
        <f>F462</f>
        <v>14.6708</v>
      </c>
      <c r="E462" s="32">
        <f>F462</f>
        <v>14.6708</v>
      </c>
      <c r="F462" s="32">
        <f>ROUND(14.6708,4)</f>
        <v>14.6708</v>
      </c>
      <c r="G462" s="28"/>
      <c r="H462" s="42"/>
    </row>
    <row r="463" spans="1:8" ht="12.75" customHeight="1">
      <c r="A463" s="26">
        <v>43906</v>
      </c>
      <c r="B463" s="27"/>
      <c r="C463" s="32">
        <f>ROUND(14.2261,4)</f>
        <v>14.2261</v>
      </c>
      <c r="D463" s="32">
        <f>F463</f>
        <v>14.8413</v>
      </c>
      <c r="E463" s="32">
        <f>F463</f>
        <v>14.8413</v>
      </c>
      <c r="F463" s="32">
        <f>ROUND(14.8413,4)</f>
        <v>14.8413</v>
      </c>
      <c r="G463" s="28"/>
      <c r="H463" s="42"/>
    </row>
    <row r="464" spans="1:8" ht="12.75" customHeight="1">
      <c r="A464" s="26">
        <v>43994</v>
      </c>
      <c r="B464" s="27"/>
      <c r="C464" s="32">
        <f>ROUND(14.2261,4)</f>
        <v>14.2261</v>
      </c>
      <c r="D464" s="32">
        <f>F464</f>
        <v>15.0057</v>
      </c>
      <c r="E464" s="32">
        <f>F464</f>
        <v>15.0057</v>
      </c>
      <c r="F464" s="32">
        <f>ROUND(15.0057,4)</f>
        <v>15.0057</v>
      </c>
      <c r="G464" s="28"/>
      <c r="H464" s="42"/>
    </row>
    <row r="465" spans="1:8" ht="12.75" customHeight="1">
      <c r="A465" s="26">
        <v>44088</v>
      </c>
      <c r="B465" s="27"/>
      <c r="C465" s="32">
        <f>ROUND(14.2261,4)</f>
        <v>14.2261</v>
      </c>
      <c r="D465" s="32">
        <f>F465</f>
        <v>15.1891</v>
      </c>
      <c r="E465" s="32">
        <f>F465</f>
        <v>15.1891</v>
      </c>
      <c r="F465" s="32">
        <f>ROUND(15.1891,4)</f>
        <v>15.1891</v>
      </c>
      <c r="G465" s="28"/>
      <c r="H465" s="42"/>
    </row>
    <row r="466" spans="1:8" ht="12.75" customHeight="1">
      <c r="A466" s="26">
        <v>44179</v>
      </c>
      <c r="B466" s="27"/>
      <c r="C466" s="32">
        <f>ROUND(14.2261,4)</f>
        <v>14.2261</v>
      </c>
      <c r="D466" s="32">
        <f>F466</f>
        <v>15.0663</v>
      </c>
      <c r="E466" s="32">
        <f>F466</f>
        <v>15.0663</v>
      </c>
      <c r="F466" s="32">
        <f>ROUND(15.0663,4)</f>
        <v>15.0663</v>
      </c>
      <c r="G466" s="28"/>
      <c r="H466" s="42"/>
    </row>
    <row r="467" spans="1:8" ht="12.75" customHeight="1">
      <c r="A467" s="26">
        <v>44270</v>
      </c>
      <c r="B467" s="27"/>
      <c r="C467" s="32">
        <f>ROUND(14.2261,4)</f>
        <v>14.2261</v>
      </c>
      <c r="D467" s="32">
        <f>F467</f>
        <v>15.2643</v>
      </c>
      <c r="E467" s="32">
        <f>F467</f>
        <v>15.2643</v>
      </c>
      <c r="F467" s="32">
        <f>ROUND(15.2643,4)</f>
        <v>15.2643</v>
      </c>
      <c r="G467" s="28"/>
      <c r="H467" s="42"/>
    </row>
    <row r="468" spans="1:8" ht="12.75" customHeight="1">
      <c r="A468" s="26">
        <v>44358</v>
      </c>
      <c r="B468" s="27"/>
      <c r="C468" s="32">
        <f>ROUND(14.2261,4)</f>
        <v>14.2261</v>
      </c>
      <c r="D468" s="32">
        <f>F468</f>
        <v>15.4744</v>
      </c>
      <c r="E468" s="32">
        <f>F468</f>
        <v>15.4744</v>
      </c>
      <c r="F468" s="32">
        <f>ROUND(15.4744,4)</f>
        <v>15.4744</v>
      </c>
      <c r="G468" s="28"/>
      <c r="H468" s="42"/>
    </row>
    <row r="469" spans="1:8" ht="12.75" customHeight="1">
      <c r="A469" s="26">
        <v>44452</v>
      </c>
      <c r="B469" s="27"/>
      <c r="C469" s="32">
        <f>ROUND(14.2261,4)</f>
        <v>14.2261</v>
      </c>
      <c r="D469" s="32">
        <f>F469</f>
        <v>15.6989</v>
      </c>
      <c r="E469" s="32">
        <f>F469</f>
        <v>15.6989</v>
      </c>
      <c r="F469" s="32">
        <f>ROUND(15.6989,4)</f>
        <v>15.6989</v>
      </c>
      <c r="G469" s="28"/>
      <c r="H469" s="42"/>
    </row>
    <row r="470" spans="1:8" ht="12.75" customHeight="1">
      <c r="A470" s="26">
        <v>44550</v>
      </c>
      <c r="B470" s="27"/>
      <c r="C470" s="32">
        <f>ROUND(14.2261,4)</f>
        <v>14.2261</v>
      </c>
      <c r="D470" s="32">
        <f>F470</f>
        <v>15.933</v>
      </c>
      <c r="E470" s="32">
        <f>F470</f>
        <v>15.933</v>
      </c>
      <c r="F470" s="32">
        <f>ROUND(15.933,4)</f>
        <v>15.933</v>
      </c>
      <c r="G470" s="28"/>
      <c r="H470" s="42"/>
    </row>
    <row r="471" spans="1:8" ht="12.75" customHeight="1">
      <c r="A471" s="26">
        <v>44634</v>
      </c>
      <c r="B471" s="27"/>
      <c r="C471" s="32">
        <f>ROUND(14.2261,4)</f>
        <v>14.2261</v>
      </c>
      <c r="D471" s="32">
        <f>F471</f>
        <v>16.1336</v>
      </c>
      <c r="E471" s="32">
        <f>F471</f>
        <v>16.1336</v>
      </c>
      <c r="F471" s="32">
        <f>ROUND(16.1336,4)</f>
        <v>16.1336</v>
      </c>
      <c r="G471" s="28"/>
      <c r="H471" s="42"/>
    </row>
    <row r="472" spans="1:8" ht="12.75" customHeight="1">
      <c r="A472" s="26" t="s">
        <v>83</v>
      </c>
      <c r="B472" s="27"/>
      <c r="C472" s="29"/>
      <c r="D472" s="29"/>
      <c r="E472" s="29"/>
      <c r="F472" s="29"/>
      <c r="G472" s="28"/>
      <c r="H472" s="42"/>
    </row>
    <row r="473" spans="1:8" ht="12.75" customHeight="1">
      <c r="A473" s="26">
        <v>43587</v>
      </c>
      <c r="B473" s="27"/>
      <c r="C473" s="31">
        <f>ROUND(722.471,3)</f>
        <v>722.471</v>
      </c>
      <c r="D473" s="31">
        <f>F473</f>
        <v>726.803</v>
      </c>
      <c r="E473" s="31">
        <f>F473</f>
        <v>726.803</v>
      </c>
      <c r="F473" s="31">
        <f>ROUND(726.803,3)</f>
        <v>726.803</v>
      </c>
      <c r="G473" s="28"/>
      <c r="H473" s="42"/>
    </row>
    <row r="474" spans="1:8" ht="12.75" customHeight="1">
      <c r="A474" s="26">
        <v>43678</v>
      </c>
      <c r="B474" s="27"/>
      <c r="C474" s="31">
        <f>ROUND(722.471,3)</f>
        <v>722.471</v>
      </c>
      <c r="D474" s="31">
        <f>F474</f>
        <v>740.286</v>
      </c>
      <c r="E474" s="31">
        <f>F474</f>
        <v>740.286</v>
      </c>
      <c r="F474" s="31">
        <f>ROUND(740.286,3)</f>
        <v>740.286</v>
      </c>
      <c r="G474" s="28"/>
      <c r="H474" s="42"/>
    </row>
    <row r="475" spans="1:8" ht="12.75" customHeight="1">
      <c r="A475" s="26">
        <v>43776</v>
      </c>
      <c r="B475" s="27"/>
      <c r="C475" s="31">
        <f>ROUND(722.471,3)</f>
        <v>722.471</v>
      </c>
      <c r="D475" s="31">
        <f>F475</f>
        <v>755.699</v>
      </c>
      <c r="E475" s="31">
        <f>F475</f>
        <v>755.699</v>
      </c>
      <c r="F475" s="31">
        <f>ROUND(755.699,3)</f>
        <v>755.699</v>
      </c>
      <c r="G475" s="28"/>
      <c r="H475" s="42"/>
    </row>
    <row r="476" spans="1:8" ht="12.75" customHeight="1">
      <c r="A476" s="26">
        <v>43867</v>
      </c>
      <c r="B476" s="27"/>
      <c r="C476" s="31">
        <f>ROUND(722.471,3)</f>
        <v>722.471</v>
      </c>
      <c r="D476" s="31">
        <f>F476</f>
        <v>770.852</v>
      </c>
      <c r="E476" s="31">
        <f>F476</f>
        <v>770.852</v>
      </c>
      <c r="F476" s="31">
        <f>ROUND(770.852,3)</f>
        <v>770.852</v>
      </c>
      <c r="G476" s="28"/>
      <c r="H476" s="42"/>
    </row>
    <row r="477" spans="1:8" ht="12.75" customHeight="1">
      <c r="A477" s="26" t="s">
        <v>84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43587</v>
      </c>
      <c r="B478" s="27"/>
      <c r="C478" s="31">
        <f>ROUND(629.645,3)</f>
        <v>629.645</v>
      </c>
      <c r="D478" s="31">
        <f>F478</f>
        <v>633.42</v>
      </c>
      <c r="E478" s="31">
        <f>F478</f>
        <v>633.42</v>
      </c>
      <c r="F478" s="31">
        <f>ROUND(633.42,3)</f>
        <v>633.42</v>
      </c>
      <c r="G478" s="28"/>
      <c r="H478" s="42"/>
    </row>
    <row r="479" spans="1:8" ht="12.75" customHeight="1">
      <c r="A479" s="26">
        <v>43678</v>
      </c>
      <c r="B479" s="27"/>
      <c r="C479" s="31">
        <f>ROUND(629.645,3)</f>
        <v>629.645</v>
      </c>
      <c r="D479" s="31">
        <f>F479</f>
        <v>645.171</v>
      </c>
      <c r="E479" s="31">
        <f>F479</f>
        <v>645.171</v>
      </c>
      <c r="F479" s="31">
        <f>ROUND(645.171,3)</f>
        <v>645.171</v>
      </c>
      <c r="G479" s="28"/>
      <c r="H479" s="42"/>
    </row>
    <row r="480" spans="1:8" ht="12.75" customHeight="1">
      <c r="A480" s="26">
        <v>43776</v>
      </c>
      <c r="B480" s="27"/>
      <c r="C480" s="31">
        <f>ROUND(629.645,3)</f>
        <v>629.645</v>
      </c>
      <c r="D480" s="31">
        <f>F480</f>
        <v>658.603</v>
      </c>
      <c r="E480" s="31">
        <f>F480</f>
        <v>658.603</v>
      </c>
      <c r="F480" s="31">
        <f>ROUND(658.603,3)</f>
        <v>658.603</v>
      </c>
      <c r="G480" s="28"/>
      <c r="H480" s="42"/>
    </row>
    <row r="481" spans="1:8" ht="12.75" customHeight="1">
      <c r="A481" s="26">
        <v>43867</v>
      </c>
      <c r="B481" s="27"/>
      <c r="C481" s="31">
        <f>ROUND(629.645,3)</f>
        <v>629.645</v>
      </c>
      <c r="D481" s="31">
        <f>F481</f>
        <v>671.81</v>
      </c>
      <c r="E481" s="31">
        <f>F481</f>
        <v>671.81</v>
      </c>
      <c r="F481" s="31">
        <f>ROUND(671.81,3)</f>
        <v>671.81</v>
      </c>
      <c r="G481" s="28"/>
      <c r="H481" s="42"/>
    </row>
    <row r="482" spans="1:8" ht="12.75" customHeight="1">
      <c r="A482" s="26" t="s">
        <v>85</v>
      </c>
      <c r="B482" s="27"/>
      <c r="C482" s="29"/>
      <c r="D482" s="29"/>
      <c r="E482" s="29"/>
      <c r="F482" s="29"/>
      <c r="G482" s="28"/>
      <c r="H482" s="42"/>
    </row>
    <row r="483" spans="1:8" ht="12.75" customHeight="1">
      <c r="A483" s="26">
        <v>43587</v>
      </c>
      <c r="B483" s="27"/>
      <c r="C483" s="31">
        <f>ROUND(731.175,3)</f>
        <v>731.175</v>
      </c>
      <c r="D483" s="31">
        <f>F483</f>
        <v>735.559</v>
      </c>
      <c r="E483" s="31">
        <f>F483</f>
        <v>735.559</v>
      </c>
      <c r="F483" s="31">
        <f>ROUND(735.559,3)</f>
        <v>735.559</v>
      </c>
      <c r="G483" s="28"/>
      <c r="H483" s="42"/>
    </row>
    <row r="484" spans="1:8" ht="12.75" customHeight="1">
      <c r="A484" s="26">
        <v>43678</v>
      </c>
      <c r="B484" s="27"/>
      <c r="C484" s="31">
        <f>ROUND(731.175,3)</f>
        <v>731.175</v>
      </c>
      <c r="D484" s="31">
        <f>F484</f>
        <v>749.204</v>
      </c>
      <c r="E484" s="31">
        <f>F484</f>
        <v>749.204</v>
      </c>
      <c r="F484" s="31">
        <f>ROUND(749.204,3)</f>
        <v>749.204</v>
      </c>
      <c r="G484" s="28"/>
      <c r="H484" s="42"/>
    </row>
    <row r="485" spans="1:8" ht="12.75" customHeight="1">
      <c r="A485" s="26">
        <v>43776</v>
      </c>
      <c r="B485" s="27"/>
      <c r="C485" s="31">
        <f>ROUND(731.175,3)</f>
        <v>731.175</v>
      </c>
      <c r="D485" s="31">
        <f>F485</f>
        <v>764.803</v>
      </c>
      <c r="E485" s="31">
        <f>F485</f>
        <v>764.803</v>
      </c>
      <c r="F485" s="31">
        <f>ROUND(764.803,3)</f>
        <v>764.803</v>
      </c>
      <c r="G485" s="28"/>
      <c r="H485" s="42"/>
    </row>
    <row r="486" spans="1:8" ht="12.75" customHeight="1">
      <c r="A486" s="26">
        <v>43867</v>
      </c>
      <c r="B486" s="27"/>
      <c r="C486" s="31">
        <f>ROUND(731.175,3)</f>
        <v>731.175</v>
      </c>
      <c r="D486" s="31">
        <f>F486</f>
        <v>780.139</v>
      </c>
      <c r="E486" s="31">
        <f>F486</f>
        <v>780.139</v>
      </c>
      <c r="F486" s="31">
        <f>ROUND(780.139,3)</f>
        <v>780.139</v>
      </c>
      <c r="G486" s="28"/>
      <c r="H486" s="42"/>
    </row>
    <row r="487" spans="1:8" ht="12.75" customHeight="1">
      <c r="A487" s="26" t="s">
        <v>86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43587</v>
      </c>
      <c r="B488" s="27"/>
      <c r="C488" s="31">
        <f>ROUND(662.457,3)</f>
        <v>662.457</v>
      </c>
      <c r="D488" s="31">
        <f>F488</f>
        <v>666.429</v>
      </c>
      <c r="E488" s="31">
        <f>F488</f>
        <v>666.429</v>
      </c>
      <c r="F488" s="31">
        <f>ROUND(666.429,3)</f>
        <v>666.429</v>
      </c>
      <c r="G488" s="28"/>
      <c r="H488" s="42"/>
    </row>
    <row r="489" spans="1:8" ht="12.75" customHeight="1">
      <c r="A489" s="26">
        <v>43678</v>
      </c>
      <c r="B489" s="27"/>
      <c r="C489" s="31">
        <f>ROUND(662.457,3)</f>
        <v>662.457</v>
      </c>
      <c r="D489" s="31">
        <f>F489</f>
        <v>678.792</v>
      </c>
      <c r="E489" s="31">
        <f>F489</f>
        <v>678.792</v>
      </c>
      <c r="F489" s="31">
        <f>ROUND(678.792,3)</f>
        <v>678.792</v>
      </c>
      <c r="G489" s="28"/>
      <c r="H489" s="42"/>
    </row>
    <row r="490" spans="1:8" ht="12.75" customHeight="1">
      <c r="A490" s="26">
        <v>43776</v>
      </c>
      <c r="B490" s="27"/>
      <c r="C490" s="31">
        <f>ROUND(662.457,3)</f>
        <v>662.457</v>
      </c>
      <c r="D490" s="31">
        <f>F490</f>
        <v>692.924</v>
      </c>
      <c r="E490" s="31">
        <f>F490</f>
        <v>692.924</v>
      </c>
      <c r="F490" s="31">
        <f>ROUND(692.924,3)</f>
        <v>692.924</v>
      </c>
      <c r="G490" s="28"/>
      <c r="H490" s="42"/>
    </row>
    <row r="491" spans="1:8" ht="12.75" customHeight="1">
      <c r="A491" s="26">
        <v>43867</v>
      </c>
      <c r="B491" s="27"/>
      <c r="C491" s="31">
        <f>ROUND(662.457,3)</f>
        <v>662.457</v>
      </c>
      <c r="D491" s="31">
        <f>F491</f>
        <v>706.819</v>
      </c>
      <c r="E491" s="31">
        <f>F491</f>
        <v>706.819</v>
      </c>
      <c r="F491" s="31">
        <f>ROUND(706.819,3)</f>
        <v>706.819</v>
      </c>
      <c r="G491" s="28"/>
      <c r="H491" s="42"/>
    </row>
    <row r="492" spans="1:8" ht="12.75" customHeight="1">
      <c r="A492" s="26" t="s">
        <v>87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43587</v>
      </c>
      <c r="B493" s="27"/>
      <c r="C493" s="31">
        <f>ROUND(253.434784053628,3)</f>
        <v>253.435</v>
      </c>
      <c r="D493" s="31">
        <f>F493</f>
        <v>254.975</v>
      </c>
      <c r="E493" s="31">
        <f>F493</f>
        <v>254.975</v>
      </c>
      <c r="F493" s="31">
        <f>ROUND(254.975,3)</f>
        <v>254.975</v>
      </c>
      <c r="G493" s="28"/>
      <c r="H493" s="42"/>
    </row>
    <row r="494" spans="1:8" ht="12.75" customHeight="1">
      <c r="A494" s="26">
        <v>43678</v>
      </c>
      <c r="B494" s="27"/>
      <c r="C494" s="31">
        <f>ROUND(253.434784053628,3)</f>
        <v>253.435</v>
      </c>
      <c r="D494" s="31">
        <f>F494</f>
        <v>259.768</v>
      </c>
      <c r="E494" s="31">
        <f>F494</f>
        <v>259.768</v>
      </c>
      <c r="F494" s="31">
        <f>ROUND(259.768,3)</f>
        <v>259.768</v>
      </c>
      <c r="G494" s="28"/>
      <c r="H494" s="42"/>
    </row>
    <row r="495" spans="1:8" ht="12.75" customHeight="1">
      <c r="A495" s="26">
        <v>43776</v>
      </c>
      <c r="B495" s="27"/>
      <c r="C495" s="31">
        <f>ROUND(253.434784053628,3)</f>
        <v>253.435</v>
      </c>
      <c r="D495" s="31">
        <f>F495</f>
        <v>265.243</v>
      </c>
      <c r="E495" s="31">
        <f>F495</f>
        <v>265.243</v>
      </c>
      <c r="F495" s="31">
        <f>ROUND(265.243,3)</f>
        <v>265.243</v>
      </c>
      <c r="G495" s="28"/>
      <c r="H495" s="42"/>
    </row>
    <row r="496" spans="1:8" ht="12.75" customHeight="1">
      <c r="A496" s="26">
        <v>43867</v>
      </c>
      <c r="B496" s="27"/>
      <c r="C496" s="31">
        <f>ROUND(253.434784053628,3)</f>
        <v>253.435</v>
      </c>
      <c r="D496" s="31">
        <f>F496</f>
        <v>270.622</v>
      </c>
      <c r="E496" s="31">
        <f>F496</f>
        <v>270.622</v>
      </c>
      <c r="F496" s="31">
        <f>ROUND(270.622,3)</f>
        <v>270.622</v>
      </c>
      <c r="G496" s="28"/>
      <c r="H496" s="42"/>
    </row>
    <row r="497" spans="1:8" ht="12.75" customHeight="1">
      <c r="A497" s="26" t="s">
        <v>88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43630</v>
      </c>
      <c r="B498" s="27"/>
      <c r="C498" s="28">
        <f>ROUND(23989.582679912,2)</f>
        <v>23989.58</v>
      </c>
      <c r="D498" s="28">
        <f>F498</f>
        <v>24544.28</v>
      </c>
      <c r="E498" s="28">
        <f>F498</f>
        <v>24544.28</v>
      </c>
      <c r="F498" s="28">
        <f>ROUND(24544.28,2)</f>
        <v>24544.28</v>
      </c>
      <c r="G498" s="28"/>
      <c r="H498" s="42"/>
    </row>
    <row r="499" spans="1:8" ht="12.75" customHeight="1">
      <c r="A499" s="26">
        <v>43724</v>
      </c>
      <c r="B499" s="27"/>
      <c r="C499" s="28">
        <f>ROUND(23989.582679912,2)</f>
        <v>23989.58</v>
      </c>
      <c r="D499" s="28">
        <f>F499</f>
        <v>24952.2</v>
      </c>
      <c r="E499" s="28">
        <f>F499</f>
        <v>24952.2</v>
      </c>
      <c r="F499" s="28">
        <f>ROUND(24952.2,2)</f>
        <v>24952.2</v>
      </c>
      <c r="G499" s="28"/>
      <c r="H499" s="42"/>
    </row>
    <row r="500" spans="1:8" ht="12.75" customHeight="1">
      <c r="A500" s="26" t="s">
        <v>89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43635</v>
      </c>
      <c r="B501" s="27"/>
      <c r="C501" s="31">
        <f>ROUND(7.158,3)</f>
        <v>7.158</v>
      </c>
      <c r="D501" s="31">
        <f>ROUND(7.08,3)</f>
        <v>7.08</v>
      </c>
      <c r="E501" s="31">
        <f>ROUND(6.98,3)</f>
        <v>6.98</v>
      </c>
      <c r="F501" s="31">
        <f>ROUND(7.03,3)</f>
        <v>7.03</v>
      </c>
      <c r="G501" s="28"/>
      <c r="H501" s="42"/>
    </row>
    <row r="502" spans="1:8" ht="12.75" customHeight="1">
      <c r="A502" s="26">
        <v>43726</v>
      </c>
      <c r="B502" s="27"/>
      <c r="C502" s="31">
        <f>ROUND(7.158,3)</f>
        <v>7.158</v>
      </c>
      <c r="D502" s="31">
        <f>ROUND(7.12,3)</f>
        <v>7.12</v>
      </c>
      <c r="E502" s="31">
        <f>ROUND(7.02,3)</f>
        <v>7.02</v>
      </c>
      <c r="F502" s="31">
        <f>ROUND(7.07,3)</f>
        <v>7.07</v>
      </c>
      <c r="G502" s="28"/>
      <c r="H502" s="42"/>
    </row>
    <row r="503" spans="1:8" ht="12.75" customHeight="1">
      <c r="A503" s="26">
        <v>43817</v>
      </c>
      <c r="B503" s="27"/>
      <c r="C503" s="31">
        <f>ROUND(7.158,3)</f>
        <v>7.158</v>
      </c>
      <c r="D503" s="31">
        <f>ROUND(7.18,3)</f>
        <v>7.18</v>
      </c>
      <c r="E503" s="31">
        <f>ROUND(7.08,3)</f>
        <v>7.08</v>
      </c>
      <c r="F503" s="31">
        <f>ROUND(7.13,3)</f>
        <v>7.13</v>
      </c>
      <c r="G503" s="28"/>
      <c r="H503" s="42"/>
    </row>
    <row r="504" spans="1:8" ht="12.75" customHeight="1">
      <c r="A504" s="26" t="s">
        <v>90</v>
      </c>
      <c r="B504" s="27"/>
      <c r="C504" s="29"/>
      <c r="D504" s="29"/>
      <c r="E504" s="29"/>
      <c r="F504" s="29"/>
      <c r="G504" s="28"/>
      <c r="H504" s="42"/>
    </row>
    <row r="505" spans="1:8" ht="12.75" customHeight="1">
      <c r="A505" s="26">
        <v>43587</v>
      </c>
      <c r="B505" s="27"/>
      <c r="C505" s="31">
        <f>ROUND(656.204,3)</f>
        <v>656.204</v>
      </c>
      <c r="D505" s="31">
        <f>F505</f>
        <v>660.138</v>
      </c>
      <c r="E505" s="31">
        <f>F505</f>
        <v>660.138</v>
      </c>
      <c r="F505" s="31">
        <f>ROUND(660.138,3)</f>
        <v>660.138</v>
      </c>
      <c r="G505" s="28"/>
      <c r="H505" s="42"/>
    </row>
    <row r="506" spans="1:8" ht="12.75" customHeight="1">
      <c r="A506" s="26">
        <v>43678</v>
      </c>
      <c r="B506" s="27"/>
      <c r="C506" s="31">
        <f>ROUND(656.204,3)</f>
        <v>656.204</v>
      </c>
      <c r="D506" s="31">
        <f>F506</f>
        <v>672.385</v>
      </c>
      <c r="E506" s="31">
        <f>F506</f>
        <v>672.385</v>
      </c>
      <c r="F506" s="31">
        <f>ROUND(672.385,3)</f>
        <v>672.385</v>
      </c>
      <c r="G506" s="28"/>
      <c r="H506" s="42"/>
    </row>
    <row r="507" spans="1:8" ht="12.75" customHeight="1">
      <c r="A507" s="26">
        <v>43776</v>
      </c>
      <c r="B507" s="27"/>
      <c r="C507" s="31">
        <f>ROUND(656.204,3)</f>
        <v>656.204</v>
      </c>
      <c r="D507" s="31">
        <f>F507</f>
        <v>686.384</v>
      </c>
      <c r="E507" s="31">
        <f>F507</f>
        <v>686.384</v>
      </c>
      <c r="F507" s="31">
        <f>ROUND(686.384,3)</f>
        <v>686.384</v>
      </c>
      <c r="G507" s="28"/>
      <c r="H507" s="42"/>
    </row>
    <row r="508" spans="1:8" ht="12.75" customHeight="1">
      <c r="A508" s="26">
        <v>43867</v>
      </c>
      <c r="B508" s="27"/>
      <c r="C508" s="31">
        <f>ROUND(656.204,3)</f>
        <v>656.204</v>
      </c>
      <c r="D508" s="31">
        <f>F508</f>
        <v>700.148</v>
      </c>
      <c r="E508" s="31">
        <f>F508</f>
        <v>700.148</v>
      </c>
      <c r="F508" s="31">
        <f>ROUND(700.148,3)</f>
        <v>700.148</v>
      </c>
      <c r="G508" s="28"/>
      <c r="H508" s="42"/>
    </row>
    <row r="509" spans="1:8" ht="12.75" customHeight="1">
      <c r="A509" s="26" t="s">
        <v>13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43913</v>
      </c>
      <c r="B510" s="27"/>
      <c r="C510" s="28">
        <f>ROUND(99.1758712770164,2)</f>
        <v>99.18</v>
      </c>
      <c r="D510" s="28">
        <f>F510</f>
        <v>98.73</v>
      </c>
      <c r="E510" s="28">
        <f>F510</f>
        <v>98.73</v>
      </c>
      <c r="F510" s="28">
        <f>ROUND(98.7282434736899,2)</f>
        <v>98.73</v>
      </c>
      <c r="G510" s="28"/>
      <c r="H510" s="42"/>
    </row>
    <row r="511" spans="1:8" ht="12.75" customHeight="1">
      <c r="A511" s="26" t="s">
        <v>14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45007</v>
      </c>
      <c r="B512" s="27"/>
      <c r="C512" s="28">
        <f>ROUND(96.9256786940535,2)</f>
        <v>96.93</v>
      </c>
      <c r="D512" s="28">
        <f>F512</f>
        <v>95.56</v>
      </c>
      <c r="E512" s="28">
        <f>F512</f>
        <v>95.56</v>
      </c>
      <c r="F512" s="28">
        <f>ROUND(95.5571051400089,2)</f>
        <v>95.56</v>
      </c>
      <c r="G512" s="28"/>
      <c r="H512" s="42"/>
    </row>
    <row r="513" spans="1:8" ht="12.75" customHeight="1">
      <c r="A513" s="26" t="s">
        <v>15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46834</v>
      </c>
      <c r="B514" s="27"/>
      <c r="C514" s="28">
        <f>ROUND(95.0161974799615,2)</f>
        <v>95.02</v>
      </c>
      <c r="D514" s="28">
        <f>F514</f>
        <v>94.29</v>
      </c>
      <c r="E514" s="28">
        <f>F514</f>
        <v>94.29</v>
      </c>
      <c r="F514" s="28">
        <f>ROUND(94.2942258098374,2)</f>
        <v>94.29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43636</v>
      </c>
      <c r="B516" s="27"/>
      <c r="C516" s="28">
        <f>ROUND(99.8619808397133,2)</f>
        <v>99.86</v>
      </c>
      <c r="D516" s="28">
        <f>F516</f>
        <v>102.01</v>
      </c>
      <c r="E516" s="28">
        <f>F516</f>
        <v>102.01</v>
      </c>
      <c r="F516" s="28">
        <f>ROUND(102.012747304241,2)</f>
        <v>102.01</v>
      </c>
      <c r="G516" s="28"/>
      <c r="H516" s="42"/>
    </row>
    <row r="517" spans="1:8" ht="12.75" customHeight="1">
      <c r="A517" s="26" t="s">
        <v>92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43727</v>
      </c>
      <c r="B518" s="27"/>
      <c r="C518" s="28">
        <f>ROUND(99.8619808397133,2)</f>
        <v>99.86</v>
      </c>
      <c r="D518" s="28">
        <f>F518</f>
        <v>99.86</v>
      </c>
      <c r="E518" s="28">
        <f>F518</f>
        <v>99.86</v>
      </c>
      <c r="F518" s="28">
        <f>ROUND(99.8619808397133,2)</f>
        <v>99.86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43637</v>
      </c>
      <c r="B520" s="27"/>
      <c r="C520" s="30">
        <f>ROUND(99.1758712770164,5)</f>
        <v>99.17587</v>
      </c>
      <c r="D520" s="30">
        <f>F520</f>
        <v>99.7395</v>
      </c>
      <c r="E520" s="30">
        <f>F520</f>
        <v>99.7395</v>
      </c>
      <c r="F520" s="30">
        <f>ROUND(99.7395024783796,5)</f>
        <v>99.7395</v>
      </c>
      <c r="G520" s="28"/>
      <c r="H520" s="42"/>
    </row>
    <row r="521" spans="1:8" ht="12.75" customHeight="1">
      <c r="A521" s="26" t="s">
        <v>94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43728</v>
      </c>
      <c r="B522" s="27"/>
      <c r="C522" s="30">
        <f>ROUND(99.1758712770164,5)</f>
        <v>99.17587</v>
      </c>
      <c r="D522" s="30">
        <f>F522</f>
        <v>101.86059</v>
      </c>
      <c r="E522" s="30">
        <f>F522</f>
        <v>101.86059</v>
      </c>
      <c r="F522" s="30">
        <f>ROUND(101.860594661339,5)</f>
        <v>101.86059</v>
      </c>
      <c r="G522" s="28"/>
      <c r="H522" s="42"/>
    </row>
    <row r="523" spans="1:8" ht="12.75" customHeight="1">
      <c r="A523" s="26" t="s">
        <v>95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44004</v>
      </c>
      <c r="B524" s="27"/>
      <c r="C524" s="28">
        <f>ROUND(99.1758712770164,2)</f>
        <v>99.18</v>
      </c>
      <c r="D524" s="28">
        <f>F524</f>
        <v>102.25</v>
      </c>
      <c r="E524" s="28">
        <f>F524</f>
        <v>102.25</v>
      </c>
      <c r="F524" s="28">
        <f>ROUND(102.249472870213,2)</f>
        <v>102.25</v>
      </c>
      <c r="G524" s="28"/>
      <c r="H524" s="42"/>
    </row>
    <row r="525" spans="1:8" ht="12.75" customHeight="1">
      <c r="A525" s="26" t="s">
        <v>96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44095</v>
      </c>
      <c r="B526" s="27"/>
      <c r="C526" s="28">
        <f>ROUND(99.1758712770164,2)</f>
        <v>99.18</v>
      </c>
      <c r="D526" s="28">
        <f>F526</f>
        <v>99.18</v>
      </c>
      <c r="E526" s="28">
        <f>F526</f>
        <v>99.18</v>
      </c>
      <c r="F526" s="28">
        <f>ROUND(99.1758712770164,2)</f>
        <v>99.18</v>
      </c>
      <c r="G526" s="28"/>
      <c r="H526" s="42"/>
    </row>
    <row r="527" spans="1:8" ht="12.75" customHeight="1">
      <c r="A527" s="26" t="s">
        <v>97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44182</v>
      </c>
      <c r="B528" s="27"/>
      <c r="C528" s="30">
        <f>ROUND(96.9256786940535,5)</f>
        <v>96.92568</v>
      </c>
      <c r="D528" s="30">
        <f>F528</f>
        <v>95.90491</v>
      </c>
      <c r="E528" s="30">
        <f>F528</f>
        <v>95.90491</v>
      </c>
      <c r="F528" s="30">
        <f>ROUND(95.904907379228,5)</f>
        <v>95.90491</v>
      </c>
      <c r="G528" s="28"/>
      <c r="H528" s="42"/>
    </row>
    <row r="529" spans="1:8" ht="12.75" customHeight="1">
      <c r="A529" s="26" t="s">
        <v>98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44271</v>
      </c>
      <c r="B530" s="27"/>
      <c r="C530" s="30">
        <f>ROUND(96.9256786940535,5)</f>
        <v>96.92568</v>
      </c>
      <c r="D530" s="30">
        <f>F530</f>
        <v>95.02831</v>
      </c>
      <c r="E530" s="30">
        <f>F530</f>
        <v>95.02831</v>
      </c>
      <c r="F530" s="30">
        <f>ROUND(95.0283086218088,5)</f>
        <v>95.02831</v>
      </c>
      <c r="G530" s="28"/>
      <c r="H530" s="42"/>
    </row>
    <row r="531" spans="1:8" ht="12.75" customHeight="1">
      <c r="A531" s="26" t="s">
        <v>99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44362</v>
      </c>
      <c r="B532" s="27"/>
      <c r="C532" s="30">
        <f>ROUND(96.9256786940535,5)</f>
        <v>96.92568</v>
      </c>
      <c r="D532" s="30">
        <f>F532</f>
        <v>94.1035</v>
      </c>
      <c r="E532" s="30">
        <f>F532</f>
        <v>94.1035</v>
      </c>
      <c r="F532" s="30">
        <f>ROUND(94.1034958938553,5)</f>
        <v>94.1035</v>
      </c>
      <c r="G532" s="28"/>
      <c r="H532" s="42"/>
    </row>
    <row r="533" spans="1:8" ht="12.75" customHeight="1">
      <c r="A533" s="26" t="s">
        <v>100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44460</v>
      </c>
      <c r="B534" s="27"/>
      <c r="C534" s="30">
        <f>ROUND(96.9256786940535,5)</f>
        <v>96.92568</v>
      </c>
      <c r="D534" s="30">
        <f>F534</f>
        <v>94.13331</v>
      </c>
      <c r="E534" s="30">
        <f>F534</f>
        <v>94.13331</v>
      </c>
      <c r="F534" s="30">
        <f>ROUND(94.133309526432,5)</f>
        <v>94.13331</v>
      </c>
      <c r="G534" s="28"/>
      <c r="H534" s="42"/>
    </row>
    <row r="535" spans="1:8" ht="12.75" customHeight="1">
      <c r="A535" s="26" t="s">
        <v>101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44551</v>
      </c>
      <c r="B536" s="27"/>
      <c r="C536" s="30">
        <f>ROUND(96.9256786940535,5)</f>
        <v>96.92568</v>
      </c>
      <c r="D536" s="30">
        <f>F536</f>
        <v>96.2052</v>
      </c>
      <c r="E536" s="30">
        <f>F536</f>
        <v>96.2052</v>
      </c>
      <c r="F536" s="30">
        <f>ROUND(96.2052004656976,5)</f>
        <v>96.2052</v>
      </c>
      <c r="G536" s="28"/>
      <c r="H536" s="42"/>
    </row>
    <row r="537" spans="1:8" ht="12.75" customHeight="1">
      <c r="A537" s="26" t="s">
        <v>102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44635</v>
      </c>
      <c r="B538" s="27"/>
      <c r="C538" s="30">
        <f>ROUND(96.9256786940535,5)</f>
        <v>96.92568</v>
      </c>
      <c r="D538" s="30">
        <f>F538</f>
        <v>96.23135</v>
      </c>
      <c r="E538" s="30">
        <f>F538</f>
        <v>96.23135</v>
      </c>
      <c r="F538" s="30">
        <f>ROUND(96.2313528242799,5)</f>
        <v>96.23135</v>
      </c>
      <c r="G538" s="28"/>
      <c r="H538" s="42"/>
    </row>
    <row r="539" spans="1:8" ht="12.75" customHeight="1">
      <c r="A539" s="26" t="s">
        <v>103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44733</v>
      </c>
      <c r="B540" s="27"/>
      <c r="C540" s="30">
        <f>ROUND(96.9256786940535,5)</f>
        <v>96.92568</v>
      </c>
      <c r="D540" s="30">
        <f>F540</f>
        <v>97.30816</v>
      </c>
      <c r="E540" s="30">
        <f>F540</f>
        <v>97.30816</v>
      </c>
      <c r="F540" s="30">
        <f>ROUND(97.3081576233734,5)</f>
        <v>97.30816</v>
      </c>
      <c r="G540" s="28"/>
      <c r="H540" s="42"/>
    </row>
    <row r="541" spans="1:8" ht="12.75" customHeight="1">
      <c r="A541" s="26" t="s">
        <v>104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44824</v>
      </c>
      <c r="B542" s="27"/>
      <c r="C542" s="30">
        <f>ROUND(96.9256786940535,5)</f>
        <v>96.92568</v>
      </c>
      <c r="D542" s="30">
        <f>F542</f>
        <v>101.14691</v>
      </c>
      <c r="E542" s="30">
        <f>F542</f>
        <v>101.14691</v>
      </c>
      <c r="F542" s="30">
        <f>ROUND(101.146909952675,5)</f>
        <v>101.14691</v>
      </c>
      <c r="G542" s="28"/>
      <c r="H542" s="42"/>
    </row>
    <row r="543" spans="1:8" ht="12.75" customHeight="1">
      <c r="A543" s="26" t="s">
        <v>105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45097</v>
      </c>
      <c r="B544" s="27"/>
      <c r="C544" s="28">
        <f>ROUND(96.9256786940535,2)</f>
        <v>96.93</v>
      </c>
      <c r="D544" s="28">
        <f>F544</f>
        <v>101.54</v>
      </c>
      <c r="E544" s="28">
        <f>F544</f>
        <v>101.54</v>
      </c>
      <c r="F544" s="28">
        <f>ROUND(101.541363715212,2)</f>
        <v>101.54</v>
      </c>
      <c r="G544" s="28"/>
      <c r="H544" s="42"/>
    </row>
    <row r="545" spans="1:8" ht="12.75" customHeight="1">
      <c r="A545" s="26" t="s">
        <v>106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45188</v>
      </c>
      <c r="B546" s="27"/>
      <c r="C546" s="28">
        <f>ROUND(96.9256786940535,2)</f>
        <v>96.93</v>
      </c>
      <c r="D546" s="28">
        <f>F546</f>
        <v>96.93</v>
      </c>
      <c r="E546" s="28">
        <f>F546</f>
        <v>96.93</v>
      </c>
      <c r="F546" s="28">
        <f>ROUND(96.9256786940535,2)</f>
        <v>96.93</v>
      </c>
      <c r="G546" s="28"/>
      <c r="H546" s="42"/>
    </row>
    <row r="547" spans="1:8" ht="12.75" customHeight="1">
      <c r="A547" s="26" t="s">
        <v>107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46008</v>
      </c>
      <c r="B548" s="27"/>
      <c r="C548" s="30">
        <f>ROUND(95.0161974799615,5)</f>
        <v>95.0162</v>
      </c>
      <c r="D548" s="30">
        <f>F548</f>
        <v>92.97475</v>
      </c>
      <c r="E548" s="30">
        <f>F548</f>
        <v>92.97475</v>
      </c>
      <c r="F548" s="30">
        <f>ROUND(92.9747504728677,5)</f>
        <v>92.97475</v>
      </c>
      <c r="G548" s="28"/>
      <c r="H548" s="42"/>
    </row>
    <row r="549" spans="1:8" ht="12.75" customHeight="1">
      <c r="A549" s="26" t="s">
        <v>108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46097</v>
      </c>
      <c r="B550" s="27"/>
      <c r="C550" s="30">
        <f>ROUND(95.0161974799615,5)</f>
        <v>95.0162</v>
      </c>
      <c r="D550" s="30">
        <f>F550</f>
        <v>89.88943</v>
      </c>
      <c r="E550" s="30">
        <f>F550</f>
        <v>89.88943</v>
      </c>
      <c r="F550" s="30">
        <f>ROUND(89.8894253512526,5)</f>
        <v>89.88943</v>
      </c>
      <c r="G550" s="28"/>
      <c r="H550" s="42"/>
    </row>
    <row r="551" spans="1:8" ht="12.75" customHeight="1">
      <c r="A551" s="26" t="s">
        <v>109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46188</v>
      </c>
      <c r="B552" s="27"/>
      <c r="C552" s="30">
        <f>ROUND(95.0161974799615,5)</f>
        <v>95.0162</v>
      </c>
      <c r="D552" s="30">
        <f>F552</f>
        <v>88.56272</v>
      </c>
      <c r="E552" s="30">
        <f>F552</f>
        <v>88.56272</v>
      </c>
      <c r="F552" s="30">
        <f>ROUND(88.5627204334243,5)</f>
        <v>88.56272</v>
      </c>
      <c r="G552" s="28"/>
      <c r="H552" s="42"/>
    </row>
    <row r="553" spans="1:8" ht="12.75" customHeight="1">
      <c r="A553" s="26" t="s">
        <v>110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46286</v>
      </c>
      <c r="B554" s="27"/>
      <c r="C554" s="30">
        <f>ROUND(95.0161974799615,5)</f>
        <v>95.0162</v>
      </c>
      <c r="D554" s="30">
        <f>F554</f>
        <v>90.69644</v>
      </c>
      <c r="E554" s="30">
        <f>F554</f>
        <v>90.69644</v>
      </c>
      <c r="F554" s="30">
        <f>ROUND(90.6964444061217,5)</f>
        <v>90.69644</v>
      </c>
      <c r="G554" s="28"/>
      <c r="H554" s="42"/>
    </row>
    <row r="555" spans="1:8" ht="12.75" customHeight="1">
      <c r="A555" s="26" t="s">
        <v>111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46377</v>
      </c>
      <c r="B556" s="27"/>
      <c r="C556" s="30">
        <f>ROUND(95.0161974799615,5)</f>
        <v>95.0162</v>
      </c>
      <c r="D556" s="30">
        <f>F556</f>
        <v>94.49413</v>
      </c>
      <c r="E556" s="30">
        <f>F556</f>
        <v>94.49413</v>
      </c>
      <c r="F556" s="30">
        <f>ROUND(94.4941349703254,5)</f>
        <v>94.49413</v>
      </c>
      <c r="G556" s="28"/>
      <c r="H556" s="42"/>
    </row>
    <row r="557" spans="1:8" ht="12.75" customHeight="1">
      <c r="A557" s="26" t="s">
        <v>112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46461</v>
      </c>
      <c r="B558" s="27"/>
      <c r="C558" s="30">
        <f>ROUND(95.0161974799615,5)</f>
        <v>95.0162</v>
      </c>
      <c r="D558" s="30">
        <f>F558</f>
        <v>93.01423</v>
      </c>
      <c r="E558" s="30">
        <f>F558</f>
        <v>93.01423</v>
      </c>
      <c r="F558" s="30">
        <f>ROUND(93.0142288929762,5)</f>
        <v>93.01423</v>
      </c>
      <c r="G558" s="28"/>
      <c r="H558" s="42"/>
    </row>
    <row r="559" spans="1:8" ht="12.75" customHeight="1">
      <c r="A559" s="26" t="s">
        <v>113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46559</v>
      </c>
      <c r="B560" s="27"/>
      <c r="C560" s="30">
        <f>ROUND(95.0161974799615,5)</f>
        <v>95.0162</v>
      </c>
      <c r="D560" s="30">
        <f>F560</f>
        <v>95.07344</v>
      </c>
      <c r="E560" s="30">
        <f>F560</f>
        <v>95.07344</v>
      </c>
      <c r="F560" s="30">
        <f>ROUND(95.0734430560526,5)</f>
        <v>95.07344</v>
      </c>
      <c r="G560" s="28"/>
      <c r="H560" s="42"/>
    </row>
    <row r="561" spans="1:8" ht="12.75" customHeight="1">
      <c r="A561" s="26" t="s">
        <v>114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46650</v>
      </c>
      <c r="B562" s="27"/>
      <c r="C562" s="30">
        <f>ROUND(95.0161974799615,5)</f>
        <v>95.0162</v>
      </c>
      <c r="D562" s="30">
        <f>F562</f>
        <v>100.5489</v>
      </c>
      <c r="E562" s="30">
        <f>F562</f>
        <v>100.5489</v>
      </c>
      <c r="F562" s="30">
        <f>ROUND(100.548898857606,5)</f>
        <v>100.5489</v>
      </c>
      <c r="G562" s="28"/>
      <c r="H562" s="42"/>
    </row>
    <row r="563" spans="1:8" ht="12.75" customHeight="1">
      <c r="A563" s="26" t="s">
        <v>115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46924</v>
      </c>
      <c r="B564" s="27"/>
      <c r="C564" s="28">
        <f>ROUND(95.0161974799615,2)</f>
        <v>95.02</v>
      </c>
      <c r="D564" s="28">
        <f>F564</f>
        <v>101.54</v>
      </c>
      <c r="E564" s="28">
        <f>F564</f>
        <v>101.54</v>
      </c>
      <c r="F564" s="28">
        <f>ROUND(101.544999351833,2)</f>
        <v>101.54</v>
      </c>
      <c r="G564" s="28"/>
      <c r="H564" s="42"/>
    </row>
    <row r="565" spans="1:8" ht="12.75" customHeight="1">
      <c r="A565" s="26" t="s">
        <v>116</v>
      </c>
      <c r="B565" s="27"/>
      <c r="C565" s="29"/>
      <c r="D565" s="29"/>
      <c r="E565" s="29"/>
      <c r="F565" s="29"/>
      <c r="G565" s="28"/>
      <c r="H565" s="42"/>
    </row>
    <row r="566" spans="1:8" ht="12.75" customHeight="1" thickBot="1">
      <c r="A566" s="38">
        <v>47015</v>
      </c>
      <c r="B566" s="39"/>
      <c r="C566" s="40">
        <f>ROUND(95.0161974799615,2)</f>
        <v>95.02</v>
      </c>
      <c r="D566" s="40">
        <f>F566</f>
        <v>95.02</v>
      </c>
      <c r="E566" s="40">
        <f>F566</f>
        <v>95.02</v>
      </c>
      <c r="F566" s="40">
        <f>ROUND(95.0161974799615,2)</f>
        <v>95.02</v>
      </c>
      <c r="G566" s="40"/>
      <c r="H566" s="43"/>
    </row>
  </sheetData>
  <sheetProtection/>
  <mergeCells count="565">
    <mergeCell ref="A561:B561"/>
    <mergeCell ref="A562:B562"/>
    <mergeCell ref="A563:B563"/>
    <mergeCell ref="A564:B564"/>
    <mergeCell ref="A565:B565"/>
    <mergeCell ref="A566:B566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0:B470"/>
    <mergeCell ref="A471:B47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2019-04-02T16:05:52Z</dcterms:modified>
  <cp:category/>
  <cp:version/>
  <cp:contentType/>
  <cp:contentStatus/>
</cp:coreProperties>
</file>