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<sst xmlns="http://schemas.openxmlformats.org/spreadsheetml/2006/main" count="94" uniqueCount="91">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</sst>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1">
      <selection activeCell="N79" sqref="N7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43608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ROUND(99.8681924460639,2)</f>
        <v>99.87</v>
      </c>
      <c r="D6" s="28">
        <f>F6</f>
        <v>102.01</v>
      </c>
      <c r="E6" s="28">
        <f>F6</f>
        <v>102.01</v>
      </c>
      <c r="F6" s="28">
        <f>ROUND(102.012829421589,2)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ROUND(99.8681924460639,2)</f>
        <v>99.87</v>
      </c>
      <c r="D7" s="28">
        <f>F7</f>
        <v>99.87</v>
      </c>
      <c r="E7" s="28">
        <f>F7</f>
        <v>99.87</v>
      </c>
      <c r="F7" s="28">
        <f>ROUND(99.8681924460639,2)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ROUND(99.1009155118691,2)</f>
        <v>99.1</v>
      </c>
      <c r="D9" s="28">
        <f>F9</f>
        <v>99.74</v>
      </c>
      <c r="E9" s="28">
        <f>F9</f>
        <v>99.74</v>
      </c>
      <c r="F9" s="28">
        <f>ROUND(99.7394821264079,2)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ROUND(99.1009155118691,2)</f>
        <v>99.1</v>
      </c>
      <c r="D10" s="28">
        <f>F10</f>
        <v>101.87</v>
      </c>
      <c r="E10" s="28">
        <f>F10</f>
        <v>101.87</v>
      </c>
      <c r="F10" s="28">
        <f>ROUND(101.866292255739,2)</f>
        <v>101.87</v>
      </c>
      <c r="G10" s="28"/>
      <c r="H10" s="40"/>
    </row>
    <row r="11" spans="1:8" ht="12.75" customHeight="1">
      <c r="A11" s="26">
        <v>43819</v>
      </c>
      <c r="B11" s="27"/>
      <c r="C11" s="28">
        <f>ROUND(99.1009155118691,2)</f>
        <v>99.1</v>
      </c>
      <c r="D11" s="28">
        <f>F11</f>
        <v>102.77</v>
      </c>
      <c r="E11" s="28">
        <f>F11</f>
        <v>102.77</v>
      </c>
      <c r="F11" s="28">
        <f>ROUND(102.769890689406,2)</f>
        <v>102.77</v>
      </c>
      <c r="G11" s="28"/>
      <c r="H11" s="40"/>
    </row>
    <row r="12" spans="1:8" ht="12.75" customHeight="1">
      <c r="A12" s="26">
        <v>43913</v>
      </c>
      <c r="B12" s="27"/>
      <c r="C12" s="28">
        <f>ROUND(99.1009155118691,2)</f>
        <v>99.1</v>
      </c>
      <c r="D12" s="28">
        <f>F12</f>
        <v>98.7</v>
      </c>
      <c r="E12" s="28">
        <f>F12</f>
        <v>98.7</v>
      </c>
      <c r="F12" s="28">
        <f>ROUND(98.7010320485189,2)</f>
        <v>98.7</v>
      </c>
      <c r="G12" s="28"/>
      <c r="H12" s="40"/>
    </row>
    <row r="13" spans="1:8" ht="12.75" customHeight="1">
      <c r="A13" s="26">
        <v>44004</v>
      </c>
      <c r="B13" s="27"/>
      <c r="C13" s="28">
        <f>ROUND(99.1009155118691,2)</f>
        <v>99.1</v>
      </c>
      <c r="D13" s="28">
        <f>F13</f>
        <v>102.21</v>
      </c>
      <c r="E13" s="28">
        <f>F13</f>
        <v>102.21</v>
      </c>
      <c r="F13" s="28">
        <f>ROUND(102.205979374851,2)</f>
        <v>102.21</v>
      </c>
      <c r="G13" s="28"/>
      <c r="H13" s="40"/>
    </row>
    <row r="14" spans="1:8" ht="12.75" customHeight="1">
      <c r="A14" s="26">
        <v>44095</v>
      </c>
      <c r="B14" s="27"/>
      <c r="C14" s="28">
        <f>ROUND(99.1009155118691,2)</f>
        <v>99.1</v>
      </c>
      <c r="D14" s="28">
        <f>F14</f>
        <v>99.1</v>
      </c>
      <c r="E14" s="28">
        <f>F14</f>
        <v>99.1</v>
      </c>
      <c r="F14" s="28">
        <f>ROUND(99.1009155118691,2)</f>
        <v>99.1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ROUND(96.521937382935,2)</f>
        <v>96.52</v>
      </c>
      <c r="D16" s="28">
        <f>F16</f>
        <v>95.8</v>
      </c>
      <c r="E16" s="28">
        <f>F16</f>
        <v>95.8</v>
      </c>
      <c r="F16" s="28">
        <f>ROUND(95.8025094198368,2)</f>
        <v>95.8</v>
      </c>
      <c r="G16" s="28"/>
      <c r="H16" s="40"/>
    </row>
    <row r="17" spans="1:8" ht="12.75" customHeight="1">
      <c r="A17" s="26">
        <v>44271</v>
      </c>
      <c r="B17" s="27"/>
      <c r="C17" s="28">
        <f>ROUND(96.521937382935,2)</f>
        <v>96.52</v>
      </c>
      <c r="D17" s="28">
        <f>F17</f>
        <v>94.88</v>
      </c>
      <c r="E17" s="28">
        <f>F17</f>
        <v>94.88</v>
      </c>
      <c r="F17" s="28">
        <f>ROUND(94.88063143076,2)</f>
        <v>94.88</v>
      </c>
      <c r="G17" s="28"/>
      <c r="H17" s="40"/>
    </row>
    <row r="18" spans="1:8" ht="12.75" customHeight="1">
      <c r="A18" s="26">
        <v>44362</v>
      </c>
      <c r="B18" s="27"/>
      <c r="C18" s="28">
        <f>ROUND(96.521937382935,2)</f>
        <v>96.52</v>
      </c>
      <c r="D18" s="28">
        <f>F18</f>
        <v>93.93</v>
      </c>
      <c r="E18" s="28">
        <f>F18</f>
        <v>93.93</v>
      </c>
      <c r="F18" s="28">
        <f>ROUND(93.9337459466021,2)</f>
        <v>93.93</v>
      </c>
      <c r="G18" s="28"/>
      <c r="H18" s="40"/>
    </row>
    <row r="19" spans="1:8" ht="12.75" customHeight="1">
      <c r="A19" s="26">
        <v>44460</v>
      </c>
      <c r="B19" s="27"/>
      <c r="C19" s="28">
        <f>ROUND(96.521937382935,2)</f>
        <v>96.52</v>
      </c>
      <c r="D19" s="28">
        <f>F19</f>
        <v>93.93</v>
      </c>
      <c r="E19" s="28">
        <f>F19</f>
        <v>93.93</v>
      </c>
      <c r="F19" s="28">
        <f>ROUND(93.92814600833,2)</f>
        <v>93.93</v>
      </c>
      <c r="G19" s="28"/>
      <c r="H19" s="40"/>
    </row>
    <row r="20" spans="1:8" ht="12.75" customHeight="1">
      <c r="A20" s="26">
        <v>44551</v>
      </c>
      <c r="B20" s="27"/>
      <c r="C20" s="28">
        <f>ROUND(96.521937382935,2)</f>
        <v>96.52</v>
      </c>
      <c r="D20" s="28">
        <f>F20</f>
        <v>95.96</v>
      </c>
      <c r="E20" s="28">
        <f>F20</f>
        <v>95.96</v>
      </c>
      <c r="F20" s="28">
        <f>ROUND(95.9555976540648,2)</f>
        <v>95.96</v>
      </c>
      <c r="G20" s="28"/>
      <c r="H20" s="40"/>
    </row>
    <row r="21" spans="1:8" ht="12.75" customHeight="1">
      <c r="A21" s="26">
        <v>44635</v>
      </c>
      <c r="B21" s="27"/>
      <c r="C21" s="28">
        <f>ROUND(96.521937382935,2)</f>
        <v>96.52</v>
      </c>
      <c r="D21" s="28">
        <f>F21</f>
        <v>95.93</v>
      </c>
      <c r="E21" s="28">
        <f>F21</f>
        <v>95.93</v>
      </c>
      <c r="F21" s="28">
        <f>ROUND(95.934686471218,2)</f>
        <v>95.93</v>
      </c>
      <c r="G21" s="28"/>
      <c r="H21" s="40"/>
    </row>
    <row r="22" spans="1:8" ht="12.75" customHeight="1">
      <c r="A22" s="26">
        <v>44733</v>
      </c>
      <c r="B22" s="27"/>
      <c r="C22" s="28">
        <f>ROUND(96.521937382935,2)</f>
        <v>96.52</v>
      </c>
      <c r="D22" s="28">
        <f>F22</f>
        <v>96.98</v>
      </c>
      <c r="E22" s="28">
        <f>F22</f>
        <v>96.98</v>
      </c>
      <c r="F22" s="28">
        <f>ROUND(96.9752140302037,2)</f>
        <v>96.98</v>
      </c>
      <c r="G22" s="28"/>
      <c r="H22" s="40"/>
    </row>
    <row r="23" spans="1:8" ht="12.75" customHeight="1">
      <c r="A23" s="26">
        <v>44824</v>
      </c>
      <c r="B23" s="27"/>
      <c r="C23" s="28">
        <f>ROUND(96.521937382935,2)</f>
        <v>96.52</v>
      </c>
      <c r="D23" s="28">
        <f>F23</f>
        <v>100.8</v>
      </c>
      <c r="E23" s="28">
        <f>F23</f>
        <v>100.8</v>
      </c>
      <c r="F23" s="28">
        <f>ROUND(100.796296408659,2)</f>
        <v>100.8</v>
      </c>
      <c r="G23" s="28"/>
      <c r="H23" s="40"/>
    </row>
    <row r="24" spans="1:8" ht="12.75" customHeight="1">
      <c r="A24" s="26">
        <v>44915</v>
      </c>
      <c r="B24" s="27"/>
      <c r="C24" s="28">
        <f>ROUND(96.521937382935,2)</f>
        <v>96.52</v>
      </c>
      <c r="D24" s="28">
        <f>F24</f>
        <v>101.95</v>
      </c>
      <c r="E24" s="28">
        <f>F24</f>
        <v>101.95</v>
      </c>
      <c r="F24" s="28">
        <f>ROUND(101.950521546194,2)</f>
        <v>101.95</v>
      </c>
      <c r="G24" s="28"/>
      <c r="H24" s="40"/>
    </row>
    <row r="25" spans="1:8" ht="12.75" customHeight="1">
      <c r="A25" s="26">
        <v>45007</v>
      </c>
      <c r="B25" s="27"/>
      <c r="C25" s="28">
        <f>ROUND(96.521937382935,2)</f>
        <v>96.52</v>
      </c>
      <c r="D25" s="28">
        <f>F25</f>
        <v>95.18</v>
      </c>
      <c r="E25" s="28">
        <f>F25</f>
        <v>95.18</v>
      </c>
      <c r="F25" s="28">
        <f>ROUND(95.1753958315795,2)</f>
        <v>95.18</v>
      </c>
      <c r="G25" s="28"/>
      <c r="H25" s="40"/>
    </row>
    <row r="26" spans="1:8" ht="12.75" customHeight="1">
      <c r="A26" s="26">
        <v>45097</v>
      </c>
      <c r="B26" s="27"/>
      <c r="C26" s="28">
        <f>ROUND(96.521937382935,2)</f>
        <v>96.52</v>
      </c>
      <c r="D26" s="28">
        <f>F26</f>
        <v>101.16</v>
      </c>
      <c r="E26" s="28">
        <f>F26</f>
        <v>101.16</v>
      </c>
      <c r="F26" s="28">
        <f>ROUND(101.159267996257,2)</f>
        <v>101.16</v>
      </c>
      <c r="G26" s="28"/>
      <c r="H26" s="40"/>
    </row>
    <row r="27" spans="1:8" ht="12.75" customHeight="1">
      <c r="A27" s="26">
        <v>45188</v>
      </c>
      <c r="B27" s="27"/>
      <c r="C27" s="28">
        <f>ROUND(96.521937382935,2)</f>
        <v>96.52</v>
      </c>
      <c r="D27" s="28">
        <f>F27</f>
        <v>96.52</v>
      </c>
      <c r="E27" s="28">
        <f>F27</f>
        <v>96.52</v>
      </c>
      <c r="F27" s="28">
        <f>ROUND(96.521937382935,2)</f>
        <v>96.52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ROUND(94.6179874444598,2)</f>
        <v>94.62</v>
      </c>
      <c r="D29" s="28">
        <f>F29</f>
        <v>92.51</v>
      </c>
      <c r="E29" s="28">
        <f>F29</f>
        <v>92.51</v>
      </c>
      <c r="F29" s="28">
        <f>ROUND(92.5097187323429,2)</f>
        <v>92.51</v>
      </c>
      <c r="G29" s="28"/>
      <c r="H29" s="40"/>
    </row>
    <row r="30" spans="1:8" ht="12.75" customHeight="1">
      <c r="A30" s="26">
        <v>46097</v>
      </c>
      <c r="B30" s="27"/>
      <c r="C30" s="28">
        <f>ROUND(94.6179874444598,2)</f>
        <v>94.62</v>
      </c>
      <c r="D30" s="28">
        <f>F30</f>
        <v>89.42</v>
      </c>
      <c r="E30" s="28">
        <f>F30</f>
        <v>89.42</v>
      </c>
      <c r="F30" s="28">
        <f>ROUND(89.4226221863433,2)</f>
        <v>89.42</v>
      </c>
      <c r="G30" s="28"/>
      <c r="H30" s="40"/>
    </row>
    <row r="31" spans="1:8" ht="12.75" customHeight="1">
      <c r="A31" s="26">
        <v>46188</v>
      </c>
      <c r="B31" s="27"/>
      <c r="C31" s="28">
        <f>ROUND(94.6179874444598,2)</f>
        <v>94.62</v>
      </c>
      <c r="D31" s="28">
        <f>F31</f>
        <v>88.1</v>
      </c>
      <c r="E31" s="28">
        <f>F31</f>
        <v>88.1</v>
      </c>
      <c r="F31" s="28">
        <f>ROUND(88.1002018757341,2)</f>
        <v>88.1</v>
      </c>
      <c r="G31" s="28"/>
      <c r="H31" s="40"/>
    </row>
    <row r="32" spans="1:8" ht="12.75" customHeight="1">
      <c r="A32" s="26">
        <v>46286</v>
      </c>
      <c r="B32" s="27"/>
      <c r="C32" s="28">
        <f>ROUND(94.6179874444598,2)</f>
        <v>94.62</v>
      </c>
      <c r="D32" s="28">
        <f>F32</f>
        <v>90.26</v>
      </c>
      <c r="E32" s="28">
        <f>F32</f>
        <v>90.26</v>
      </c>
      <c r="F32" s="28">
        <f>ROUND(90.2554343562491,2)</f>
        <v>90.26</v>
      </c>
      <c r="G32" s="28"/>
      <c r="H32" s="40"/>
    </row>
    <row r="33" spans="1:8" ht="12.75" customHeight="1">
      <c r="A33" s="26">
        <v>46377</v>
      </c>
      <c r="B33" s="27"/>
      <c r="C33" s="28">
        <f>ROUND(94.6179874444598,2)</f>
        <v>94.62</v>
      </c>
      <c r="D33" s="28">
        <f>F33</f>
        <v>94.08</v>
      </c>
      <c r="E33" s="28">
        <f>F33</f>
        <v>94.08</v>
      </c>
      <c r="F33" s="28">
        <f>ROUND(94.0791853522547,2)</f>
        <v>94.08</v>
      </c>
      <c r="G33" s="28"/>
      <c r="H33" s="40"/>
    </row>
    <row r="34" spans="1:8" ht="12.75" customHeight="1">
      <c r="A34" s="26">
        <v>46461</v>
      </c>
      <c r="B34" s="27"/>
      <c r="C34" s="28">
        <f>ROUND(94.6179874444598,2)</f>
        <v>94.62</v>
      </c>
      <c r="D34" s="28">
        <f>F34</f>
        <v>92.6</v>
      </c>
      <c r="E34" s="28">
        <f>F34</f>
        <v>92.6</v>
      </c>
      <c r="F34" s="28">
        <f>ROUND(92.6029414021046,2)</f>
        <v>92.6</v>
      </c>
      <c r="G34" s="28"/>
      <c r="H34" s="40"/>
    </row>
    <row r="35" spans="1:8" ht="12.75" customHeight="1">
      <c r="A35" s="26">
        <v>46559</v>
      </c>
      <c r="B35" s="27"/>
      <c r="C35" s="28">
        <f>ROUND(94.6179874444598,2)</f>
        <v>94.62</v>
      </c>
      <c r="D35" s="28">
        <f>F35</f>
        <v>94.68</v>
      </c>
      <c r="E35" s="28">
        <f>F35</f>
        <v>94.68</v>
      </c>
      <c r="F35" s="28">
        <f>ROUND(94.6807963077692,2)</f>
        <v>94.68</v>
      </c>
      <c r="G35" s="28"/>
      <c r="H35" s="40"/>
    </row>
    <row r="36" spans="1:8" ht="12.75" customHeight="1">
      <c r="A36" s="26">
        <v>46650</v>
      </c>
      <c r="B36" s="27"/>
      <c r="C36" s="28">
        <f>ROUND(94.6179874444598,2)</f>
        <v>94.62</v>
      </c>
      <c r="D36" s="28">
        <f>F36</f>
        <v>100.17</v>
      </c>
      <c r="E36" s="28">
        <f>F36</f>
        <v>100.17</v>
      </c>
      <c r="F36" s="28">
        <f>ROUND(100.173202160927,2)</f>
        <v>100.17</v>
      </c>
      <c r="G36" s="28"/>
      <c r="H36" s="40"/>
    </row>
    <row r="37" spans="1:8" ht="12.75" customHeight="1">
      <c r="A37" s="26">
        <v>46741</v>
      </c>
      <c r="B37" s="27"/>
      <c r="C37" s="28">
        <f>ROUND(94.6179874444598,2)</f>
        <v>94.62</v>
      </c>
      <c r="D37" s="28">
        <f>F37</f>
        <v>100.51</v>
      </c>
      <c r="E37" s="28">
        <f>F37</f>
        <v>100.51</v>
      </c>
      <c r="F37" s="28">
        <f>ROUND(100.507160025915,2)</f>
        <v>100.51</v>
      </c>
      <c r="G37" s="28"/>
      <c r="H37" s="40"/>
    </row>
    <row r="38" spans="1:8" ht="12.75" customHeight="1">
      <c r="A38" s="26">
        <v>46834</v>
      </c>
      <c r="B38" s="27"/>
      <c r="C38" s="28">
        <f>ROUND(94.6179874444598,2)</f>
        <v>94.62</v>
      </c>
      <c r="D38" s="28">
        <f>F38</f>
        <v>93.9</v>
      </c>
      <c r="E38" s="28">
        <f>F38</f>
        <v>93.9</v>
      </c>
      <c r="F38" s="28">
        <f>ROUND(93.8983530587074,2)</f>
        <v>93.9</v>
      </c>
      <c r="G38" s="28"/>
      <c r="H38" s="40"/>
    </row>
    <row r="39" spans="1:8" ht="12.75" customHeight="1">
      <c r="A39" s="26">
        <v>46924</v>
      </c>
      <c r="B39" s="27"/>
      <c r="C39" s="28">
        <f>ROUND(94.6179874444598,2)</f>
        <v>94.62</v>
      </c>
      <c r="D39" s="28">
        <f>F39</f>
        <v>101.17</v>
      </c>
      <c r="E39" s="28">
        <f>F39</f>
        <v>101.17</v>
      </c>
      <c r="F39" s="28">
        <f>ROUND(101.168589939591,2)</f>
        <v>101.17</v>
      </c>
      <c r="G39" s="28"/>
      <c r="H39" s="40"/>
    </row>
    <row r="40" spans="1:8" ht="12.75" customHeight="1">
      <c r="A40" s="26">
        <v>47015</v>
      </c>
      <c r="B40" s="27"/>
      <c r="C40" s="28">
        <f>ROUND(94.6179874444598,2)</f>
        <v>94.62</v>
      </c>
      <c r="D40" s="28">
        <f>F40</f>
        <v>94.62</v>
      </c>
      <c r="E40" s="28">
        <f>F40</f>
        <v>94.62</v>
      </c>
      <c r="F40" s="28">
        <f>ROUND(94.6179874444598,2)</f>
        <v>94.62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ROUND(2.9,5)</f>
        <v>2.9</v>
      </c>
      <c r="D42" s="30">
        <f>F42</f>
        <v>2.9</v>
      </c>
      <c r="E42" s="30">
        <f>F42</f>
        <v>2.9</v>
      </c>
      <c r="F42" s="30">
        <f>ROUND(2.9,5)</f>
        <v>2.9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ROUND(3.315,5)</f>
        <v>3.315</v>
      </c>
      <c r="D44" s="30">
        <f>F44</f>
        <v>3.315</v>
      </c>
      <c r="E44" s="30">
        <f>F44</f>
        <v>3.315</v>
      </c>
      <c r="F44" s="30">
        <f>ROUND(3.315,5)</f>
        <v>3.315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ROUND(3.34,5)</f>
        <v>3.34</v>
      </c>
      <c r="D46" s="30">
        <f>F46</f>
        <v>3.34</v>
      </c>
      <c r="E46" s="30">
        <f>F46</f>
        <v>3.34</v>
      </c>
      <c r="F46" s="30">
        <f>ROUND(3.34,5)</f>
        <v>3.34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ROUND(3.91,5)</f>
        <v>3.91</v>
      </c>
      <c r="D48" s="30">
        <f>F48</f>
        <v>3.91</v>
      </c>
      <c r="E48" s="30">
        <f>F48</f>
        <v>3.91</v>
      </c>
      <c r="F48" s="30">
        <f>ROUND(3.91,5)</f>
        <v>3.91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ROUND(10.76,5)</f>
        <v>10.76</v>
      </c>
      <c r="D50" s="30">
        <f>F50</f>
        <v>10.76</v>
      </c>
      <c r="E50" s="30">
        <f>F50</f>
        <v>10.76</v>
      </c>
      <c r="F50" s="30">
        <f>ROUND(10.76,5)</f>
        <v>10.76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ROUND(7.5,5)</f>
        <v>7.5</v>
      </c>
      <c r="D52" s="30">
        <f>F52</f>
        <v>7.5</v>
      </c>
      <c r="E52" s="30">
        <f>F52</f>
        <v>7.5</v>
      </c>
      <c r="F52" s="30">
        <f>ROUND(7.5,5)</f>
        <v>7.5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ROUND(8.395,3)</f>
        <v>8.395</v>
      </c>
      <c r="D54" s="31">
        <f>F54</f>
        <v>8.395</v>
      </c>
      <c r="E54" s="31">
        <f>F54</f>
        <v>8.395</v>
      </c>
      <c r="F54" s="31">
        <f>ROUND(8.395,3)</f>
        <v>8.395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ROUND(2.62,3)</f>
        <v>2.62</v>
      </c>
      <c r="D56" s="31">
        <f>F56</f>
        <v>2.62</v>
      </c>
      <c r="E56" s="31">
        <f>F56</f>
        <v>2.62</v>
      </c>
      <c r="F56" s="31">
        <f>ROUND(2.62,3)</f>
        <v>2.62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ROUND(3.135,3)</f>
        <v>3.135</v>
      </c>
      <c r="D58" s="31">
        <f>F58</f>
        <v>3.135</v>
      </c>
      <c r="E58" s="31">
        <f>F58</f>
        <v>3.135</v>
      </c>
      <c r="F58" s="31">
        <f>ROUND(3.135,3)</f>
        <v>3.135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ROUND(6.25,3)</f>
        <v>6.25</v>
      </c>
      <c r="D60" s="31">
        <f>F60</f>
        <v>6.25</v>
      </c>
      <c r="E60" s="31">
        <f>F60</f>
        <v>6.25</v>
      </c>
      <c r="F60" s="31">
        <f>ROUND(6.25,3)</f>
        <v>6.25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ROUND(6.6,3)</f>
        <v>6.6</v>
      </c>
      <c r="D62" s="31">
        <f>F62</f>
        <v>6.6</v>
      </c>
      <c r="E62" s="31">
        <f>F62</f>
        <v>6.6</v>
      </c>
      <c r="F62" s="31">
        <f>ROUND(6.6,3)</f>
        <v>6.6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ROUND(9.485,3)</f>
        <v>9.485</v>
      </c>
      <c r="D64" s="31">
        <f>F64</f>
        <v>9.485</v>
      </c>
      <c r="E64" s="31">
        <f>F64</f>
        <v>9.485</v>
      </c>
      <c r="F64" s="31">
        <f>ROUND(9.485,3)</f>
        <v>9.485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ROUND(3.085,3)</f>
        <v>3.085</v>
      </c>
      <c r="D66" s="31">
        <f>F66</f>
        <v>3.085</v>
      </c>
      <c r="E66" s="31">
        <f>F66</f>
        <v>3.085</v>
      </c>
      <c r="F66" s="31">
        <f>ROUND(3.085,3)</f>
        <v>3.085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ROUND(2.42,3)</f>
        <v>2.42</v>
      </c>
      <c r="D68" s="31">
        <f>F68</f>
        <v>2.42</v>
      </c>
      <c r="E68" s="31">
        <f>F68</f>
        <v>2.42</v>
      </c>
      <c r="F68" s="31">
        <f>ROUND(2.42,3)</f>
        <v>2.42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ROUND(9.16,3)</f>
        <v>9.16</v>
      </c>
      <c r="D70" s="31">
        <f>F70</f>
        <v>9.16</v>
      </c>
      <c r="E70" s="31">
        <f>F70</f>
        <v>9.16</v>
      </c>
      <c r="F70" s="31">
        <f>ROUND(9.16,3)</f>
        <v>9.16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ROUND(2.9,5)</f>
        <v>2.9</v>
      </c>
      <c r="D72" s="30">
        <f>F72</f>
        <v>136.44464</v>
      </c>
      <c r="E72" s="30">
        <f>F72</f>
        <v>136.44464</v>
      </c>
      <c r="F72" s="30">
        <f>ROUND(136.44464,5)</f>
        <v>136.44464</v>
      </c>
      <c r="G72" s="28"/>
      <c r="H72" s="40"/>
    </row>
    <row r="73" spans="1:8" ht="12.75" customHeight="1">
      <c r="A73" s="26">
        <v>43776</v>
      </c>
      <c r="B73" s="27"/>
      <c r="C73" s="30">
        <f>ROUND(2.9,5)</f>
        <v>2.9</v>
      </c>
      <c r="D73" s="30">
        <f>F73</f>
        <v>139.24786</v>
      </c>
      <c r="E73" s="30">
        <f>F73</f>
        <v>139.24786</v>
      </c>
      <c r="F73" s="30">
        <f>ROUND(139.24786,5)</f>
        <v>139.24786</v>
      </c>
      <c r="G73" s="28"/>
      <c r="H73" s="40"/>
    </row>
    <row r="74" spans="1:8" ht="12.75" customHeight="1">
      <c r="A74" s="26">
        <v>43867</v>
      </c>
      <c r="B74" s="27"/>
      <c r="C74" s="30">
        <f>ROUND(2.9,5)</f>
        <v>2.9</v>
      </c>
      <c r="D74" s="30">
        <f>F74</f>
        <v>140.5281</v>
      </c>
      <c r="E74" s="30">
        <f>F74</f>
        <v>140.5281</v>
      </c>
      <c r="F74" s="30">
        <f>ROUND(140.5281,5)</f>
        <v>140.5281</v>
      </c>
      <c r="G74" s="28"/>
      <c r="H74" s="40"/>
    </row>
    <row r="75" spans="1:8" ht="12.75" customHeight="1">
      <c r="A75" s="26">
        <v>43958</v>
      </c>
      <c r="B75" s="27"/>
      <c r="C75" s="30">
        <f>ROUND(2.9,5)</f>
        <v>2.9</v>
      </c>
      <c r="D75" s="30">
        <f>F75</f>
        <v>143.4023</v>
      </c>
      <c r="E75" s="30">
        <f>F75</f>
        <v>143.4023</v>
      </c>
      <c r="F75" s="30">
        <f>ROUND(143.4023,5)</f>
        <v>143.4023</v>
      </c>
      <c r="G75" s="28"/>
      <c r="H75" s="40"/>
    </row>
    <row r="76" spans="1:8" ht="12.75" customHeight="1">
      <c r="A76" s="26">
        <v>44049</v>
      </c>
      <c r="B76" s="27"/>
      <c r="C76" s="30">
        <f>ROUND(2.9,5)</f>
        <v>2.9</v>
      </c>
      <c r="D76" s="30">
        <f>F76</f>
        <v>146.06435</v>
      </c>
      <c r="E76" s="30">
        <f>F76</f>
        <v>146.06435</v>
      </c>
      <c r="F76" s="30">
        <f>ROUND(146.06435,5)</f>
        <v>146.06435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ROUND(102.39972,5)</f>
        <v>102.39972</v>
      </c>
      <c r="D78" s="30">
        <f>F78</f>
        <v>103.8431</v>
      </c>
      <c r="E78" s="30">
        <f>F78</f>
        <v>103.8431</v>
      </c>
      <c r="F78" s="30">
        <f>ROUND(103.8431,5)</f>
        <v>103.8431</v>
      </c>
      <c r="G78" s="28"/>
      <c r="H78" s="40"/>
    </row>
    <row r="79" spans="1:8" ht="12.75" customHeight="1">
      <c r="A79" s="26">
        <v>43776</v>
      </c>
      <c r="B79" s="27"/>
      <c r="C79" s="30">
        <f>ROUND(102.39972,5)</f>
        <v>102.39972</v>
      </c>
      <c r="D79" s="30">
        <f>F79</f>
        <v>104.88529</v>
      </c>
      <c r="E79" s="30">
        <f>F79</f>
        <v>104.88529</v>
      </c>
      <c r="F79" s="30">
        <f>ROUND(104.88529,5)</f>
        <v>104.88529</v>
      </c>
      <c r="G79" s="28"/>
      <c r="H79" s="40"/>
    </row>
    <row r="80" spans="1:8" ht="12.75" customHeight="1">
      <c r="A80" s="26">
        <v>43867</v>
      </c>
      <c r="B80" s="27"/>
      <c r="C80" s="30">
        <f>ROUND(102.39972,5)</f>
        <v>102.39972</v>
      </c>
      <c r="D80" s="30">
        <f>F80</f>
        <v>106.95673</v>
      </c>
      <c r="E80" s="30">
        <f>F80</f>
        <v>106.95673</v>
      </c>
      <c r="F80" s="30">
        <f>ROUND(106.95673,5)</f>
        <v>106.95673</v>
      </c>
      <c r="G80" s="28"/>
      <c r="H80" s="40"/>
    </row>
    <row r="81" spans="1:8" ht="12.75" customHeight="1">
      <c r="A81" s="26">
        <v>43958</v>
      </c>
      <c r="B81" s="27"/>
      <c r="C81" s="30">
        <f>ROUND(102.39972,5)</f>
        <v>102.39972</v>
      </c>
      <c r="D81" s="30">
        <f>F81</f>
        <v>108.03414</v>
      </c>
      <c r="E81" s="30">
        <f>F81</f>
        <v>108.03414</v>
      </c>
      <c r="F81" s="30">
        <f>ROUND(108.03414,5)</f>
        <v>108.03414</v>
      </c>
      <c r="G81" s="28"/>
      <c r="H81" s="40"/>
    </row>
    <row r="82" spans="1:8" ht="12.75" customHeight="1">
      <c r="A82" s="26">
        <v>44049</v>
      </c>
      <c r="B82" s="27"/>
      <c r="C82" s="30">
        <f>ROUND(102.39972,5)</f>
        <v>102.39972</v>
      </c>
      <c r="D82" s="30">
        <f>F82</f>
        <v>110.03909</v>
      </c>
      <c r="E82" s="30">
        <f>F82</f>
        <v>110.03909</v>
      </c>
      <c r="F82" s="30">
        <f>ROUND(110.03909,5)</f>
        <v>110.03909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ROUND(9.02,5)</f>
        <v>9.02</v>
      </c>
      <c r="D84" s="30">
        <f>F84</f>
        <v>9.06909</v>
      </c>
      <c r="E84" s="30">
        <f>F84</f>
        <v>9.06909</v>
      </c>
      <c r="F84" s="30">
        <f>ROUND(9.06909,5)</f>
        <v>9.06909</v>
      </c>
      <c r="G84" s="28"/>
      <c r="H84" s="40"/>
    </row>
    <row r="85" spans="1:8" ht="12.75" customHeight="1">
      <c r="A85" s="26">
        <v>43776</v>
      </c>
      <c r="B85" s="27"/>
      <c r="C85" s="30">
        <f>ROUND(9.02,5)</f>
        <v>9.02</v>
      </c>
      <c r="D85" s="30">
        <f>F85</f>
        <v>9.12284</v>
      </c>
      <c r="E85" s="30">
        <f>F85</f>
        <v>9.12284</v>
      </c>
      <c r="F85" s="30">
        <f>ROUND(9.12284,5)</f>
        <v>9.12284</v>
      </c>
      <c r="G85" s="28"/>
      <c r="H85" s="40"/>
    </row>
    <row r="86" spans="1:8" ht="12.75" customHeight="1">
      <c r="A86" s="26">
        <v>43867</v>
      </c>
      <c r="B86" s="27"/>
      <c r="C86" s="30">
        <f>ROUND(9.02,5)</f>
        <v>9.02</v>
      </c>
      <c r="D86" s="30">
        <f>F86</f>
        <v>9.16612</v>
      </c>
      <c r="E86" s="30">
        <f>F86</f>
        <v>9.16612</v>
      </c>
      <c r="F86" s="30">
        <f>ROUND(9.16612,5)</f>
        <v>9.16612</v>
      </c>
      <c r="G86" s="28"/>
      <c r="H86" s="40"/>
    </row>
    <row r="87" spans="1:8" ht="12.75" customHeight="1">
      <c r="A87" s="26">
        <v>43958</v>
      </c>
      <c r="B87" s="27"/>
      <c r="C87" s="30">
        <f>ROUND(9.02,5)</f>
        <v>9.02</v>
      </c>
      <c r="D87" s="30">
        <f>F87</f>
        <v>9.20321</v>
      </c>
      <c r="E87" s="30">
        <f>F87</f>
        <v>9.20321</v>
      </c>
      <c r="F87" s="30">
        <f>ROUND(9.20321,5)</f>
        <v>9.20321</v>
      </c>
      <c r="G87" s="28"/>
      <c r="H87" s="40"/>
    </row>
    <row r="88" spans="1:8" ht="12.75" customHeight="1">
      <c r="A88" s="26">
        <v>44049</v>
      </c>
      <c r="B88" s="27"/>
      <c r="C88" s="30">
        <f>ROUND(9.02,5)</f>
        <v>9.02</v>
      </c>
      <c r="D88" s="30">
        <f>F88</f>
        <v>9.27366</v>
      </c>
      <c r="E88" s="30">
        <f>F88</f>
        <v>9.27366</v>
      </c>
      <c r="F88" s="30">
        <f>ROUND(9.27366,5)</f>
        <v>9.27366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ROUND(9.28,5)</f>
        <v>9.28</v>
      </c>
      <c r="D90" s="30">
        <f>F90</f>
        <v>9.32848</v>
      </c>
      <c r="E90" s="30">
        <f>F90</f>
        <v>9.32848</v>
      </c>
      <c r="F90" s="30">
        <f>ROUND(9.32848,5)</f>
        <v>9.32848</v>
      </c>
      <c r="G90" s="28"/>
      <c r="H90" s="40"/>
    </row>
    <row r="91" spans="1:8" ht="12.75" customHeight="1">
      <c r="A91" s="26">
        <v>43776</v>
      </c>
      <c r="B91" s="27"/>
      <c r="C91" s="30">
        <f>ROUND(9.28,5)</f>
        <v>9.28</v>
      </c>
      <c r="D91" s="30">
        <f>F91</f>
        <v>9.38883</v>
      </c>
      <c r="E91" s="30">
        <f>F91</f>
        <v>9.38883</v>
      </c>
      <c r="F91" s="30">
        <f>ROUND(9.38883,5)</f>
        <v>9.38883</v>
      </c>
      <c r="G91" s="28"/>
      <c r="H91" s="40"/>
    </row>
    <row r="92" spans="1:8" ht="12.75" customHeight="1">
      <c r="A92" s="26">
        <v>43867</v>
      </c>
      <c r="B92" s="27"/>
      <c r="C92" s="30">
        <f>ROUND(9.28,5)</f>
        <v>9.28</v>
      </c>
      <c r="D92" s="30">
        <f>F92</f>
        <v>9.43771</v>
      </c>
      <c r="E92" s="30">
        <f>F92</f>
        <v>9.43771</v>
      </c>
      <c r="F92" s="30">
        <f>ROUND(9.43771,5)</f>
        <v>9.43771</v>
      </c>
      <c r="G92" s="28"/>
      <c r="H92" s="40"/>
    </row>
    <row r="93" spans="1:8" ht="12.75" customHeight="1">
      <c r="A93" s="26">
        <v>43958</v>
      </c>
      <c r="B93" s="27"/>
      <c r="C93" s="30">
        <f>ROUND(9.28,5)</f>
        <v>9.28</v>
      </c>
      <c r="D93" s="30">
        <f>F93</f>
        <v>9.47894</v>
      </c>
      <c r="E93" s="30">
        <f>F93</f>
        <v>9.47894</v>
      </c>
      <c r="F93" s="30">
        <f>ROUND(9.47894,5)</f>
        <v>9.47894</v>
      </c>
      <c r="G93" s="28"/>
      <c r="H93" s="40"/>
    </row>
    <row r="94" spans="1:8" ht="12.75" customHeight="1">
      <c r="A94" s="26">
        <v>44049</v>
      </c>
      <c r="B94" s="27"/>
      <c r="C94" s="30">
        <f>ROUND(9.28,5)</f>
        <v>9.28</v>
      </c>
      <c r="D94" s="30">
        <f>F94</f>
        <v>9.54977</v>
      </c>
      <c r="E94" s="30">
        <f>F94</f>
        <v>9.54977</v>
      </c>
      <c r="F94" s="30">
        <f>ROUND(9.54977,5)</f>
        <v>9.54977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ROUND(104.42591,5)</f>
        <v>104.42591</v>
      </c>
      <c r="D96" s="30">
        <f>F96</f>
        <v>105.89782</v>
      </c>
      <c r="E96" s="30">
        <f>F96</f>
        <v>105.89782</v>
      </c>
      <c r="F96" s="30">
        <f>ROUND(105.89782,5)</f>
        <v>105.89782</v>
      </c>
      <c r="G96" s="28"/>
      <c r="H96" s="40"/>
    </row>
    <row r="97" spans="1:8" ht="12.75" customHeight="1">
      <c r="A97" s="26">
        <v>43776</v>
      </c>
      <c r="B97" s="27"/>
      <c r="C97" s="30">
        <f>ROUND(104.42591,5)</f>
        <v>104.42591</v>
      </c>
      <c r="D97" s="30">
        <f>F97</f>
        <v>106.90734</v>
      </c>
      <c r="E97" s="30">
        <f>F97</f>
        <v>106.90734</v>
      </c>
      <c r="F97" s="30">
        <f>ROUND(106.90734,5)</f>
        <v>106.90734</v>
      </c>
      <c r="G97" s="28"/>
      <c r="H97" s="40"/>
    </row>
    <row r="98" spans="1:8" ht="12.75" customHeight="1">
      <c r="A98" s="26">
        <v>43867</v>
      </c>
      <c r="B98" s="27"/>
      <c r="C98" s="30">
        <f>ROUND(104.42591,5)</f>
        <v>104.42591</v>
      </c>
      <c r="D98" s="30">
        <f>F98</f>
        <v>109.0188</v>
      </c>
      <c r="E98" s="30">
        <f>F98</f>
        <v>109.0188</v>
      </c>
      <c r="F98" s="30">
        <f>ROUND(109.0188,5)</f>
        <v>109.0188</v>
      </c>
      <c r="G98" s="28"/>
      <c r="H98" s="40"/>
    </row>
    <row r="99" spans="1:8" ht="12.75" customHeight="1">
      <c r="A99" s="26">
        <v>43958</v>
      </c>
      <c r="B99" s="27"/>
      <c r="C99" s="30">
        <f>ROUND(104.42591,5)</f>
        <v>104.42591</v>
      </c>
      <c r="D99" s="30">
        <f>F99</f>
        <v>110.05492</v>
      </c>
      <c r="E99" s="30">
        <f>F99</f>
        <v>110.05492</v>
      </c>
      <c r="F99" s="30">
        <f>ROUND(110.05492,5)</f>
        <v>110.05492</v>
      </c>
      <c r="G99" s="28"/>
      <c r="H99" s="40"/>
    </row>
    <row r="100" spans="1:8" ht="12.75" customHeight="1">
      <c r="A100" s="26">
        <v>44049</v>
      </c>
      <c r="B100" s="27"/>
      <c r="C100" s="30">
        <f>ROUND(104.42591,5)</f>
        <v>104.42591</v>
      </c>
      <c r="D100" s="30">
        <f>F100</f>
        <v>112.09753</v>
      </c>
      <c r="E100" s="30">
        <f>F100</f>
        <v>112.09753</v>
      </c>
      <c r="F100" s="30">
        <f>ROUND(112.09753,5)</f>
        <v>112.09753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ROUND(9.63,5)</f>
        <v>9.63</v>
      </c>
      <c r="D102" s="30">
        <f>F102</f>
        <v>9.68305</v>
      </c>
      <c r="E102" s="30">
        <f>F102</f>
        <v>9.68305</v>
      </c>
      <c r="F102" s="30">
        <f>ROUND(9.68305,5)</f>
        <v>9.68305</v>
      </c>
      <c r="G102" s="28"/>
      <c r="H102" s="40"/>
    </row>
    <row r="103" spans="1:8" ht="12.75" customHeight="1">
      <c r="A103" s="26">
        <v>43776</v>
      </c>
      <c r="B103" s="27"/>
      <c r="C103" s="30">
        <f>ROUND(9.63,5)</f>
        <v>9.63</v>
      </c>
      <c r="D103" s="30">
        <f>F103</f>
        <v>9.74452</v>
      </c>
      <c r="E103" s="30">
        <f>F103</f>
        <v>9.74452</v>
      </c>
      <c r="F103" s="30">
        <f>ROUND(9.74452,5)</f>
        <v>9.74452</v>
      </c>
      <c r="G103" s="28"/>
      <c r="H103" s="40"/>
    </row>
    <row r="104" spans="1:8" ht="12.75" customHeight="1">
      <c r="A104" s="26">
        <v>43867</v>
      </c>
      <c r="B104" s="27"/>
      <c r="C104" s="30">
        <f>ROUND(9.63,5)</f>
        <v>9.63</v>
      </c>
      <c r="D104" s="30">
        <f>F104</f>
        <v>9.79682</v>
      </c>
      <c r="E104" s="30">
        <f>F104</f>
        <v>9.79682</v>
      </c>
      <c r="F104" s="30">
        <f>ROUND(9.79682,5)</f>
        <v>9.79682</v>
      </c>
      <c r="G104" s="28"/>
      <c r="H104" s="40"/>
    </row>
    <row r="105" spans="1:8" ht="12.75" customHeight="1">
      <c r="A105" s="26">
        <v>43958</v>
      </c>
      <c r="B105" s="27"/>
      <c r="C105" s="30">
        <f>ROUND(9.63,5)</f>
        <v>9.63</v>
      </c>
      <c r="D105" s="30">
        <f>F105</f>
        <v>9.84417</v>
      </c>
      <c r="E105" s="30">
        <f>F105</f>
        <v>9.84417</v>
      </c>
      <c r="F105" s="30">
        <f>ROUND(9.84417,5)</f>
        <v>9.84417</v>
      </c>
      <c r="G105" s="28"/>
      <c r="H105" s="40"/>
    </row>
    <row r="106" spans="1:8" ht="12.75" customHeight="1">
      <c r="A106" s="26">
        <v>44049</v>
      </c>
      <c r="B106" s="27"/>
      <c r="C106" s="30">
        <f>ROUND(9.63,5)</f>
        <v>9.63</v>
      </c>
      <c r="D106" s="30">
        <f>F106</f>
        <v>9.918</v>
      </c>
      <c r="E106" s="30">
        <f>F106</f>
        <v>9.918</v>
      </c>
      <c r="F106" s="30">
        <f>ROUND(9.918,5)</f>
        <v>9.918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ROUND(3.315,5)</f>
        <v>3.315</v>
      </c>
      <c r="D108" s="30">
        <f>F108</f>
        <v>121.92402</v>
      </c>
      <c r="E108" s="30">
        <f>F108</f>
        <v>121.92402</v>
      </c>
      <c r="F108" s="30">
        <f>ROUND(121.92402,5)</f>
        <v>121.92402</v>
      </c>
      <c r="G108" s="28"/>
      <c r="H108" s="40"/>
    </row>
    <row r="109" spans="1:8" ht="12.75" customHeight="1">
      <c r="A109" s="26">
        <v>43776</v>
      </c>
      <c r="B109" s="27"/>
      <c r="C109" s="30">
        <f>ROUND(3.315,5)</f>
        <v>3.315</v>
      </c>
      <c r="D109" s="30">
        <f>F109</f>
        <v>124.42912</v>
      </c>
      <c r="E109" s="30">
        <f>F109</f>
        <v>124.42912</v>
      </c>
      <c r="F109" s="30">
        <f>ROUND(124.42912,5)</f>
        <v>124.42912</v>
      </c>
      <c r="G109" s="28"/>
      <c r="H109" s="40"/>
    </row>
    <row r="110" spans="1:8" ht="12.75" customHeight="1">
      <c r="A110" s="26">
        <v>43867</v>
      </c>
      <c r="B110" s="27"/>
      <c r="C110" s="30">
        <f>ROUND(3.315,5)</f>
        <v>3.315</v>
      </c>
      <c r="D110" s="30">
        <f>F110</f>
        <v>125.23293</v>
      </c>
      <c r="E110" s="30">
        <f>F110</f>
        <v>125.23293</v>
      </c>
      <c r="F110" s="30">
        <f>ROUND(125.23293,5)</f>
        <v>125.23293</v>
      </c>
      <c r="G110" s="28"/>
      <c r="H110" s="40"/>
    </row>
    <row r="111" spans="1:8" ht="12.75" customHeight="1">
      <c r="A111" s="26">
        <v>43958</v>
      </c>
      <c r="B111" s="27"/>
      <c r="C111" s="30">
        <f>ROUND(3.315,5)</f>
        <v>3.315</v>
      </c>
      <c r="D111" s="30">
        <f>F111</f>
        <v>127.79441</v>
      </c>
      <c r="E111" s="30">
        <f>F111</f>
        <v>127.79441</v>
      </c>
      <c r="F111" s="30">
        <f>ROUND(127.79441,5)</f>
        <v>127.79441</v>
      </c>
      <c r="G111" s="28"/>
      <c r="H111" s="40"/>
    </row>
    <row r="112" spans="1:8" ht="12.75" customHeight="1">
      <c r="A112" s="26">
        <v>44049</v>
      </c>
      <c r="B112" s="27"/>
      <c r="C112" s="30">
        <f>ROUND(3.315,5)</f>
        <v>3.315</v>
      </c>
      <c r="D112" s="30">
        <f>F112</f>
        <v>130.16636</v>
      </c>
      <c r="E112" s="30">
        <f>F112</f>
        <v>130.16636</v>
      </c>
      <c r="F112" s="30">
        <f>ROUND(130.16636,5)</f>
        <v>130.16636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ROUND(9.72,5)</f>
        <v>9.72</v>
      </c>
      <c r="D114" s="30">
        <f>F114</f>
        <v>9.77297</v>
      </c>
      <c r="E114" s="30">
        <f>F114</f>
        <v>9.77297</v>
      </c>
      <c r="F114" s="30">
        <f>ROUND(9.77297,5)</f>
        <v>9.77297</v>
      </c>
      <c r="G114" s="28"/>
      <c r="H114" s="40"/>
    </row>
    <row r="115" spans="1:8" ht="12.75" customHeight="1">
      <c r="A115" s="26">
        <v>43776</v>
      </c>
      <c r="B115" s="27"/>
      <c r="C115" s="30">
        <f>ROUND(9.72,5)</f>
        <v>9.72</v>
      </c>
      <c r="D115" s="30">
        <f>F115</f>
        <v>9.83465</v>
      </c>
      <c r="E115" s="30">
        <f>F115</f>
        <v>9.83465</v>
      </c>
      <c r="F115" s="30">
        <f>ROUND(9.83465,5)</f>
        <v>9.83465</v>
      </c>
      <c r="G115" s="28"/>
      <c r="H115" s="40"/>
    </row>
    <row r="116" spans="1:8" ht="12.75" customHeight="1">
      <c r="A116" s="26">
        <v>43867</v>
      </c>
      <c r="B116" s="27"/>
      <c r="C116" s="30">
        <f>ROUND(9.72,5)</f>
        <v>9.72</v>
      </c>
      <c r="D116" s="30">
        <f>F116</f>
        <v>9.88736</v>
      </c>
      <c r="E116" s="30">
        <f>F116</f>
        <v>9.88736</v>
      </c>
      <c r="F116" s="30">
        <f>ROUND(9.88736,5)</f>
        <v>9.88736</v>
      </c>
      <c r="G116" s="28"/>
      <c r="H116" s="40"/>
    </row>
    <row r="117" spans="1:8" ht="12.75" customHeight="1">
      <c r="A117" s="26">
        <v>43958</v>
      </c>
      <c r="B117" s="27"/>
      <c r="C117" s="30">
        <f>ROUND(9.72,5)</f>
        <v>9.72</v>
      </c>
      <c r="D117" s="30">
        <f>F117</f>
        <v>9.93524</v>
      </c>
      <c r="E117" s="30">
        <f>F117</f>
        <v>9.93524</v>
      </c>
      <c r="F117" s="30">
        <f>ROUND(9.93524,5)</f>
        <v>9.93524</v>
      </c>
      <c r="G117" s="28"/>
      <c r="H117" s="40"/>
    </row>
    <row r="118" spans="1:8" ht="12.75" customHeight="1">
      <c r="A118" s="26">
        <v>44049</v>
      </c>
      <c r="B118" s="27"/>
      <c r="C118" s="30">
        <f>ROUND(9.72,5)</f>
        <v>9.72</v>
      </c>
      <c r="D118" s="30">
        <f>F118</f>
        <v>10.00855</v>
      </c>
      <c r="E118" s="30">
        <f>F118</f>
        <v>10.00855</v>
      </c>
      <c r="F118" s="30">
        <f>ROUND(10.00855,5)</f>
        <v>10.00855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ROUND(9.735,5)</f>
        <v>9.735</v>
      </c>
      <c r="D120" s="30">
        <f>F120</f>
        <v>9.78556</v>
      </c>
      <c r="E120" s="30">
        <f>F120</f>
        <v>9.78556</v>
      </c>
      <c r="F120" s="30">
        <f>ROUND(9.78556,5)</f>
        <v>9.78556</v>
      </c>
      <c r="G120" s="28"/>
      <c r="H120" s="40"/>
    </row>
    <row r="121" spans="1:8" ht="12.75" customHeight="1">
      <c r="A121" s="26">
        <v>43776</v>
      </c>
      <c r="B121" s="27"/>
      <c r="C121" s="30">
        <f>ROUND(9.735,5)</f>
        <v>9.735</v>
      </c>
      <c r="D121" s="30">
        <f>F121</f>
        <v>9.84436</v>
      </c>
      <c r="E121" s="30">
        <f>F121</f>
        <v>9.84436</v>
      </c>
      <c r="F121" s="30">
        <f>ROUND(9.84436,5)</f>
        <v>9.84436</v>
      </c>
      <c r="G121" s="28"/>
      <c r="H121" s="40"/>
    </row>
    <row r="122" spans="1:8" ht="12.75" customHeight="1">
      <c r="A122" s="26">
        <v>43867</v>
      </c>
      <c r="B122" s="27"/>
      <c r="C122" s="30">
        <f>ROUND(9.735,5)</f>
        <v>9.735</v>
      </c>
      <c r="D122" s="30">
        <f>F122</f>
        <v>9.89452</v>
      </c>
      <c r="E122" s="30">
        <f>F122</f>
        <v>9.89452</v>
      </c>
      <c r="F122" s="30">
        <f>ROUND(9.89452,5)</f>
        <v>9.89452</v>
      </c>
      <c r="G122" s="28"/>
      <c r="H122" s="40"/>
    </row>
    <row r="123" spans="1:8" ht="12.75" customHeight="1">
      <c r="A123" s="26">
        <v>43958</v>
      </c>
      <c r="B123" s="27"/>
      <c r="C123" s="30">
        <f>ROUND(9.735,5)</f>
        <v>9.735</v>
      </c>
      <c r="D123" s="30">
        <f>F123</f>
        <v>9.93998</v>
      </c>
      <c r="E123" s="30">
        <f>F123</f>
        <v>9.93998</v>
      </c>
      <c r="F123" s="30">
        <f>ROUND(9.93998,5)</f>
        <v>9.93998</v>
      </c>
      <c r="G123" s="28"/>
      <c r="H123" s="40"/>
    </row>
    <row r="124" spans="1:8" ht="12.75" customHeight="1">
      <c r="A124" s="26">
        <v>44049</v>
      </c>
      <c r="B124" s="27"/>
      <c r="C124" s="30">
        <f>ROUND(9.735,5)</f>
        <v>9.735</v>
      </c>
      <c r="D124" s="30">
        <f>F124</f>
        <v>10.00934</v>
      </c>
      <c r="E124" s="30">
        <f>F124</f>
        <v>10.00934</v>
      </c>
      <c r="F124" s="30">
        <f>ROUND(10.00934,5)</f>
        <v>10.00934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ROUND(114.60139,5)</f>
        <v>114.60139</v>
      </c>
      <c r="D126" s="30">
        <f>F126</f>
        <v>116.2167</v>
      </c>
      <c r="E126" s="30">
        <f>F126</f>
        <v>116.2167</v>
      </c>
      <c r="F126" s="30">
        <f>ROUND(116.2167,5)</f>
        <v>116.2167</v>
      </c>
      <c r="G126" s="28"/>
      <c r="H126" s="40"/>
    </row>
    <row r="127" spans="1:8" ht="12.75" customHeight="1">
      <c r="A127" s="26">
        <v>43776</v>
      </c>
      <c r="B127" s="27"/>
      <c r="C127" s="30">
        <f>ROUND(114.60139,5)</f>
        <v>114.60139</v>
      </c>
      <c r="D127" s="30">
        <f>F127</f>
        <v>116.88982</v>
      </c>
      <c r="E127" s="30">
        <f>F127</f>
        <v>116.88982</v>
      </c>
      <c r="F127" s="30">
        <f>ROUND(116.88982,5)</f>
        <v>116.88982</v>
      </c>
      <c r="G127" s="28"/>
      <c r="H127" s="40"/>
    </row>
    <row r="128" spans="1:8" ht="12.75" customHeight="1">
      <c r="A128" s="26">
        <v>43867</v>
      </c>
      <c r="B128" s="27"/>
      <c r="C128" s="30">
        <f>ROUND(114.60139,5)</f>
        <v>114.60139</v>
      </c>
      <c r="D128" s="30">
        <f>F128</f>
        <v>119.1985</v>
      </c>
      <c r="E128" s="30">
        <f>F128</f>
        <v>119.1985</v>
      </c>
      <c r="F128" s="30">
        <f>ROUND(119.1985,5)</f>
        <v>119.1985</v>
      </c>
      <c r="G128" s="28"/>
      <c r="H128" s="40"/>
    </row>
    <row r="129" spans="1:8" ht="12.75" customHeight="1">
      <c r="A129" s="26">
        <v>43958</v>
      </c>
      <c r="B129" s="27"/>
      <c r="C129" s="30">
        <f>ROUND(114.60139,5)</f>
        <v>114.60139</v>
      </c>
      <c r="D129" s="30">
        <f>F129</f>
        <v>119.89213</v>
      </c>
      <c r="E129" s="30">
        <f>F129</f>
        <v>119.89213</v>
      </c>
      <c r="F129" s="30">
        <f>ROUND(119.89213,5)</f>
        <v>119.89213</v>
      </c>
      <c r="G129" s="28"/>
      <c r="H129" s="40"/>
    </row>
    <row r="130" spans="1:8" ht="12.75" customHeight="1">
      <c r="A130" s="26">
        <v>44049</v>
      </c>
      <c r="B130" s="27"/>
      <c r="C130" s="30">
        <f>ROUND(114.60139,5)</f>
        <v>114.60139</v>
      </c>
      <c r="D130" s="30">
        <f>F130</f>
        <v>122.11636</v>
      </c>
      <c r="E130" s="30">
        <f>F130</f>
        <v>122.11636</v>
      </c>
      <c r="F130" s="30">
        <f>ROUND(122.11636,5)</f>
        <v>122.11636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ROUND(3.34,5)</f>
        <v>3.34</v>
      </c>
      <c r="D132" s="30">
        <f>F132</f>
        <v>119.79654</v>
      </c>
      <c r="E132" s="30">
        <f>F132</f>
        <v>119.79654</v>
      </c>
      <c r="F132" s="30">
        <f>ROUND(119.79654,5)</f>
        <v>119.79654</v>
      </c>
      <c r="G132" s="28"/>
      <c r="H132" s="40"/>
    </row>
    <row r="133" spans="1:8" ht="12.75" customHeight="1">
      <c r="A133" s="26">
        <v>43776</v>
      </c>
      <c r="B133" s="27"/>
      <c r="C133" s="30">
        <f>ROUND(3.34,5)</f>
        <v>3.34</v>
      </c>
      <c r="D133" s="30">
        <f>F133</f>
        <v>122.25754</v>
      </c>
      <c r="E133" s="30">
        <f>F133</f>
        <v>122.25754</v>
      </c>
      <c r="F133" s="30">
        <f>ROUND(122.25754,5)</f>
        <v>122.25754</v>
      </c>
      <c r="G133" s="28"/>
      <c r="H133" s="40"/>
    </row>
    <row r="134" spans="1:8" ht="12.75" customHeight="1">
      <c r="A134" s="26">
        <v>43867</v>
      </c>
      <c r="B134" s="27"/>
      <c r="C134" s="30">
        <f>ROUND(3.34,5)</f>
        <v>3.34</v>
      </c>
      <c r="D134" s="30">
        <f>F134</f>
        <v>122.83557</v>
      </c>
      <c r="E134" s="30">
        <f>F134</f>
        <v>122.83557</v>
      </c>
      <c r="F134" s="30">
        <f>ROUND(122.83557,5)</f>
        <v>122.83557</v>
      </c>
      <c r="G134" s="28"/>
      <c r="H134" s="40"/>
    </row>
    <row r="135" spans="1:8" ht="12.75" customHeight="1">
      <c r="A135" s="26">
        <v>43958</v>
      </c>
      <c r="B135" s="27"/>
      <c r="C135" s="30">
        <f>ROUND(3.34,5)</f>
        <v>3.34</v>
      </c>
      <c r="D135" s="30">
        <f>F135</f>
        <v>125.34804</v>
      </c>
      <c r="E135" s="30">
        <f>F135</f>
        <v>125.34804</v>
      </c>
      <c r="F135" s="30">
        <f>ROUND(125.34804,5)</f>
        <v>125.34804</v>
      </c>
      <c r="G135" s="28"/>
      <c r="H135" s="40"/>
    </row>
    <row r="136" spans="1:8" ht="12.75" customHeight="1">
      <c r="A136" s="26">
        <v>44049</v>
      </c>
      <c r="B136" s="27"/>
      <c r="C136" s="30">
        <f>ROUND(3.34,5)</f>
        <v>3.34</v>
      </c>
      <c r="D136" s="30">
        <f>F136</f>
        <v>127.61269</v>
      </c>
      <c r="E136" s="30">
        <f>F136</f>
        <v>127.61269</v>
      </c>
      <c r="F136" s="30">
        <f>ROUND(127.61269,5)</f>
        <v>127.61269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ROUND(3.91,5)</f>
        <v>3.91</v>
      </c>
      <c r="D138" s="30">
        <f>F138</f>
        <v>131.49738</v>
      </c>
      <c r="E138" s="30">
        <f>F138</f>
        <v>131.49738</v>
      </c>
      <c r="F138" s="30">
        <f>ROUND(131.49738,5)</f>
        <v>131.49738</v>
      </c>
      <c r="G138" s="28"/>
      <c r="H138" s="40"/>
    </row>
    <row r="139" spans="1:8" ht="12.75" customHeight="1">
      <c r="A139" s="26">
        <v>43776</v>
      </c>
      <c r="B139" s="27"/>
      <c r="C139" s="30">
        <f>ROUND(3.91,5)</f>
        <v>3.91</v>
      </c>
      <c r="D139" s="30">
        <f>F139</f>
        <v>132.30933</v>
      </c>
      <c r="E139" s="30">
        <f>F139</f>
        <v>132.30933</v>
      </c>
      <c r="F139" s="30">
        <f>ROUND(132.30933,5)</f>
        <v>132.30933</v>
      </c>
      <c r="G139" s="28"/>
      <c r="H139" s="40"/>
    </row>
    <row r="140" spans="1:8" ht="12.75" customHeight="1">
      <c r="A140" s="26">
        <v>43867</v>
      </c>
      <c r="B140" s="27"/>
      <c r="C140" s="30">
        <f>ROUND(3.91,5)</f>
        <v>3.91</v>
      </c>
      <c r="D140" s="30">
        <f>F140</f>
        <v>134.92263</v>
      </c>
      <c r="E140" s="30">
        <f>F140</f>
        <v>134.92263</v>
      </c>
      <c r="F140" s="30">
        <f>ROUND(134.92263,5)</f>
        <v>134.92263</v>
      </c>
      <c r="G140" s="28"/>
      <c r="H140" s="40"/>
    </row>
    <row r="141" spans="1:8" ht="12.75" customHeight="1">
      <c r="A141" s="26">
        <v>43958</v>
      </c>
      <c r="B141" s="27"/>
      <c r="C141" s="30">
        <f>ROUND(3.91,5)</f>
        <v>3.91</v>
      </c>
      <c r="D141" s="30">
        <f>F141</f>
        <v>135.77949</v>
      </c>
      <c r="E141" s="30">
        <f>F141</f>
        <v>135.77949</v>
      </c>
      <c r="F141" s="30">
        <f>ROUND(135.77949,5)</f>
        <v>135.77949</v>
      </c>
      <c r="G141" s="28"/>
      <c r="H141" s="40"/>
    </row>
    <row r="142" spans="1:8" ht="12.75" customHeight="1">
      <c r="A142" s="26">
        <v>44049</v>
      </c>
      <c r="B142" s="27"/>
      <c r="C142" s="30">
        <f>ROUND(3.91,5)</f>
        <v>3.91</v>
      </c>
      <c r="D142" s="30">
        <f>F142</f>
        <v>138.29787</v>
      </c>
      <c r="E142" s="30">
        <f>F142</f>
        <v>138.29787</v>
      </c>
      <c r="F142" s="30">
        <f>ROUND(138.29787,5)</f>
        <v>138.29787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ROUND(10.76,5)</f>
        <v>10.76</v>
      </c>
      <c r="D144" s="30">
        <f>F144</f>
        <v>10.84234</v>
      </c>
      <c r="E144" s="30">
        <f>F144</f>
        <v>10.84234</v>
      </c>
      <c r="F144" s="30">
        <f>ROUND(10.84234,5)</f>
        <v>10.84234</v>
      </c>
      <c r="G144" s="28"/>
      <c r="H144" s="40"/>
    </row>
    <row r="145" spans="1:8" ht="12.75" customHeight="1">
      <c r="A145" s="26">
        <v>43776</v>
      </c>
      <c r="B145" s="27"/>
      <c r="C145" s="30">
        <f>ROUND(10.76,5)</f>
        <v>10.76</v>
      </c>
      <c r="D145" s="30">
        <f>F145</f>
        <v>10.95376</v>
      </c>
      <c r="E145" s="30">
        <f>F145</f>
        <v>10.95376</v>
      </c>
      <c r="F145" s="30">
        <f>ROUND(10.95376,5)</f>
        <v>10.95376</v>
      </c>
      <c r="G145" s="28"/>
      <c r="H145" s="40"/>
    </row>
    <row r="146" spans="1:8" ht="12.75" customHeight="1">
      <c r="A146" s="26">
        <v>43867</v>
      </c>
      <c r="B146" s="27"/>
      <c r="C146" s="30">
        <f>ROUND(10.76,5)</f>
        <v>10.76</v>
      </c>
      <c r="D146" s="30">
        <f>F146</f>
        <v>11.05466</v>
      </c>
      <c r="E146" s="30">
        <f>F146</f>
        <v>11.05466</v>
      </c>
      <c r="F146" s="30">
        <f>ROUND(11.05466,5)</f>
        <v>11.05466</v>
      </c>
      <c r="G146" s="28"/>
      <c r="H146" s="40"/>
    </row>
    <row r="147" spans="1:8" ht="12.75" customHeight="1">
      <c r="A147" s="26">
        <v>43958</v>
      </c>
      <c r="B147" s="27"/>
      <c r="C147" s="30">
        <f>ROUND(10.76,5)</f>
        <v>10.76</v>
      </c>
      <c r="D147" s="30">
        <f>F147</f>
        <v>11.14703</v>
      </c>
      <c r="E147" s="30">
        <f>F147</f>
        <v>11.14703</v>
      </c>
      <c r="F147" s="30">
        <f>ROUND(11.14703,5)</f>
        <v>11.14703</v>
      </c>
      <c r="G147" s="28"/>
      <c r="H147" s="40"/>
    </row>
    <row r="148" spans="1:8" ht="12.75" customHeight="1">
      <c r="A148" s="26">
        <v>44049</v>
      </c>
      <c r="B148" s="27"/>
      <c r="C148" s="30">
        <f>ROUND(10.76,5)</f>
        <v>10.76</v>
      </c>
      <c r="D148" s="30">
        <f>F148</f>
        <v>11.26977</v>
      </c>
      <c r="E148" s="30">
        <f>F148</f>
        <v>11.26977</v>
      </c>
      <c r="F148" s="30">
        <f>ROUND(11.26977,5)</f>
        <v>11.26977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ROUND(11.04,5)</f>
        <v>11.04</v>
      </c>
      <c r="D150" s="30">
        <f>F150</f>
        <v>11.1209</v>
      </c>
      <c r="E150" s="30">
        <f>F150</f>
        <v>11.1209</v>
      </c>
      <c r="F150" s="30">
        <f>ROUND(11.1209,5)</f>
        <v>11.1209</v>
      </c>
      <c r="G150" s="28"/>
      <c r="H150" s="40"/>
    </row>
    <row r="151" spans="1:8" ht="12.75" customHeight="1">
      <c r="A151" s="26">
        <v>43776</v>
      </c>
      <c r="B151" s="27"/>
      <c r="C151" s="30">
        <f>ROUND(11.04,5)</f>
        <v>11.04</v>
      </c>
      <c r="D151" s="30">
        <f>F151</f>
        <v>11.23056</v>
      </c>
      <c r="E151" s="30">
        <f>F151</f>
        <v>11.23056</v>
      </c>
      <c r="F151" s="30">
        <f>ROUND(11.23056,5)</f>
        <v>11.23056</v>
      </c>
      <c r="G151" s="28"/>
      <c r="H151" s="40"/>
    </row>
    <row r="152" spans="1:8" ht="12.75" customHeight="1">
      <c r="A152" s="26">
        <v>43867</v>
      </c>
      <c r="B152" s="27"/>
      <c r="C152" s="30">
        <f>ROUND(11.04,5)</f>
        <v>11.04</v>
      </c>
      <c r="D152" s="30">
        <f>F152</f>
        <v>11.32612</v>
      </c>
      <c r="E152" s="30">
        <f>F152</f>
        <v>11.32612</v>
      </c>
      <c r="F152" s="30">
        <f>ROUND(11.32612,5)</f>
        <v>11.32612</v>
      </c>
      <c r="G152" s="28"/>
      <c r="H152" s="40"/>
    </row>
    <row r="153" spans="1:8" ht="12.75" customHeight="1">
      <c r="A153" s="26">
        <v>43958</v>
      </c>
      <c r="B153" s="27"/>
      <c r="C153" s="30">
        <f>ROUND(11.04,5)</f>
        <v>11.04</v>
      </c>
      <c r="D153" s="30">
        <f>F153</f>
        <v>11.41815</v>
      </c>
      <c r="E153" s="30">
        <f>F153</f>
        <v>11.41815</v>
      </c>
      <c r="F153" s="30">
        <f>ROUND(11.41815,5)</f>
        <v>11.41815</v>
      </c>
      <c r="G153" s="28"/>
      <c r="H153" s="40"/>
    </row>
    <row r="154" spans="1:8" ht="12.75" customHeight="1">
      <c r="A154" s="26">
        <v>44049</v>
      </c>
      <c r="B154" s="27"/>
      <c r="C154" s="30">
        <f>ROUND(11.04,5)</f>
        <v>11.04</v>
      </c>
      <c r="D154" s="30">
        <f>F154</f>
        <v>11.53623</v>
      </c>
      <c r="E154" s="30">
        <f>F154</f>
        <v>11.53623</v>
      </c>
      <c r="F154" s="30">
        <f>ROUND(11.53623,5)</f>
        <v>11.53623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ROUND(7.5,5)</f>
        <v>7.5</v>
      </c>
      <c r="D156" s="30">
        <f>F156</f>
        <v>7.50664</v>
      </c>
      <c r="E156" s="30">
        <f>F156</f>
        <v>7.50664</v>
      </c>
      <c r="F156" s="30">
        <f>ROUND(7.50664,5)</f>
        <v>7.50664</v>
      </c>
      <c r="G156" s="28"/>
      <c r="H156" s="40"/>
    </row>
    <row r="157" spans="1:8" ht="12.75" customHeight="1">
      <c r="A157" s="26">
        <v>43776</v>
      </c>
      <c r="B157" s="27"/>
      <c r="C157" s="30">
        <f>ROUND(7.5,5)</f>
        <v>7.5</v>
      </c>
      <c r="D157" s="30">
        <f>F157</f>
        <v>7.49884</v>
      </c>
      <c r="E157" s="30">
        <f>F157</f>
        <v>7.49884</v>
      </c>
      <c r="F157" s="30">
        <f>ROUND(7.49884,5)</f>
        <v>7.49884</v>
      </c>
      <c r="G157" s="28"/>
      <c r="H157" s="40"/>
    </row>
    <row r="158" spans="1:8" ht="12.75" customHeight="1">
      <c r="A158" s="26">
        <v>43867</v>
      </c>
      <c r="B158" s="27"/>
      <c r="C158" s="30">
        <f>ROUND(7.5,5)</f>
        <v>7.5</v>
      </c>
      <c r="D158" s="30">
        <f>F158</f>
        <v>7.4668</v>
      </c>
      <c r="E158" s="30">
        <f>F158</f>
        <v>7.4668</v>
      </c>
      <c r="F158" s="30">
        <f>ROUND(7.4668,5)</f>
        <v>7.4668</v>
      </c>
      <c r="G158" s="28"/>
      <c r="H158" s="40"/>
    </row>
    <row r="159" spans="1:8" ht="12.75" customHeight="1">
      <c r="A159" s="26">
        <v>43958</v>
      </c>
      <c r="B159" s="27"/>
      <c r="C159" s="30">
        <f>ROUND(7.5,5)</f>
        <v>7.5</v>
      </c>
      <c r="D159" s="30">
        <f>F159</f>
        <v>7.38702</v>
      </c>
      <c r="E159" s="30">
        <f>F159</f>
        <v>7.38702</v>
      </c>
      <c r="F159" s="30">
        <f>ROUND(7.38702,5)</f>
        <v>7.38702</v>
      </c>
      <c r="G159" s="28"/>
      <c r="H159" s="40"/>
    </row>
    <row r="160" spans="1:8" ht="12.75" customHeight="1">
      <c r="A160" s="26">
        <v>44049</v>
      </c>
      <c r="B160" s="27"/>
      <c r="C160" s="30">
        <f>ROUND(7.5,5)</f>
        <v>7.5</v>
      </c>
      <c r="D160" s="30">
        <f>F160</f>
        <v>7.37348</v>
      </c>
      <c r="E160" s="30">
        <f>F160</f>
        <v>7.37348</v>
      </c>
      <c r="F160" s="30">
        <f>ROUND(7.37348,5)</f>
        <v>7.37348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ROUND(9.53,5)</f>
        <v>9.53</v>
      </c>
      <c r="D162" s="30">
        <f>F162</f>
        <v>9.57987</v>
      </c>
      <c r="E162" s="30">
        <f>F162</f>
        <v>9.57987</v>
      </c>
      <c r="F162" s="30">
        <f>ROUND(9.57987,5)</f>
        <v>9.57987</v>
      </c>
      <c r="G162" s="28"/>
      <c r="H162" s="40"/>
    </row>
    <row r="163" spans="1:8" ht="12.75" customHeight="1">
      <c r="A163" s="26">
        <v>43776</v>
      </c>
      <c r="B163" s="27"/>
      <c r="C163" s="30">
        <f>ROUND(9.53,5)</f>
        <v>9.53</v>
      </c>
      <c r="D163" s="30">
        <f>F163</f>
        <v>9.6456</v>
      </c>
      <c r="E163" s="30">
        <f>F163</f>
        <v>9.6456</v>
      </c>
      <c r="F163" s="30">
        <f>ROUND(9.6456,5)</f>
        <v>9.6456</v>
      </c>
      <c r="G163" s="28"/>
      <c r="H163" s="40"/>
    </row>
    <row r="164" spans="1:8" ht="12.75" customHeight="1">
      <c r="A164" s="26">
        <v>43867</v>
      </c>
      <c r="B164" s="27"/>
      <c r="C164" s="30">
        <f>ROUND(9.53,5)</f>
        <v>9.53</v>
      </c>
      <c r="D164" s="30">
        <f>F164</f>
        <v>9.70238</v>
      </c>
      <c r="E164" s="30">
        <f>F164</f>
        <v>9.70238</v>
      </c>
      <c r="F164" s="30">
        <f>ROUND(9.70238,5)</f>
        <v>9.70238</v>
      </c>
      <c r="G164" s="28"/>
      <c r="H164" s="40"/>
    </row>
    <row r="165" spans="1:8" ht="12.75" customHeight="1">
      <c r="A165" s="26">
        <v>43958</v>
      </c>
      <c r="B165" s="27"/>
      <c r="C165" s="30">
        <f>ROUND(9.53,5)</f>
        <v>9.53</v>
      </c>
      <c r="D165" s="30">
        <f>F165</f>
        <v>9.74597</v>
      </c>
      <c r="E165" s="30">
        <f>F165</f>
        <v>9.74597</v>
      </c>
      <c r="F165" s="30">
        <f>ROUND(9.74597,5)</f>
        <v>9.74597</v>
      </c>
      <c r="G165" s="28"/>
      <c r="H165" s="40"/>
    </row>
    <row r="166" spans="1:8" ht="12.75" customHeight="1">
      <c r="A166" s="26">
        <v>44049</v>
      </c>
      <c r="B166" s="27"/>
      <c r="C166" s="30">
        <f>ROUND(9.53,5)</f>
        <v>9.53</v>
      </c>
      <c r="D166" s="30">
        <f>F166</f>
        <v>9.81621</v>
      </c>
      <c r="E166" s="30">
        <f>F166</f>
        <v>9.81621</v>
      </c>
      <c r="F166" s="30">
        <f>ROUND(9.81621,5)</f>
        <v>9.81621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ROUND(8.395,5)</f>
        <v>8.395</v>
      </c>
      <c r="D168" s="30">
        <f>F168</f>
        <v>8.43349</v>
      </c>
      <c r="E168" s="30">
        <f>F168</f>
        <v>8.43349</v>
      </c>
      <c r="F168" s="30">
        <f>ROUND(8.43349,5)</f>
        <v>8.43349</v>
      </c>
      <c r="G168" s="28"/>
      <c r="H168" s="40"/>
    </row>
    <row r="169" spans="1:8" ht="12.75" customHeight="1">
      <c r="A169" s="26">
        <v>43776</v>
      </c>
      <c r="B169" s="27"/>
      <c r="C169" s="30">
        <f>ROUND(8.395,5)</f>
        <v>8.395</v>
      </c>
      <c r="D169" s="30">
        <f>F169</f>
        <v>8.47511</v>
      </c>
      <c r="E169" s="30">
        <f>F169</f>
        <v>8.47511</v>
      </c>
      <c r="F169" s="30">
        <f>ROUND(8.47511,5)</f>
        <v>8.47511</v>
      </c>
      <c r="G169" s="28"/>
      <c r="H169" s="40"/>
    </row>
    <row r="170" spans="1:8" ht="12.75" customHeight="1">
      <c r="A170" s="26">
        <v>43867</v>
      </c>
      <c r="B170" s="27"/>
      <c r="C170" s="30">
        <f>ROUND(8.395,5)</f>
        <v>8.395</v>
      </c>
      <c r="D170" s="30">
        <f>F170</f>
        <v>8.50235</v>
      </c>
      <c r="E170" s="30">
        <f>F170</f>
        <v>8.50235</v>
      </c>
      <c r="F170" s="30">
        <f>ROUND(8.50235,5)</f>
        <v>8.50235</v>
      </c>
      <c r="G170" s="28"/>
      <c r="H170" s="40"/>
    </row>
    <row r="171" spans="1:8" ht="12.75" customHeight="1">
      <c r="A171" s="26">
        <v>43958</v>
      </c>
      <c r="B171" s="27"/>
      <c r="C171" s="30">
        <f>ROUND(8.395,5)</f>
        <v>8.395</v>
      </c>
      <c r="D171" s="30">
        <f>F171</f>
        <v>8.51658</v>
      </c>
      <c r="E171" s="30">
        <f>F171</f>
        <v>8.51658</v>
      </c>
      <c r="F171" s="30">
        <f>ROUND(8.51658,5)</f>
        <v>8.51658</v>
      </c>
      <c r="G171" s="28"/>
      <c r="H171" s="40"/>
    </row>
    <row r="172" spans="1:8" ht="12.75" customHeight="1">
      <c r="A172" s="26">
        <v>44049</v>
      </c>
      <c r="B172" s="27"/>
      <c r="C172" s="30">
        <f>ROUND(8.395,5)</f>
        <v>8.395</v>
      </c>
      <c r="D172" s="30">
        <f>F172</f>
        <v>8.57461</v>
      </c>
      <c r="E172" s="30">
        <f>F172</f>
        <v>8.57461</v>
      </c>
      <c r="F172" s="30">
        <f>ROUND(8.57461,5)</f>
        <v>8.57461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ROUND(2.62,5)</f>
        <v>2.62</v>
      </c>
      <c r="D174" s="30">
        <f>F174</f>
        <v>303.59231</v>
      </c>
      <c r="E174" s="30">
        <f>F174</f>
        <v>303.59231</v>
      </c>
      <c r="F174" s="30">
        <f>ROUND(303.59231,5)</f>
        <v>303.59231</v>
      </c>
      <c r="G174" s="28"/>
      <c r="H174" s="40"/>
    </row>
    <row r="175" spans="1:8" ht="12.75" customHeight="1">
      <c r="A175" s="26">
        <v>43776</v>
      </c>
      <c r="B175" s="27"/>
      <c r="C175" s="30">
        <f>ROUND(2.62,5)</f>
        <v>2.62</v>
      </c>
      <c r="D175" s="30">
        <f>F175</f>
        <v>309.82909</v>
      </c>
      <c r="E175" s="30">
        <f>F175</f>
        <v>309.82909</v>
      </c>
      <c r="F175" s="30">
        <f>ROUND(309.82909,5)</f>
        <v>309.82909</v>
      </c>
      <c r="G175" s="28"/>
      <c r="H175" s="40"/>
    </row>
    <row r="176" spans="1:8" ht="12.75" customHeight="1">
      <c r="A176" s="26">
        <v>43867</v>
      </c>
      <c r="B176" s="27"/>
      <c r="C176" s="30">
        <f>ROUND(2.62,5)</f>
        <v>2.62</v>
      </c>
      <c r="D176" s="30">
        <f>F176</f>
        <v>308.30218</v>
      </c>
      <c r="E176" s="30">
        <f>F176</f>
        <v>308.30218</v>
      </c>
      <c r="F176" s="30">
        <f>ROUND(308.30218,5)</f>
        <v>308.30218</v>
      </c>
      <c r="G176" s="28"/>
      <c r="H176" s="40"/>
    </row>
    <row r="177" spans="1:8" ht="12.75" customHeight="1">
      <c r="A177" s="26">
        <v>43958</v>
      </c>
      <c r="B177" s="27"/>
      <c r="C177" s="30">
        <f>ROUND(2.62,5)</f>
        <v>2.62</v>
      </c>
      <c r="D177" s="30">
        <f>F177</f>
        <v>314.60856</v>
      </c>
      <c r="E177" s="30">
        <f>F177</f>
        <v>314.60856</v>
      </c>
      <c r="F177" s="30">
        <f>ROUND(314.60856,5)</f>
        <v>314.60856</v>
      </c>
      <c r="G177" s="28"/>
      <c r="H177" s="40"/>
    </row>
    <row r="178" spans="1:8" ht="12.75" customHeight="1">
      <c r="A178" s="26">
        <v>44049</v>
      </c>
      <c r="B178" s="27"/>
      <c r="C178" s="30">
        <f>ROUND(2.62,5)</f>
        <v>2.62</v>
      </c>
      <c r="D178" s="30">
        <f>F178</f>
        <v>314.23727</v>
      </c>
      <c r="E178" s="30">
        <f>F178</f>
        <v>314.23727</v>
      </c>
      <c r="F178" s="30">
        <f>ROUND(314.23727,5)</f>
        <v>314.23727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ROUND(3.135,5)</f>
        <v>3.135</v>
      </c>
      <c r="D180" s="30">
        <f>F180</f>
        <v>237.54768</v>
      </c>
      <c r="E180" s="30">
        <f>F180</f>
        <v>237.54768</v>
      </c>
      <c r="F180" s="30">
        <f>ROUND(237.54768,5)</f>
        <v>237.54768</v>
      </c>
      <c r="G180" s="28"/>
      <c r="H180" s="40"/>
    </row>
    <row r="181" spans="1:8" ht="12.75" customHeight="1">
      <c r="A181" s="26">
        <v>43776</v>
      </c>
      <c r="B181" s="27"/>
      <c r="C181" s="30">
        <f>ROUND(3.135,5)</f>
        <v>3.135</v>
      </c>
      <c r="D181" s="30">
        <f>F181</f>
        <v>242.42754</v>
      </c>
      <c r="E181" s="30">
        <f>F181</f>
        <v>242.42754</v>
      </c>
      <c r="F181" s="30">
        <f>ROUND(242.42754,5)</f>
        <v>242.42754</v>
      </c>
      <c r="G181" s="28"/>
      <c r="H181" s="40"/>
    </row>
    <row r="182" spans="1:8" ht="12.75" customHeight="1">
      <c r="A182" s="26">
        <v>43867</v>
      </c>
      <c r="B182" s="27"/>
      <c r="C182" s="30">
        <f>ROUND(3.135,5)</f>
        <v>3.135</v>
      </c>
      <c r="D182" s="30">
        <f>F182</f>
        <v>243.15421</v>
      </c>
      <c r="E182" s="30">
        <f>F182</f>
        <v>243.15421</v>
      </c>
      <c r="F182" s="30">
        <f>ROUND(243.15421,5)</f>
        <v>243.15421</v>
      </c>
      <c r="G182" s="28"/>
      <c r="H182" s="40"/>
    </row>
    <row r="183" spans="1:8" ht="12.75" customHeight="1">
      <c r="A183" s="26">
        <v>43958</v>
      </c>
      <c r="B183" s="27"/>
      <c r="C183" s="30">
        <f>ROUND(3.135,5)</f>
        <v>3.135</v>
      </c>
      <c r="D183" s="30">
        <f>F183</f>
        <v>248.1272</v>
      </c>
      <c r="E183" s="30">
        <f>F183</f>
        <v>248.1272</v>
      </c>
      <c r="F183" s="30">
        <f>ROUND(248.1272,5)</f>
        <v>248.1272</v>
      </c>
      <c r="G183" s="28"/>
      <c r="H183" s="40"/>
    </row>
    <row r="184" spans="1:8" ht="12.75" customHeight="1">
      <c r="A184" s="26">
        <v>44049</v>
      </c>
      <c r="B184" s="27"/>
      <c r="C184" s="30">
        <f>ROUND(3.135,5)</f>
        <v>3.135</v>
      </c>
      <c r="D184" s="30">
        <f>F184</f>
        <v>249.4352</v>
      </c>
      <c r="E184" s="30">
        <f>F184</f>
        <v>249.4352</v>
      </c>
      <c r="F184" s="30">
        <f>ROUND(249.4352,5)</f>
        <v>249.4352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ROUND(6.25,5)</f>
        <v>6.25</v>
      </c>
      <c r="D186" s="30">
        <f>F186</f>
        <v>5.72177</v>
      </c>
      <c r="E186" s="30">
        <f>F186</f>
        <v>5.72177</v>
      </c>
      <c r="F186" s="30">
        <f>ROUND(5.72177,5)</f>
        <v>5.72177</v>
      </c>
      <c r="G186" s="28"/>
      <c r="H186" s="40"/>
    </row>
    <row r="187" spans="1:8" ht="12.75" customHeight="1">
      <c r="A187" s="26">
        <v>43776</v>
      </c>
      <c r="B187" s="27"/>
      <c r="C187" s="30">
        <f>ROUND(6.25,5)</f>
        <v>6.25</v>
      </c>
      <c r="D187" s="30">
        <f>F187</f>
        <v>2.8556</v>
      </c>
      <c r="E187" s="30">
        <f>F187</f>
        <v>2.8556</v>
      </c>
      <c r="F187" s="30">
        <f>ROUND(2.8556,5)</f>
        <v>2.8556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ROUND(6.6,5)</f>
        <v>6.6</v>
      </c>
      <c r="D189" s="30">
        <f>F189</f>
        <v>6.50776</v>
      </c>
      <c r="E189" s="30">
        <f>F189</f>
        <v>6.50776</v>
      </c>
      <c r="F189" s="30">
        <f>ROUND(6.50776,5)</f>
        <v>6.50776</v>
      </c>
      <c r="G189" s="28"/>
      <c r="H189" s="40"/>
    </row>
    <row r="190" spans="1:8" ht="12.75" customHeight="1">
      <c r="A190" s="26">
        <v>43776</v>
      </c>
      <c r="B190" s="27"/>
      <c r="C190" s="30">
        <f>ROUND(6.6,5)</f>
        <v>6.6</v>
      </c>
      <c r="D190" s="30">
        <f>F190</f>
        <v>6.27667</v>
      </c>
      <c r="E190" s="30">
        <f>F190</f>
        <v>6.27667</v>
      </c>
      <c r="F190" s="30">
        <f>ROUND(6.27667,5)</f>
        <v>6.27667</v>
      </c>
      <c r="G190" s="28"/>
      <c r="H190" s="40"/>
    </row>
    <row r="191" spans="1:8" ht="12.75" customHeight="1">
      <c r="A191" s="26">
        <v>43867</v>
      </c>
      <c r="B191" s="27"/>
      <c r="C191" s="30">
        <f>ROUND(6.6,5)</f>
        <v>6.6</v>
      </c>
      <c r="D191" s="30">
        <f>F191</f>
        <v>5.89997</v>
      </c>
      <c r="E191" s="30">
        <f>F191</f>
        <v>5.89997</v>
      </c>
      <c r="F191" s="30">
        <f>ROUND(5.89997,5)</f>
        <v>5.89997</v>
      </c>
      <c r="G191" s="28"/>
      <c r="H191" s="40"/>
    </row>
    <row r="192" spans="1:8" ht="12.75" customHeight="1">
      <c r="A192" s="26">
        <v>43958</v>
      </c>
      <c r="B192" s="27"/>
      <c r="C192" s="30">
        <f>ROUND(6.6,5)</f>
        <v>6.6</v>
      </c>
      <c r="D192" s="30">
        <f>F192</f>
        <v>5.22831</v>
      </c>
      <c r="E192" s="30">
        <f>F192</f>
        <v>5.22831</v>
      </c>
      <c r="F192" s="30">
        <f>ROUND(5.22831,5)</f>
        <v>5.22831</v>
      </c>
      <c r="G192" s="28"/>
      <c r="H192" s="40"/>
    </row>
    <row r="193" spans="1:8" ht="12.75" customHeight="1">
      <c r="A193" s="26">
        <v>44049</v>
      </c>
      <c r="B193" s="27"/>
      <c r="C193" s="30">
        <f>ROUND(6.6,5)</f>
        <v>6.6</v>
      </c>
      <c r="D193" s="30">
        <f>F193</f>
        <v>4.35258</v>
      </c>
      <c r="E193" s="30">
        <f>F193</f>
        <v>4.35258</v>
      </c>
      <c r="F193" s="30">
        <f>ROUND(4.35258,5)</f>
        <v>4.35258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ROUND(9.485,5)</f>
        <v>9.485</v>
      </c>
      <c r="D195" s="30">
        <f>F195</f>
        <v>9.5296</v>
      </c>
      <c r="E195" s="30">
        <f>F195</f>
        <v>9.5296</v>
      </c>
      <c r="F195" s="30">
        <f>ROUND(9.5296,5)</f>
        <v>9.5296</v>
      </c>
      <c r="G195" s="28"/>
      <c r="H195" s="40"/>
    </row>
    <row r="196" spans="1:8" ht="12.75" customHeight="1">
      <c r="A196" s="26">
        <v>43776</v>
      </c>
      <c r="B196" s="27"/>
      <c r="C196" s="30">
        <f>ROUND(9.485,5)</f>
        <v>9.485</v>
      </c>
      <c r="D196" s="30">
        <f>F196</f>
        <v>9.58552</v>
      </c>
      <c r="E196" s="30">
        <f>F196</f>
        <v>9.58552</v>
      </c>
      <c r="F196" s="30">
        <f>ROUND(9.58552,5)</f>
        <v>9.58552</v>
      </c>
      <c r="G196" s="28"/>
      <c r="H196" s="40"/>
    </row>
    <row r="197" spans="1:8" ht="12.75" customHeight="1">
      <c r="A197" s="26">
        <v>43867</v>
      </c>
      <c r="B197" s="27"/>
      <c r="C197" s="30">
        <f>ROUND(9.485,5)</f>
        <v>9.485</v>
      </c>
      <c r="D197" s="30">
        <f>F197</f>
        <v>9.63126</v>
      </c>
      <c r="E197" s="30">
        <f>F197</f>
        <v>9.63126</v>
      </c>
      <c r="F197" s="30">
        <f>ROUND(9.63126,5)</f>
        <v>9.63126</v>
      </c>
      <c r="G197" s="28"/>
      <c r="H197" s="40"/>
    </row>
    <row r="198" spans="1:8" ht="12.75" customHeight="1">
      <c r="A198" s="26">
        <v>43958</v>
      </c>
      <c r="B198" s="27"/>
      <c r="C198" s="30">
        <f>ROUND(9.485,5)</f>
        <v>9.485</v>
      </c>
      <c r="D198" s="30">
        <f>F198</f>
        <v>9.6705</v>
      </c>
      <c r="E198" s="30">
        <f>F198</f>
        <v>9.6705</v>
      </c>
      <c r="F198" s="30">
        <f>ROUND(9.6705,5)</f>
        <v>9.6705</v>
      </c>
      <c r="G198" s="28"/>
      <c r="H198" s="40"/>
    </row>
    <row r="199" spans="1:8" ht="12.75" customHeight="1">
      <c r="A199" s="26">
        <v>44049</v>
      </c>
      <c r="B199" s="27"/>
      <c r="C199" s="30">
        <f>ROUND(9.485,5)</f>
        <v>9.485</v>
      </c>
      <c r="D199" s="30">
        <f>F199</f>
        <v>9.73371</v>
      </c>
      <c r="E199" s="30">
        <f>F199</f>
        <v>9.73371</v>
      </c>
      <c r="F199" s="30">
        <f>ROUND(9.73371,5)</f>
        <v>9.73371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ROUND(3.085,5)</f>
        <v>3.085</v>
      </c>
      <c r="D201" s="30">
        <f>F201</f>
        <v>190.83824</v>
      </c>
      <c r="E201" s="30">
        <f>F201</f>
        <v>190.83824</v>
      </c>
      <c r="F201" s="30">
        <f>ROUND(190.83824,5)</f>
        <v>190.83824</v>
      </c>
      <c r="G201" s="28"/>
      <c r="H201" s="40"/>
    </row>
    <row r="202" spans="1:8" ht="12.75" customHeight="1">
      <c r="A202" s="26">
        <v>43776</v>
      </c>
      <c r="B202" s="27"/>
      <c r="C202" s="30">
        <f>ROUND(3.085,5)</f>
        <v>3.085</v>
      </c>
      <c r="D202" s="30">
        <f>F202</f>
        <v>192.15987</v>
      </c>
      <c r="E202" s="30">
        <f>F202</f>
        <v>192.15987</v>
      </c>
      <c r="F202" s="30">
        <f>ROUND(192.15987,5)</f>
        <v>192.15987</v>
      </c>
      <c r="G202" s="28"/>
      <c r="H202" s="40"/>
    </row>
    <row r="203" spans="1:8" ht="12.75" customHeight="1">
      <c r="A203" s="26">
        <v>43867</v>
      </c>
      <c r="B203" s="27"/>
      <c r="C203" s="30">
        <f>ROUND(3.085,5)</f>
        <v>3.085</v>
      </c>
      <c r="D203" s="30">
        <f>F203</f>
        <v>195.95504</v>
      </c>
      <c r="E203" s="30">
        <f>F203</f>
        <v>195.95504</v>
      </c>
      <c r="F203" s="30">
        <f>ROUND(195.95504,5)</f>
        <v>195.95504</v>
      </c>
      <c r="G203" s="28"/>
      <c r="H203" s="40"/>
    </row>
    <row r="204" spans="1:8" ht="12.75" customHeight="1">
      <c r="A204" s="26">
        <v>43958</v>
      </c>
      <c r="B204" s="27"/>
      <c r="C204" s="30">
        <f>ROUND(3.085,5)</f>
        <v>3.085</v>
      </c>
      <c r="D204" s="30">
        <f>F204</f>
        <v>197.31883</v>
      </c>
      <c r="E204" s="30">
        <f>F204</f>
        <v>197.31883</v>
      </c>
      <c r="F204" s="30">
        <f>ROUND(197.31883,5)</f>
        <v>197.31883</v>
      </c>
      <c r="G204" s="28"/>
      <c r="H204" s="40"/>
    </row>
    <row r="205" spans="1:8" ht="12.75" customHeight="1">
      <c r="A205" s="26">
        <v>44049</v>
      </c>
      <c r="B205" s="27"/>
      <c r="C205" s="30">
        <f>ROUND(3.085,5)</f>
        <v>3.085</v>
      </c>
      <c r="D205" s="30">
        <f>F205</f>
        <v>200.97965</v>
      </c>
      <c r="E205" s="30">
        <f>F205</f>
        <v>200.97965</v>
      </c>
      <c r="F205" s="30">
        <f>ROUND(200.97965,5)</f>
        <v>200.97965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ROUND(2.42,5)</f>
        <v>2.42</v>
      </c>
      <c r="D207" s="30">
        <f>F207</f>
        <v>159.79247</v>
      </c>
      <c r="E207" s="30">
        <f>F207</f>
        <v>159.79247</v>
      </c>
      <c r="F207" s="30">
        <f>ROUND(159.79247,5)</f>
        <v>159.79247</v>
      </c>
      <c r="G207" s="28"/>
      <c r="H207" s="40"/>
    </row>
    <row r="208" spans="1:8" ht="12.75" customHeight="1">
      <c r="A208" s="26">
        <v>43776</v>
      </c>
      <c r="B208" s="27"/>
      <c r="C208" s="30">
        <f>ROUND(2.42,5)</f>
        <v>2.42</v>
      </c>
      <c r="D208" s="30">
        <f>F208</f>
        <v>163.07545</v>
      </c>
      <c r="E208" s="30">
        <f>F208</f>
        <v>163.07545</v>
      </c>
      <c r="F208" s="30">
        <f>ROUND(163.07545,5)</f>
        <v>163.07545</v>
      </c>
      <c r="G208" s="28"/>
      <c r="H208" s="40"/>
    </row>
    <row r="209" spans="1:8" ht="12.75" customHeight="1">
      <c r="A209" s="26">
        <v>43867</v>
      </c>
      <c r="B209" s="27"/>
      <c r="C209" s="30">
        <f>ROUND(2.42,5)</f>
        <v>2.42</v>
      </c>
      <c r="D209" s="30">
        <f>F209</f>
        <v>164.05665</v>
      </c>
      <c r="E209" s="30">
        <f>F209</f>
        <v>164.05665</v>
      </c>
      <c r="F209" s="30">
        <f>ROUND(164.05665,5)</f>
        <v>164.05665</v>
      </c>
      <c r="G209" s="28"/>
      <c r="H209" s="40"/>
    </row>
    <row r="210" spans="1:8" ht="12.75" customHeight="1">
      <c r="A210" s="26">
        <v>43958</v>
      </c>
      <c r="B210" s="27"/>
      <c r="C210" s="30">
        <f>ROUND(2.42,5)</f>
        <v>2.42</v>
      </c>
      <c r="D210" s="30">
        <f>F210</f>
        <v>167.41238</v>
      </c>
      <c r="E210" s="30">
        <f>F210</f>
        <v>167.41238</v>
      </c>
      <c r="F210" s="30">
        <f>ROUND(167.41238,5)</f>
        <v>167.41238</v>
      </c>
      <c r="G210" s="28"/>
      <c r="H210" s="40"/>
    </row>
    <row r="211" spans="1:8" ht="12.75" customHeight="1">
      <c r="A211" s="26">
        <v>44049</v>
      </c>
      <c r="B211" s="27"/>
      <c r="C211" s="30">
        <f>ROUND(2.42,5)</f>
        <v>2.42</v>
      </c>
      <c r="D211" s="30">
        <f>F211</f>
        <v>170.51943</v>
      </c>
      <c r="E211" s="30">
        <f>F211</f>
        <v>170.51943</v>
      </c>
      <c r="F211" s="30">
        <f>ROUND(170.51943,5)</f>
        <v>170.51943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ROUND(9.16,5)</f>
        <v>9.16</v>
      </c>
      <c r="D213" s="30">
        <f>F213</f>
        <v>9.20497</v>
      </c>
      <c r="E213" s="30">
        <f>F213</f>
        <v>9.20497</v>
      </c>
      <c r="F213" s="30">
        <f>ROUND(9.20497,5)</f>
        <v>9.20497</v>
      </c>
      <c r="G213" s="28"/>
      <c r="H213" s="40"/>
    </row>
    <row r="214" spans="1:8" ht="12.75" customHeight="1">
      <c r="A214" s="26">
        <v>43776</v>
      </c>
      <c r="B214" s="27"/>
      <c r="C214" s="30">
        <f>ROUND(9.16,5)</f>
        <v>9.16</v>
      </c>
      <c r="D214" s="30">
        <f>F214</f>
        <v>9.26351</v>
      </c>
      <c r="E214" s="30">
        <f>F214</f>
        <v>9.26351</v>
      </c>
      <c r="F214" s="30">
        <f>ROUND(9.26351,5)</f>
        <v>9.26351</v>
      </c>
      <c r="G214" s="28"/>
      <c r="H214" s="40"/>
    </row>
    <row r="215" spans="1:8" ht="12.75" customHeight="1">
      <c r="A215" s="26">
        <v>43867</v>
      </c>
      <c r="B215" s="27"/>
      <c r="C215" s="30">
        <f>ROUND(9.16,5)</f>
        <v>9.16</v>
      </c>
      <c r="D215" s="30">
        <f>F215</f>
        <v>9.3128</v>
      </c>
      <c r="E215" s="30">
        <f>F215</f>
        <v>9.3128</v>
      </c>
      <c r="F215" s="30">
        <f>ROUND(9.3128,5)</f>
        <v>9.3128</v>
      </c>
      <c r="G215" s="28"/>
      <c r="H215" s="40"/>
    </row>
    <row r="216" spans="1:8" ht="12.75" customHeight="1">
      <c r="A216" s="26">
        <v>43958</v>
      </c>
      <c r="B216" s="27"/>
      <c r="C216" s="30">
        <f>ROUND(9.16,5)</f>
        <v>9.16</v>
      </c>
      <c r="D216" s="30">
        <f>F216</f>
        <v>9.3479</v>
      </c>
      <c r="E216" s="30">
        <f>F216</f>
        <v>9.3479</v>
      </c>
      <c r="F216" s="30">
        <f>ROUND(9.3479,5)</f>
        <v>9.3479</v>
      </c>
      <c r="G216" s="28"/>
      <c r="H216" s="40"/>
    </row>
    <row r="217" spans="1:8" ht="12.75" customHeight="1">
      <c r="A217" s="26">
        <v>44049</v>
      </c>
      <c r="B217" s="27"/>
      <c r="C217" s="30">
        <f>ROUND(9.16,5)</f>
        <v>9.16</v>
      </c>
      <c r="D217" s="30">
        <f>F217</f>
        <v>9.41204</v>
      </c>
      <c r="E217" s="30">
        <f>F217</f>
        <v>9.41204</v>
      </c>
      <c r="F217" s="30">
        <f>ROUND(9.41204,5)</f>
        <v>9.41204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ROUND(9.7,5)</f>
        <v>9.7</v>
      </c>
      <c r="D219" s="30">
        <f>F219</f>
        <v>9.74531</v>
      </c>
      <c r="E219" s="30">
        <f>F219</f>
        <v>9.74531</v>
      </c>
      <c r="F219" s="30">
        <f>ROUND(9.74531,5)</f>
        <v>9.74531</v>
      </c>
      <c r="G219" s="28"/>
      <c r="H219" s="40"/>
    </row>
    <row r="220" spans="1:8" ht="12.75" customHeight="1">
      <c r="A220" s="26">
        <v>43776</v>
      </c>
      <c r="B220" s="27"/>
      <c r="C220" s="30">
        <f>ROUND(9.7,5)</f>
        <v>9.7</v>
      </c>
      <c r="D220" s="30">
        <f>F220</f>
        <v>9.80503</v>
      </c>
      <c r="E220" s="30">
        <f>F220</f>
        <v>9.80503</v>
      </c>
      <c r="F220" s="30">
        <f>ROUND(9.80503,5)</f>
        <v>9.80503</v>
      </c>
      <c r="G220" s="28"/>
      <c r="H220" s="40"/>
    </row>
    <row r="221" spans="1:8" ht="12.75" customHeight="1">
      <c r="A221" s="26">
        <v>43867</v>
      </c>
      <c r="B221" s="27"/>
      <c r="C221" s="30">
        <f>ROUND(9.7,5)</f>
        <v>9.7</v>
      </c>
      <c r="D221" s="30">
        <f>F221</f>
        <v>9.85666</v>
      </c>
      <c r="E221" s="30">
        <f>F221</f>
        <v>9.85666</v>
      </c>
      <c r="F221" s="30">
        <f>ROUND(9.85666,5)</f>
        <v>9.85666</v>
      </c>
      <c r="G221" s="28"/>
      <c r="H221" s="40"/>
    </row>
    <row r="222" spans="1:8" ht="12.75" customHeight="1">
      <c r="A222" s="26">
        <v>43958</v>
      </c>
      <c r="B222" s="27"/>
      <c r="C222" s="30">
        <f>ROUND(9.7,5)</f>
        <v>9.7</v>
      </c>
      <c r="D222" s="30">
        <f>F222</f>
        <v>9.89691</v>
      </c>
      <c r="E222" s="30">
        <f>F222</f>
        <v>9.89691</v>
      </c>
      <c r="F222" s="30">
        <f>ROUND(9.89691,5)</f>
        <v>9.89691</v>
      </c>
      <c r="G222" s="28"/>
      <c r="H222" s="40"/>
    </row>
    <row r="223" spans="1:8" ht="12.75" customHeight="1">
      <c r="A223" s="26">
        <v>44049</v>
      </c>
      <c r="B223" s="27"/>
      <c r="C223" s="30">
        <f>ROUND(9.7,5)</f>
        <v>9.7</v>
      </c>
      <c r="D223" s="30">
        <f>F223</f>
        <v>9.95907</v>
      </c>
      <c r="E223" s="30">
        <f>F223</f>
        <v>9.95907</v>
      </c>
      <c r="F223" s="30">
        <f>ROUND(9.95907,5)</f>
        <v>9.95907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ROUND(9.69,5)</f>
        <v>9.69</v>
      </c>
      <c r="D225" s="30">
        <f>F225</f>
        <v>9.73482</v>
      </c>
      <c r="E225" s="30">
        <f>F225</f>
        <v>9.73482</v>
      </c>
      <c r="F225" s="30">
        <f>ROUND(9.73482,5)</f>
        <v>9.73482</v>
      </c>
      <c r="G225" s="28"/>
      <c r="H225" s="40"/>
    </row>
    <row r="226" spans="1:8" ht="12.75" customHeight="1">
      <c r="A226" s="26">
        <v>43776</v>
      </c>
      <c r="B226" s="27"/>
      <c r="C226" s="30">
        <f>ROUND(9.69,5)</f>
        <v>9.69</v>
      </c>
      <c r="D226" s="30">
        <f>F226</f>
        <v>9.7938</v>
      </c>
      <c r="E226" s="30">
        <f>F226</f>
        <v>9.7938</v>
      </c>
      <c r="F226" s="30">
        <f>ROUND(9.7938,5)</f>
        <v>9.7938</v>
      </c>
      <c r="G226" s="28"/>
      <c r="H226" s="40"/>
    </row>
    <row r="227" spans="1:8" ht="12.75" customHeight="1">
      <c r="A227" s="26">
        <v>43867</v>
      </c>
      <c r="B227" s="27"/>
      <c r="C227" s="30">
        <f>ROUND(9.69,5)</f>
        <v>9.69</v>
      </c>
      <c r="D227" s="30">
        <f>F227</f>
        <v>9.84473</v>
      </c>
      <c r="E227" s="30">
        <f>F227</f>
        <v>9.84473</v>
      </c>
      <c r="F227" s="30">
        <f>ROUND(9.84473,5)</f>
        <v>9.84473</v>
      </c>
      <c r="G227" s="28"/>
      <c r="H227" s="40"/>
    </row>
    <row r="228" spans="1:8" ht="12.75" customHeight="1">
      <c r="A228" s="26">
        <v>43958</v>
      </c>
      <c r="B228" s="27"/>
      <c r="C228" s="30">
        <f>ROUND(9.69,5)</f>
        <v>9.69</v>
      </c>
      <c r="D228" s="30">
        <f>F228</f>
        <v>9.8843</v>
      </c>
      <c r="E228" s="30">
        <f>F228</f>
        <v>9.8843</v>
      </c>
      <c r="F228" s="30">
        <f>ROUND(9.8843,5)</f>
        <v>9.8843</v>
      </c>
      <c r="G228" s="28"/>
      <c r="H228" s="40"/>
    </row>
    <row r="229" spans="1:8" ht="12.75" customHeight="1">
      <c r="A229" s="26">
        <v>44049</v>
      </c>
      <c r="B229" s="27"/>
      <c r="C229" s="30">
        <f>ROUND(9.69,5)</f>
        <v>9.69</v>
      </c>
      <c r="D229" s="30">
        <f>F229</f>
        <v>9.9456</v>
      </c>
      <c r="E229" s="30">
        <f>F229</f>
        <v>9.9456</v>
      </c>
      <c r="F229" s="30">
        <f>ROUND(9.9456,5)</f>
        <v>9.9456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ROUND(727.745,3)</f>
        <v>727.745</v>
      </c>
      <c r="D231" s="31">
        <f>F231</f>
        <v>737.863</v>
      </c>
      <c r="E231" s="31">
        <f>F231</f>
        <v>737.863</v>
      </c>
      <c r="F231" s="31">
        <f>ROUND(737.863,3)</f>
        <v>737.863</v>
      </c>
      <c r="G231" s="28"/>
      <c r="H231" s="40"/>
    </row>
    <row r="232" spans="1:8" ht="12.75" customHeight="1">
      <c r="A232" s="26">
        <v>43776</v>
      </c>
      <c r="B232" s="27"/>
      <c r="C232" s="31">
        <f>ROUND(727.745,3)</f>
        <v>727.745</v>
      </c>
      <c r="D232" s="31">
        <f>F232</f>
        <v>752.829</v>
      </c>
      <c r="E232" s="31">
        <f>F232</f>
        <v>752.829</v>
      </c>
      <c r="F232" s="31">
        <f>ROUND(752.829,3)</f>
        <v>752.829</v>
      </c>
      <c r="G232" s="28"/>
      <c r="H232" s="40"/>
    </row>
    <row r="233" spans="1:8" ht="12.75" customHeight="1">
      <c r="A233" s="26">
        <v>43867</v>
      </c>
      <c r="B233" s="27"/>
      <c r="C233" s="31">
        <f>ROUND(727.745,3)</f>
        <v>727.745</v>
      </c>
      <c r="D233" s="31">
        <f>F233</f>
        <v>767.52</v>
      </c>
      <c r="E233" s="31">
        <f>F233</f>
        <v>767.52</v>
      </c>
      <c r="F233" s="31">
        <f>ROUND(767.52,3)</f>
        <v>767.52</v>
      </c>
      <c r="G233" s="28"/>
      <c r="H233" s="40"/>
    </row>
    <row r="234" spans="1:8" ht="12.75" customHeight="1">
      <c r="A234" s="26">
        <v>43958</v>
      </c>
      <c r="B234" s="27"/>
      <c r="C234" s="31">
        <f>ROUND(727.745,3)</f>
        <v>727.745</v>
      </c>
      <c r="D234" s="31">
        <f>F234</f>
        <v>783.043</v>
      </c>
      <c r="E234" s="31">
        <f>F234</f>
        <v>783.043</v>
      </c>
      <c r="F234" s="31">
        <f>ROUND(783.043,3)</f>
        <v>783.043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ROUND(639.957,3)</f>
        <v>639.957</v>
      </c>
      <c r="D236" s="31">
        <f>F236</f>
        <v>648.855</v>
      </c>
      <c r="E236" s="31">
        <f>F236</f>
        <v>648.855</v>
      </c>
      <c r="F236" s="31">
        <f>ROUND(648.855,3)</f>
        <v>648.855</v>
      </c>
      <c r="G236" s="28"/>
      <c r="H236" s="40"/>
    </row>
    <row r="237" spans="1:8" ht="12.75" customHeight="1">
      <c r="A237" s="26">
        <v>43776</v>
      </c>
      <c r="B237" s="27"/>
      <c r="C237" s="31">
        <f>ROUND(639.957,3)</f>
        <v>639.957</v>
      </c>
      <c r="D237" s="31">
        <f>F237</f>
        <v>662.015</v>
      </c>
      <c r="E237" s="31">
        <f>F237</f>
        <v>662.015</v>
      </c>
      <c r="F237" s="31">
        <f>ROUND(662.015,3)</f>
        <v>662.015</v>
      </c>
      <c r="G237" s="28"/>
      <c r="H237" s="40"/>
    </row>
    <row r="238" spans="1:8" ht="12.75" customHeight="1">
      <c r="A238" s="26">
        <v>43867</v>
      </c>
      <c r="B238" s="27"/>
      <c r="C238" s="31">
        <f>ROUND(639.957,3)</f>
        <v>639.957</v>
      </c>
      <c r="D238" s="31">
        <f>F238</f>
        <v>674.934</v>
      </c>
      <c r="E238" s="31">
        <f>F238</f>
        <v>674.934</v>
      </c>
      <c r="F238" s="31">
        <f>ROUND(674.934,3)</f>
        <v>674.934</v>
      </c>
      <c r="G238" s="28"/>
      <c r="H238" s="40"/>
    </row>
    <row r="239" spans="1:8" ht="12.75" customHeight="1">
      <c r="A239" s="26">
        <v>43958</v>
      </c>
      <c r="B239" s="27"/>
      <c r="C239" s="31">
        <f>ROUND(639.957,3)</f>
        <v>639.957</v>
      </c>
      <c r="D239" s="31">
        <f>F239</f>
        <v>688.585</v>
      </c>
      <c r="E239" s="31">
        <f>F239</f>
        <v>688.585</v>
      </c>
      <c r="F239" s="31">
        <f>ROUND(688.585,3)</f>
        <v>688.585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ROUND(742.56,3)</f>
        <v>742.56</v>
      </c>
      <c r="D241" s="31">
        <f>F241</f>
        <v>752.884</v>
      </c>
      <c r="E241" s="31">
        <f>F241</f>
        <v>752.884</v>
      </c>
      <c r="F241" s="31">
        <f>ROUND(752.884,3)</f>
        <v>752.884</v>
      </c>
      <c r="G241" s="28"/>
      <c r="H241" s="40"/>
    </row>
    <row r="242" spans="1:8" ht="12.75" customHeight="1">
      <c r="A242" s="26">
        <v>43776</v>
      </c>
      <c r="B242" s="27"/>
      <c r="C242" s="31">
        <f>ROUND(742.56,3)</f>
        <v>742.56</v>
      </c>
      <c r="D242" s="31">
        <f>F242</f>
        <v>768.154</v>
      </c>
      <c r="E242" s="31">
        <f>F242</f>
        <v>768.154</v>
      </c>
      <c r="F242" s="31">
        <f>ROUND(768.154,3)</f>
        <v>768.154</v>
      </c>
      <c r="G242" s="28"/>
      <c r="H242" s="40"/>
    </row>
    <row r="243" spans="1:8" ht="12.75" customHeight="1">
      <c r="A243" s="26">
        <v>43867</v>
      </c>
      <c r="B243" s="27"/>
      <c r="C243" s="31">
        <f>ROUND(742.56,3)</f>
        <v>742.56</v>
      </c>
      <c r="D243" s="31">
        <f>F243</f>
        <v>783.145</v>
      </c>
      <c r="E243" s="31">
        <f>F243</f>
        <v>783.145</v>
      </c>
      <c r="F243" s="31">
        <f>ROUND(783.145,3)</f>
        <v>783.145</v>
      </c>
      <c r="G243" s="28"/>
      <c r="H243" s="40"/>
    </row>
    <row r="244" spans="1:8" ht="12.75" customHeight="1">
      <c r="A244" s="26">
        <v>43958</v>
      </c>
      <c r="B244" s="27"/>
      <c r="C244" s="31">
        <f>ROUND(742.56,3)</f>
        <v>742.56</v>
      </c>
      <c r="D244" s="31">
        <f>F244</f>
        <v>798.984</v>
      </c>
      <c r="E244" s="31">
        <f>F244</f>
        <v>798.984</v>
      </c>
      <c r="F244" s="31">
        <f>ROUND(798.984,3)</f>
        <v>798.984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ROUND(669.709,3)</f>
        <v>669.709</v>
      </c>
      <c r="D246" s="31">
        <f>F246</f>
        <v>679.02</v>
      </c>
      <c r="E246" s="31">
        <f>F246</f>
        <v>679.02</v>
      </c>
      <c r="F246" s="31">
        <f>ROUND(679.02,3)</f>
        <v>679.02</v>
      </c>
      <c r="G246" s="28"/>
      <c r="H246" s="40"/>
    </row>
    <row r="247" spans="1:8" ht="12.75" customHeight="1">
      <c r="A247" s="26">
        <v>43776</v>
      </c>
      <c r="B247" s="27"/>
      <c r="C247" s="31">
        <f>ROUND(669.709,3)</f>
        <v>669.709</v>
      </c>
      <c r="D247" s="31">
        <f>F247</f>
        <v>692.792</v>
      </c>
      <c r="E247" s="31">
        <f>F247</f>
        <v>692.792</v>
      </c>
      <c r="F247" s="31">
        <f>ROUND(692.792,3)</f>
        <v>692.792</v>
      </c>
      <c r="G247" s="28"/>
      <c r="H247" s="40"/>
    </row>
    <row r="248" spans="1:8" ht="12.75" customHeight="1">
      <c r="A248" s="26">
        <v>43867</v>
      </c>
      <c r="B248" s="27"/>
      <c r="C248" s="31">
        <f>ROUND(669.709,3)</f>
        <v>669.709</v>
      </c>
      <c r="D248" s="31">
        <f>F248</f>
        <v>706.312</v>
      </c>
      <c r="E248" s="31">
        <f>F248</f>
        <v>706.312</v>
      </c>
      <c r="F248" s="31">
        <f>ROUND(706.312,3)</f>
        <v>706.312</v>
      </c>
      <c r="G248" s="28"/>
      <c r="H248" s="40"/>
    </row>
    <row r="249" spans="1:8" ht="12.75" customHeight="1">
      <c r="A249" s="26">
        <v>43958</v>
      </c>
      <c r="B249" s="27"/>
      <c r="C249" s="31">
        <f>ROUND(669.709,3)</f>
        <v>669.709</v>
      </c>
      <c r="D249" s="31">
        <f>F249</f>
        <v>720.597</v>
      </c>
      <c r="E249" s="31">
        <f>F249</f>
        <v>720.597</v>
      </c>
      <c r="F249" s="31">
        <f>ROUND(720.597,3)</f>
        <v>720.597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ROUND(259.663394122261,3)</f>
        <v>259.663</v>
      </c>
      <c r="D251" s="31">
        <f>F251</f>
        <v>263.323</v>
      </c>
      <c r="E251" s="31">
        <f>F251</f>
        <v>263.323</v>
      </c>
      <c r="F251" s="31">
        <f>ROUND(263.323,3)</f>
        <v>263.323</v>
      </c>
      <c r="G251" s="28"/>
      <c r="H251" s="40"/>
    </row>
    <row r="252" spans="1:8" ht="12.75" customHeight="1">
      <c r="A252" s="26">
        <v>43776</v>
      </c>
      <c r="B252" s="27"/>
      <c r="C252" s="31">
        <f>ROUND(259.663394122261,3)</f>
        <v>259.663</v>
      </c>
      <c r="D252" s="31">
        <f>F252</f>
        <v>268.733</v>
      </c>
      <c r="E252" s="31">
        <f>F252</f>
        <v>268.733</v>
      </c>
      <c r="F252" s="31">
        <f>ROUND(268.733,3)</f>
        <v>268.733</v>
      </c>
      <c r="G252" s="28"/>
      <c r="H252" s="40"/>
    </row>
    <row r="253" spans="1:8" ht="12.75" customHeight="1">
      <c r="A253" s="26">
        <v>43867</v>
      </c>
      <c r="B253" s="27"/>
      <c r="C253" s="31">
        <f>ROUND(259.663394122261,3)</f>
        <v>259.663</v>
      </c>
      <c r="D253" s="31">
        <f>F253</f>
        <v>274.04</v>
      </c>
      <c r="E253" s="31">
        <f>F253</f>
        <v>274.04</v>
      </c>
      <c r="F253" s="31">
        <f>ROUND(274.04,3)</f>
        <v>274.04</v>
      </c>
      <c r="G253" s="28"/>
      <c r="H253" s="40"/>
    </row>
    <row r="254" spans="1:8" ht="12.75" customHeight="1">
      <c r="A254" s="26">
        <v>43958</v>
      </c>
      <c r="B254" s="27"/>
      <c r="C254" s="31">
        <f>ROUND(259.663394122261,3)</f>
        <v>259.663</v>
      </c>
      <c r="D254" s="31">
        <f>F254</f>
        <v>279.643</v>
      </c>
      <c r="E254" s="31">
        <f>F254</f>
        <v>279.643</v>
      </c>
      <c r="F254" s="31">
        <f>ROUND(279.643,3)</f>
        <v>279.643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ROUND(7.142,3)</f>
        <v>7.142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ROUND(7.142,3)</f>
        <v>7.142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ROUND(7.142,3)</f>
        <v>7.142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ROUND(663.083,3)</f>
        <v>663.083</v>
      </c>
      <c r="D260" s="31">
        <f>F260</f>
        <v>672.302</v>
      </c>
      <c r="E260" s="31">
        <f>F260</f>
        <v>672.302</v>
      </c>
      <c r="F260" s="31">
        <f>ROUND(672.302,3)</f>
        <v>672.302</v>
      </c>
      <c r="G260" s="28"/>
      <c r="H260" s="40"/>
    </row>
    <row r="261" spans="1:8" ht="12.75" customHeight="1">
      <c r="A261" s="26">
        <v>43776</v>
      </c>
      <c r="B261" s="27"/>
      <c r="C261" s="31">
        <f>ROUND(663.083,3)</f>
        <v>663.083</v>
      </c>
      <c r="D261" s="31">
        <f>F261</f>
        <v>685.938</v>
      </c>
      <c r="E261" s="31">
        <f>F261</f>
        <v>685.938</v>
      </c>
      <c r="F261" s="31">
        <f>ROUND(685.938,3)</f>
        <v>685.938</v>
      </c>
      <c r="G261" s="28"/>
      <c r="H261" s="40"/>
    </row>
    <row r="262" spans="1:8" ht="12.75" customHeight="1">
      <c r="A262" s="26">
        <v>43867</v>
      </c>
      <c r="B262" s="27"/>
      <c r="C262" s="31">
        <f>ROUND(663.083,3)</f>
        <v>663.083</v>
      </c>
      <c r="D262" s="31">
        <f>F262</f>
        <v>699.324</v>
      </c>
      <c r="E262" s="31">
        <f>F262</f>
        <v>699.324</v>
      </c>
      <c r="F262" s="31">
        <f>ROUND(699.324,3)</f>
        <v>699.324</v>
      </c>
      <c r="G262" s="28"/>
      <c r="H262" s="40"/>
    </row>
    <row r="263" spans="1:8" ht="12.75" customHeight="1">
      <c r="A263" s="26">
        <v>43958</v>
      </c>
      <c r="B263" s="27"/>
      <c r="C263" s="31">
        <f>ROUND(663.083,3)</f>
        <v>663.083</v>
      </c>
      <c r="D263" s="31">
        <f>F263</f>
        <v>713.468</v>
      </c>
      <c r="E263" s="31">
        <f>F263</f>
        <v>713.468</v>
      </c>
      <c r="F263" s="31">
        <f>ROUND(713.468,3)</f>
        <v>713.468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ROUND(99.1009155118691,2)</f>
        <v>99.1</v>
      </c>
      <c r="D265" s="28">
        <f>F265</f>
        <v>98.7</v>
      </c>
      <c r="E265" s="28">
        <f>F265</f>
        <v>98.7</v>
      </c>
      <c r="F265" s="28">
        <f>ROUND(98.7010320485189,2)</f>
        <v>98.7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ROUND(96.521937382935,2)</f>
        <v>96.52</v>
      </c>
      <c r="D267" s="28">
        <f>F267</f>
        <v>95.18</v>
      </c>
      <c r="E267" s="28">
        <f>F267</f>
        <v>95.18</v>
      </c>
      <c r="F267" s="28">
        <f>ROUND(95.1753958315795,2)</f>
        <v>95.18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ROUND(94.6179874444598,2)</f>
        <v>94.62</v>
      </c>
      <c r="D269" s="28">
        <f>F269</f>
        <v>93.9</v>
      </c>
      <c r="E269" s="28">
        <f>F269</f>
        <v>93.9</v>
      </c>
      <c r="F269" s="28">
        <f>ROUND(93.8983530587074,2)</f>
        <v>93.9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ROUND(99.8681924460639,2)</f>
        <v>99.87</v>
      </c>
      <c r="D271" s="28">
        <f>F271</f>
        <v>102.01</v>
      </c>
      <c r="E271" s="28">
        <f>F271</f>
        <v>102.01</v>
      </c>
      <c r="F271" s="28">
        <f>ROUND(102.012829421589,2)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ROUND(99.8681924460639,2)</f>
        <v>99.87</v>
      </c>
      <c r="D273" s="28">
        <f>F273</f>
        <v>99.87</v>
      </c>
      <c r="E273" s="28">
        <f>F273</f>
        <v>99.87</v>
      </c>
      <c r="F273" s="28">
        <f>ROUND(99.8681924460639,2)</f>
        <v>99.87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ROUND(99.1009155118691,5)</f>
        <v>99.10092</v>
      </c>
      <c r="D275" s="30">
        <f>F275</f>
        <v>99.73948</v>
      </c>
      <c r="E275" s="30">
        <f>F275</f>
        <v>99.73948</v>
      </c>
      <c r="F275" s="30">
        <f>ROUND(99.7394821264079,5)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ROUND(99.1009155118691,5)</f>
        <v>99.10092</v>
      </c>
      <c r="D277" s="30">
        <f>F277</f>
        <v>101.86629</v>
      </c>
      <c r="E277" s="30">
        <f>F277</f>
        <v>101.86629</v>
      </c>
      <c r="F277" s="30">
        <f>ROUND(101.866292255739,5)</f>
        <v>101.86629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ROUND(99.1009155118691,2)</f>
        <v>99.1</v>
      </c>
      <c r="D279" s="28">
        <f>F279</f>
        <v>102.21</v>
      </c>
      <c r="E279" s="28">
        <f>F279</f>
        <v>102.21</v>
      </c>
      <c r="F279" s="28">
        <f>ROUND(102.205979374851,2)</f>
        <v>102.21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ROUND(99.1009155118691,2)</f>
        <v>99.1</v>
      </c>
      <c r="D281" s="28">
        <f>F281</f>
        <v>99.1</v>
      </c>
      <c r="E281" s="28">
        <f>F281</f>
        <v>99.1</v>
      </c>
      <c r="F281" s="28">
        <f>ROUND(99.1009155118691,2)</f>
        <v>99.1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ROUND(96.521937382935,5)</f>
        <v>96.52194</v>
      </c>
      <c r="D283" s="30">
        <f>F283</f>
        <v>95.80251</v>
      </c>
      <c r="E283" s="30">
        <f>F283</f>
        <v>95.80251</v>
      </c>
      <c r="F283" s="30">
        <f>ROUND(95.8025094198368,5)</f>
        <v>95.80251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ROUND(96.521937382935,5)</f>
        <v>96.52194</v>
      </c>
      <c r="D285" s="30">
        <f>F285</f>
        <v>94.88063</v>
      </c>
      <c r="E285" s="30">
        <f>F285</f>
        <v>94.88063</v>
      </c>
      <c r="F285" s="30">
        <f>ROUND(94.88063143076,5)</f>
        <v>94.88063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ROUND(96.521937382935,5)</f>
        <v>96.52194</v>
      </c>
      <c r="D287" s="30">
        <f>F287</f>
        <v>93.93375</v>
      </c>
      <c r="E287" s="30">
        <f>F287</f>
        <v>93.93375</v>
      </c>
      <c r="F287" s="30">
        <f>ROUND(93.9337459466021,5)</f>
        <v>93.93375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ROUND(96.521937382935,5)</f>
        <v>96.52194</v>
      </c>
      <c r="D289" s="30">
        <f>F289</f>
        <v>93.92815</v>
      </c>
      <c r="E289" s="30">
        <f>F289</f>
        <v>93.92815</v>
      </c>
      <c r="F289" s="30">
        <f>ROUND(93.92814600833,5)</f>
        <v>93.92815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ROUND(96.521937382935,5)</f>
        <v>96.52194</v>
      </c>
      <c r="D291" s="30">
        <f>F291</f>
        <v>95.9556</v>
      </c>
      <c r="E291" s="30">
        <f>F291</f>
        <v>95.9556</v>
      </c>
      <c r="F291" s="30">
        <f>ROUND(95.9555976540648,5)</f>
        <v>95.9556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ROUND(96.521937382935,5)</f>
        <v>96.52194</v>
      </c>
      <c r="D293" s="30">
        <f>F293</f>
        <v>95.93469</v>
      </c>
      <c r="E293" s="30">
        <f>F293</f>
        <v>95.93469</v>
      </c>
      <c r="F293" s="30">
        <f>ROUND(95.934686471218,5)</f>
        <v>95.93469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ROUND(96.521937382935,5)</f>
        <v>96.52194</v>
      </c>
      <c r="D295" s="30">
        <f>F295</f>
        <v>96.97521</v>
      </c>
      <c r="E295" s="30">
        <f>F295</f>
        <v>96.97521</v>
      </c>
      <c r="F295" s="30">
        <f>ROUND(96.9752140302037,5)</f>
        <v>96.97521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ROUND(96.521937382935,5)</f>
        <v>96.52194</v>
      </c>
      <c r="D297" s="30">
        <f>F297</f>
        <v>100.7963</v>
      </c>
      <c r="E297" s="30">
        <f>F297</f>
        <v>100.7963</v>
      </c>
      <c r="F297" s="30">
        <f>ROUND(100.796296408659,5)</f>
        <v>100.7963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ROUND(96.521937382935,2)</f>
        <v>96.52</v>
      </c>
      <c r="D299" s="28">
        <f>F299</f>
        <v>101.16</v>
      </c>
      <c r="E299" s="28">
        <f>F299</f>
        <v>101.16</v>
      </c>
      <c r="F299" s="28">
        <f>ROUND(101.159267996257,2)</f>
        <v>101.16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ROUND(96.521937382935,2)</f>
        <v>96.52</v>
      </c>
      <c r="D301" s="28">
        <f>F301</f>
        <v>96.52</v>
      </c>
      <c r="E301" s="28">
        <f>F301</f>
        <v>96.52</v>
      </c>
      <c r="F301" s="28">
        <f>ROUND(96.521937382935,2)</f>
        <v>96.52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ROUND(94.6179874444598,5)</f>
        <v>94.61799</v>
      </c>
      <c r="D303" s="30">
        <f>F303</f>
        <v>92.50972</v>
      </c>
      <c r="E303" s="30">
        <f>F303</f>
        <v>92.50972</v>
      </c>
      <c r="F303" s="30">
        <f>ROUND(92.5097187323429,5)</f>
        <v>92.50972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ROUND(94.6179874444598,5)</f>
        <v>94.61799</v>
      </c>
      <c r="D305" s="30">
        <f>F305</f>
        <v>89.42262</v>
      </c>
      <c r="E305" s="30">
        <f>F305</f>
        <v>89.42262</v>
      </c>
      <c r="F305" s="30">
        <f>ROUND(89.4226221863433,5)</f>
        <v>89.42262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ROUND(94.6179874444598,5)</f>
        <v>94.61799</v>
      </c>
      <c r="D307" s="30">
        <f>F307</f>
        <v>88.1002</v>
      </c>
      <c r="E307" s="30">
        <f>F307</f>
        <v>88.1002</v>
      </c>
      <c r="F307" s="30">
        <f>ROUND(88.1002018757341,5)</f>
        <v>88.1002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ROUND(94.6179874444598,5)</f>
        <v>94.61799</v>
      </c>
      <c r="D309" s="30">
        <f>F309</f>
        <v>90.25543</v>
      </c>
      <c r="E309" s="30">
        <f>F309</f>
        <v>90.25543</v>
      </c>
      <c r="F309" s="30">
        <f>ROUND(90.2554343562491,5)</f>
        <v>90.25543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ROUND(94.6179874444598,5)</f>
        <v>94.61799</v>
      </c>
      <c r="D311" s="30">
        <f>F311</f>
        <v>94.07919</v>
      </c>
      <c r="E311" s="30">
        <f>F311</f>
        <v>94.07919</v>
      </c>
      <c r="F311" s="30">
        <f>ROUND(94.0791853522547,5)</f>
        <v>94.07919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ROUND(94.6179874444598,5)</f>
        <v>94.61799</v>
      </c>
      <c r="D313" s="30">
        <f>F313</f>
        <v>92.60294</v>
      </c>
      <c r="E313" s="30">
        <f>F313</f>
        <v>92.60294</v>
      </c>
      <c r="F313" s="30">
        <f>ROUND(92.6029414021046,5)</f>
        <v>92.60294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ROUND(94.6179874444598,5)</f>
        <v>94.61799</v>
      </c>
      <c r="D315" s="30">
        <f>F315</f>
        <v>94.6808</v>
      </c>
      <c r="E315" s="30">
        <f>F315</f>
        <v>94.6808</v>
      </c>
      <c r="F315" s="30">
        <f>ROUND(94.6807963077692,5)</f>
        <v>94.6808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ROUND(94.6179874444598,5)</f>
        <v>94.61799</v>
      </c>
      <c r="D317" s="30">
        <f>F317</f>
        <v>100.1732</v>
      </c>
      <c r="E317" s="30">
        <f>F317</f>
        <v>100.1732</v>
      </c>
      <c r="F317" s="30">
        <f>ROUND(100.173202160927,5)</f>
        <v>100.1732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ROUND(94.6179874444598,2)</f>
        <v>94.62</v>
      </c>
      <c r="D319" s="28">
        <f>F319</f>
        <v>101.17</v>
      </c>
      <c r="E319" s="28">
        <f>F319</f>
        <v>101.17</v>
      </c>
      <c r="F319" s="28">
        <f>ROUND(101.168589939591,2)</f>
        <v>101.17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ROUND(94.6179874444598,2)</f>
        <v>94.62</v>
      </c>
      <c r="D321" s="38">
        <f>F321</f>
        <v>94.62</v>
      </c>
      <c r="E321" s="38">
        <f>F321</f>
        <v>94.62</v>
      </c>
      <c r="F321" s="38">
        <f>ROUND(94.6179874444598,2)</f>
        <v>94.62</v>
      </c>
      <c r="G321" s="38"/>
      <c r="H321" s="41"/>
    </row>
  </sheetData>
  <sheetProtection/>
  <mergeCells count="320">
    <mergeCell ref="A320:B320"/>
    <mergeCell ref="A321:B321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5:B255"/>
    <mergeCell ref="A256:B256"/>
    <mergeCell ref="A257:B257"/>
    <mergeCell ref="A258:B258"/>
    <mergeCell ref="A259:B259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30:B230"/>
    <mergeCell ref="A231:B231"/>
    <mergeCell ref="A232:B232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2019-05-23T15:53:21Z</dcterms:modified>
  <cp:category/>
  <cp:version/>
  <cp:contentType/>
  <cp:contentStatus/>
</cp:coreProperties>
</file>