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<sst xmlns="http://schemas.openxmlformats.org/spreadsheetml/2006/main" count="92" uniqueCount="89">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</sst>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43704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ROUND(99.8487268194728,2)</f>
        <v>99.85</v>
      </c>
      <c r="D6" s="28">
        <f>F6</f>
        <v>99.85</v>
      </c>
      <c r="E6" s="28">
        <f>F6</f>
        <v>99.85</v>
      </c>
      <c r="F6" s="28">
        <f>ROUND(99.8487268194728,2)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ROUND(98.7580553805251,2)</f>
        <v>98.76</v>
      </c>
      <c r="D8" s="28">
        <f>F8</f>
        <v>101.84</v>
      </c>
      <c r="E8" s="28">
        <f>F8</f>
        <v>101.84</v>
      </c>
      <c r="F8" s="28">
        <f>ROUND(101.843386098062,2)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ROUND(98.7580553805251,2)</f>
        <v>98.76</v>
      </c>
      <c r="D9" s="28">
        <f>F9</f>
        <v>102.69</v>
      </c>
      <c r="E9" s="28">
        <f>F9</f>
        <v>102.69</v>
      </c>
      <c r="F9" s="28">
        <f>ROUND(102.687343459598,2)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ROUND(98.7580553805251,2)</f>
        <v>98.76</v>
      </c>
      <c r="D10" s="28">
        <f>F10</f>
        <v>98.54</v>
      </c>
      <c r="E10" s="28">
        <f>F10</f>
        <v>98.54</v>
      </c>
      <c r="F10" s="28">
        <f>ROUND(98.5437193510762,2)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ROUND(98.7580553805251,2)</f>
        <v>98.76</v>
      </c>
      <c r="D11" s="28">
        <f>F11</f>
        <v>101.95</v>
      </c>
      <c r="E11" s="28">
        <f>F11</f>
        <v>101.95</v>
      </c>
      <c r="F11" s="28">
        <f>ROUND(101.945150136926,2)</f>
        <v>101.95</v>
      </c>
      <c r="G11" s="28"/>
      <c r="H11" s="40"/>
    </row>
    <row r="12" spans="1:8" ht="12.75" customHeight="1">
      <c r="A12" s="26">
        <v>44095</v>
      </c>
      <c r="B12" s="27"/>
      <c r="C12" s="28">
        <f>ROUND(98.7580553805251,2)</f>
        <v>98.76</v>
      </c>
      <c r="D12" s="28">
        <f>F12</f>
        <v>98.76</v>
      </c>
      <c r="E12" s="28">
        <f>F12</f>
        <v>98.76</v>
      </c>
      <c r="F12" s="28">
        <f>ROUND(98.7580553805251,2)</f>
        <v>98.76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ROUND(94.8510311281757,2)</f>
        <v>94.85</v>
      </c>
      <c r="D14" s="28">
        <f>F14</f>
        <v>95.35</v>
      </c>
      <c r="E14" s="28">
        <f>F14</f>
        <v>95.35</v>
      </c>
      <c r="F14" s="28">
        <f>ROUND(95.3494446208305,2)</f>
        <v>95.35</v>
      </c>
      <c r="G14" s="28"/>
      <c r="H14" s="40"/>
    </row>
    <row r="15" spans="1:8" ht="12.75" customHeight="1">
      <c r="A15" s="26">
        <v>44271</v>
      </c>
      <c r="B15" s="27"/>
      <c r="C15" s="28">
        <f>ROUND(94.8510311281757,2)</f>
        <v>94.85</v>
      </c>
      <c r="D15" s="28">
        <f>F15</f>
        <v>94.31</v>
      </c>
      <c r="E15" s="28">
        <f>F15</f>
        <v>94.31</v>
      </c>
      <c r="F15" s="28">
        <f>ROUND(94.3117820536221,2)</f>
        <v>94.31</v>
      </c>
      <c r="G15" s="28"/>
      <c r="H15" s="40"/>
    </row>
    <row r="16" spans="1:8" ht="12.75" customHeight="1">
      <c r="A16" s="26">
        <v>44362</v>
      </c>
      <c r="B16" s="27"/>
      <c r="C16" s="28">
        <f>ROUND(94.8510311281757,2)</f>
        <v>94.85</v>
      </c>
      <c r="D16" s="28">
        <f>F16</f>
        <v>93.23</v>
      </c>
      <c r="E16" s="28">
        <f>F16</f>
        <v>93.23</v>
      </c>
      <c r="F16" s="28">
        <f>ROUND(93.2272617037886,2)</f>
        <v>93.23</v>
      </c>
      <c r="G16" s="28"/>
      <c r="H16" s="40"/>
    </row>
    <row r="17" spans="1:8" ht="12.75" customHeight="1">
      <c r="A17" s="26">
        <v>44460</v>
      </c>
      <c r="B17" s="27"/>
      <c r="C17" s="28">
        <f>ROUND(94.8510311281757,2)</f>
        <v>94.85</v>
      </c>
      <c r="D17" s="28">
        <f>F17</f>
        <v>93.12</v>
      </c>
      <c r="E17" s="28">
        <f>F17</f>
        <v>93.12</v>
      </c>
      <c r="F17" s="28">
        <f>ROUND(93.1170000728991,2)</f>
        <v>93.12</v>
      </c>
      <c r="G17" s="28"/>
      <c r="H17" s="40"/>
    </row>
    <row r="18" spans="1:8" ht="12.75" customHeight="1">
      <c r="A18" s="26">
        <v>44551</v>
      </c>
      <c r="B18" s="27"/>
      <c r="C18" s="28">
        <f>ROUND(94.8510311281757,2)</f>
        <v>94.85</v>
      </c>
      <c r="D18" s="28">
        <f>F18</f>
        <v>95.08</v>
      </c>
      <c r="E18" s="28">
        <f>F18</f>
        <v>95.08</v>
      </c>
      <c r="F18" s="28">
        <f>ROUND(95.0754306695736,2)</f>
        <v>95.08</v>
      </c>
      <c r="G18" s="28"/>
      <c r="H18" s="40"/>
    </row>
    <row r="19" spans="1:8" ht="12.75" customHeight="1">
      <c r="A19" s="26">
        <v>44635</v>
      </c>
      <c r="B19" s="27"/>
      <c r="C19" s="28">
        <f>ROUND(94.8510311281757,2)</f>
        <v>94.85</v>
      </c>
      <c r="D19" s="28">
        <f>F19</f>
        <v>94.98</v>
      </c>
      <c r="E19" s="28">
        <f>F19</f>
        <v>94.98</v>
      </c>
      <c r="F19" s="28">
        <f>ROUND(94.9840144109629,2)</f>
        <v>94.98</v>
      </c>
      <c r="G19" s="28"/>
      <c r="H19" s="40"/>
    </row>
    <row r="20" spans="1:8" ht="12.75" customHeight="1">
      <c r="A20" s="26">
        <v>44733</v>
      </c>
      <c r="B20" s="27"/>
      <c r="C20" s="28">
        <f>ROUND(94.8510311281757,2)</f>
        <v>94.85</v>
      </c>
      <c r="D20" s="28">
        <f>F20</f>
        <v>95.93</v>
      </c>
      <c r="E20" s="28">
        <f>F20</f>
        <v>95.93</v>
      </c>
      <c r="F20" s="28">
        <f>ROUND(95.9274178393809,2)</f>
        <v>95.93</v>
      </c>
      <c r="G20" s="28"/>
      <c r="H20" s="40"/>
    </row>
    <row r="21" spans="1:8" ht="12.75" customHeight="1">
      <c r="A21" s="26">
        <v>44824</v>
      </c>
      <c r="B21" s="27"/>
      <c r="C21" s="28">
        <f>ROUND(94.8510311281757,2)</f>
        <v>94.85</v>
      </c>
      <c r="D21" s="28">
        <f>F21</f>
        <v>99.64</v>
      </c>
      <c r="E21" s="28">
        <f>F21</f>
        <v>99.64</v>
      </c>
      <c r="F21" s="28">
        <f>ROUND(99.6393182742473,2)</f>
        <v>99.64</v>
      </c>
      <c r="G21" s="28"/>
      <c r="H21" s="40"/>
    </row>
    <row r="22" spans="1:8" ht="12.75" customHeight="1">
      <c r="A22" s="26">
        <v>44915</v>
      </c>
      <c r="B22" s="27"/>
      <c r="C22" s="28">
        <f>ROUND(94.8510311281757,2)</f>
        <v>94.85</v>
      </c>
      <c r="D22" s="28">
        <f>F22</f>
        <v>100.67</v>
      </c>
      <c r="E22" s="28">
        <f>F22</f>
        <v>100.67</v>
      </c>
      <c r="F22" s="28">
        <f>ROUND(100.666224841803,2)</f>
        <v>100.67</v>
      </c>
      <c r="G22" s="28"/>
      <c r="H22" s="40"/>
    </row>
    <row r="23" spans="1:8" ht="12.75" customHeight="1">
      <c r="A23" s="26">
        <v>45007</v>
      </c>
      <c r="B23" s="27"/>
      <c r="C23" s="28">
        <f>ROUND(94.8510311281757,2)</f>
        <v>94.85</v>
      </c>
      <c r="D23" s="28">
        <f>F23</f>
        <v>93.72</v>
      </c>
      <c r="E23" s="28">
        <f>F23</f>
        <v>93.72</v>
      </c>
      <c r="F23" s="28">
        <f>ROUND(93.723100481646,2)</f>
        <v>93.72</v>
      </c>
      <c r="G23" s="28"/>
      <c r="H23" s="40"/>
    </row>
    <row r="24" spans="1:8" ht="12.75" customHeight="1">
      <c r="A24" s="26">
        <v>45097</v>
      </c>
      <c r="B24" s="27"/>
      <c r="C24" s="28">
        <f>ROUND(94.8510311281757,2)</f>
        <v>94.85</v>
      </c>
      <c r="D24" s="28">
        <f>F24</f>
        <v>99.61</v>
      </c>
      <c r="E24" s="28">
        <f>F24</f>
        <v>99.61</v>
      </c>
      <c r="F24" s="28">
        <f>ROUND(99.6117251864281,2)</f>
        <v>99.61</v>
      </c>
      <c r="G24" s="28"/>
      <c r="H24" s="40"/>
    </row>
    <row r="25" spans="1:8" ht="12.75" customHeight="1">
      <c r="A25" s="26">
        <v>45188</v>
      </c>
      <c r="B25" s="27"/>
      <c r="C25" s="28">
        <f>ROUND(94.8510311281757,2)</f>
        <v>94.85</v>
      </c>
      <c r="D25" s="28">
        <f>F25</f>
        <v>94.85</v>
      </c>
      <c r="E25" s="28">
        <f>F25</f>
        <v>94.85</v>
      </c>
      <c r="F25" s="28">
        <f>ROUND(94.8510311281757,2)</f>
        <v>94.85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ROUND(91.9208569397275,2)</f>
        <v>91.92</v>
      </c>
      <c r="D27" s="28">
        <f>F27</f>
        <v>90.19</v>
      </c>
      <c r="E27" s="28">
        <f>F27</f>
        <v>90.19</v>
      </c>
      <c r="F27" s="28">
        <f>ROUND(90.1864504019612,2)</f>
        <v>90.19</v>
      </c>
      <c r="G27" s="28"/>
      <c r="H27" s="40"/>
    </row>
    <row r="28" spans="1:8" ht="12.75" customHeight="1">
      <c r="A28" s="26">
        <v>46097</v>
      </c>
      <c r="B28" s="27"/>
      <c r="C28" s="28">
        <f>ROUND(91.9208569397275,2)</f>
        <v>91.92</v>
      </c>
      <c r="D28" s="28">
        <f>F28</f>
        <v>87.02</v>
      </c>
      <c r="E28" s="28">
        <f>F28</f>
        <v>87.02</v>
      </c>
      <c r="F28" s="28">
        <f>ROUND(87.0217107577756,2)</f>
        <v>87.02</v>
      </c>
      <c r="G28" s="28"/>
      <c r="H28" s="40"/>
    </row>
    <row r="29" spans="1:8" ht="12.75" customHeight="1">
      <c r="A29" s="26">
        <v>46188</v>
      </c>
      <c r="B29" s="27"/>
      <c r="C29" s="28">
        <f>ROUND(91.9208569397275,2)</f>
        <v>91.92</v>
      </c>
      <c r="D29" s="28">
        <f>F29</f>
        <v>85.64</v>
      </c>
      <c r="E29" s="28">
        <f>F29</f>
        <v>85.64</v>
      </c>
      <c r="F29" s="28">
        <f>ROUND(85.6397884917876,2)</f>
        <v>85.64</v>
      </c>
      <c r="G29" s="28"/>
      <c r="H29" s="40"/>
    </row>
    <row r="30" spans="1:8" ht="12.75" customHeight="1">
      <c r="A30" s="26">
        <v>46286</v>
      </c>
      <c r="B30" s="27"/>
      <c r="C30" s="28">
        <f>ROUND(91.9208569397275,2)</f>
        <v>91.92</v>
      </c>
      <c r="D30" s="28">
        <f>F30</f>
        <v>87.77</v>
      </c>
      <c r="E30" s="28">
        <f>F30</f>
        <v>87.77</v>
      </c>
      <c r="F30" s="28">
        <f>ROUND(87.7666814514177,2)</f>
        <v>87.77</v>
      </c>
      <c r="G30" s="28"/>
      <c r="H30" s="40"/>
    </row>
    <row r="31" spans="1:8" ht="12.75" customHeight="1">
      <c r="A31" s="26">
        <v>46377</v>
      </c>
      <c r="B31" s="27"/>
      <c r="C31" s="28">
        <f>ROUND(91.9208569397275,2)</f>
        <v>91.92</v>
      </c>
      <c r="D31" s="28">
        <f>F31</f>
        <v>91.58</v>
      </c>
      <c r="E31" s="28">
        <f>F31</f>
        <v>91.58</v>
      </c>
      <c r="F31" s="28">
        <f>ROUND(91.5808648334005,2)</f>
        <v>91.58</v>
      </c>
      <c r="G31" s="28"/>
      <c r="H31" s="40"/>
    </row>
    <row r="32" spans="1:8" ht="12.75" customHeight="1">
      <c r="A32" s="26">
        <v>46461</v>
      </c>
      <c r="B32" s="27"/>
      <c r="C32" s="28">
        <f>ROUND(91.9208569397275,2)</f>
        <v>91.92</v>
      </c>
      <c r="D32" s="28">
        <f>F32</f>
        <v>90.03</v>
      </c>
      <c r="E32" s="28">
        <f>F32</f>
        <v>90.03</v>
      </c>
      <c r="F32" s="28">
        <f>ROUND(90.0296758180965,2)</f>
        <v>90.03</v>
      </c>
      <c r="G32" s="28"/>
      <c r="H32" s="40"/>
    </row>
    <row r="33" spans="1:8" ht="12.75" customHeight="1">
      <c r="A33" s="26">
        <v>46559</v>
      </c>
      <c r="B33" s="27"/>
      <c r="C33" s="28">
        <f>ROUND(91.9208569397275,2)</f>
        <v>91.92</v>
      </c>
      <c r="D33" s="28">
        <f>F33</f>
        <v>92.09</v>
      </c>
      <c r="E33" s="28">
        <f>F33</f>
        <v>92.09</v>
      </c>
      <c r="F33" s="28">
        <f>ROUND(92.0869392828839,2)</f>
        <v>92.09</v>
      </c>
      <c r="G33" s="28"/>
      <c r="H33" s="40"/>
    </row>
    <row r="34" spans="1:8" ht="12.75" customHeight="1">
      <c r="A34" s="26">
        <v>46650</v>
      </c>
      <c r="B34" s="27"/>
      <c r="C34" s="28">
        <f>ROUND(91.9208569397275,2)</f>
        <v>91.92</v>
      </c>
      <c r="D34" s="28">
        <f>F34</f>
        <v>97.6</v>
      </c>
      <c r="E34" s="28">
        <f>F34</f>
        <v>97.6</v>
      </c>
      <c r="F34" s="28">
        <f>ROUND(97.6035752168824,2)</f>
        <v>97.6</v>
      </c>
      <c r="G34" s="28"/>
      <c r="H34" s="40"/>
    </row>
    <row r="35" spans="1:8" ht="12.75" customHeight="1">
      <c r="A35" s="26">
        <v>46741</v>
      </c>
      <c r="B35" s="27"/>
      <c r="C35" s="28">
        <f>ROUND(91.9208569397275,2)</f>
        <v>91.92</v>
      </c>
      <c r="D35" s="28">
        <f>F35</f>
        <v>97.92</v>
      </c>
      <c r="E35" s="28">
        <f>F35</f>
        <v>97.92</v>
      </c>
      <c r="F35" s="28">
        <f>ROUND(97.9210253409884,2)</f>
        <v>97.92</v>
      </c>
      <c r="G35" s="28"/>
      <c r="H35" s="40"/>
    </row>
    <row r="36" spans="1:8" ht="12.75" customHeight="1">
      <c r="A36" s="26">
        <v>46834</v>
      </c>
      <c r="B36" s="27"/>
      <c r="C36" s="28">
        <f>ROUND(91.9208569397275,2)</f>
        <v>91.92</v>
      </c>
      <c r="D36" s="28">
        <f>F36</f>
        <v>91.22</v>
      </c>
      <c r="E36" s="28">
        <f>F36</f>
        <v>91.22</v>
      </c>
      <c r="F36" s="28">
        <f>ROUND(91.2168581203488,2)</f>
        <v>91.22</v>
      </c>
      <c r="G36" s="28"/>
      <c r="H36" s="40"/>
    </row>
    <row r="37" spans="1:8" ht="12.75" customHeight="1">
      <c r="A37" s="26">
        <v>46924</v>
      </c>
      <c r="B37" s="27"/>
      <c r="C37" s="28">
        <f>ROUND(91.9208569397275,2)</f>
        <v>91.92</v>
      </c>
      <c r="D37" s="28">
        <f>F37</f>
        <v>98.57</v>
      </c>
      <c r="E37" s="28">
        <f>F37</f>
        <v>98.57</v>
      </c>
      <c r="F37" s="28">
        <f>ROUND(98.5657012908173,2)</f>
        <v>98.57</v>
      </c>
      <c r="G37" s="28"/>
      <c r="H37" s="40"/>
    </row>
    <row r="38" spans="1:8" ht="12.75" customHeight="1">
      <c r="A38" s="26">
        <v>47015</v>
      </c>
      <c r="B38" s="27"/>
      <c r="C38" s="28">
        <f>ROUND(91.9208569397275,2)</f>
        <v>91.92</v>
      </c>
      <c r="D38" s="28">
        <f>F38</f>
        <v>91.92</v>
      </c>
      <c r="E38" s="28">
        <f>F38</f>
        <v>91.92</v>
      </c>
      <c r="F38" s="28">
        <f>ROUND(91.9208569397275,2)</f>
        <v>91.92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ROUND(3.25,5)</f>
        <v>3.25</v>
      </c>
      <c r="D40" s="30">
        <f>F40</f>
        <v>3.25</v>
      </c>
      <c r="E40" s="30">
        <f>F40</f>
        <v>3.25</v>
      </c>
      <c r="F40" s="30">
        <f>ROUND(3.25,5)</f>
        <v>3.25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ROUND(3.53,5)</f>
        <v>3.53</v>
      </c>
      <c r="D42" s="30">
        <f>F42</f>
        <v>3.53</v>
      </c>
      <c r="E42" s="30">
        <f>F42</f>
        <v>3.53</v>
      </c>
      <c r="F42" s="30">
        <f>ROUND(3.53,5)</f>
        <v>3.53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ROUND(3.58,5)</f>
        <v>3.58</v>
      </c>
      <c r="D44" s="30">
        <f>F44</f>
        <v>3.58</v>
      </c>
      <c r="E44" s="30">
        <f>F44</f>
        <v>3.58</v>
      </c>
      <c r="F44" s="30">
        <f>ROUND(3.58,5)</f>
        <v>3.58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ROUND(4.19,5)</f>
        <v>4.19</v>
      </c>
      <c r="D46" s="30">
        <f>F46</f>
        <v>4.19</v>
      </c>
      <c r="E46" s="30">
        <f>F46</f>
        <v>4.19</v>
      </c>
      <c r="F46" s="30">
        <f>ROUND(4.19,5)</f>
        <v>4.19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ROUND(10.83,5)</f>
        <v>10.83</v>
      </c>
      <c r="D48" s="30">
        <f>F48</f>
        <v>10.83</v>
      </c>
      <c r="E48" s="30">
        <f>F48</f>
        <v>10.83</v>
      </c>
      <c r="F48" s="30">
        <f>ROUND(10.83,5)</f>
        <v>10.83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ROUND(7.245,5)</f>
        <v>7.245</v>
      </c>
      <c r="D50" s="30">
        <f>F50</f>
        <v>7.245</v>
      </c>
      <c r="E50" s="30">
        <f>F50</f>
        <v>7.245</v>
      </c>
      <c r="F50" s="30">
        <f>ROUND(7.245,5)</f>
        <v>7.245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ROUND(8.21,3)</f>
        <v>8.21</v>
      </c>
      <c r="D52" s="31">
        <f>F52</f>
        <v>8.21</v>
      </c>
      <c r="E52" s="31">
        <f>F52</f>
        <v>8.21</v>
      </c>
      <c r="F52" s="31">
        <f>ROUND(8.21,3)</f>
        <v>8.21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ROUND(2.85,3)</f>
        <v>2.85</v>
      </c>
      <c r="D54" s="31">
        <f>F54</f>
        <v>2.85</v>
      </c>
      <c r="E54" s="31">
        <f>F54</f>
        <v>2.85</v>
      </c>
      <c r="F54" s="31">
        <f>ROUND(2.85,3)</f>
        <v>2.85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ROUND(3.5,3)</f>
        <v>3.5</v>
      </c>
      <c r="D56" s="31">
        <f>F56</f>
        <v>3.5</v>
      </c>
      <c r="E56" s="31">
        <f>F56</f>
        <v>3.5</v>
      </c>
      <c r="F56" s="31">
        <f>ROUND(3.5,3)</f>
        <v>3.5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ROUND(6.825,3)</f>
        <v>6.825</v>
      </c>
      <c r="D58" s="31">
        <f>F58</f>
        <v>6.825</v>
      </c>
      <c r="E58" s="31">
        <f>F58</f>
        <v>6.825</v>
      </c>
      <c r="F58" s="31">
        <f>ROUND(6.825,3)</f>
        <v>6.825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ROUND(6.585,3)</f>
        <v>6.585</v>
      </c>
      <c r="D60" s="31">
        <f>F60</f>
        <v>6.585</v>
      </c>
      <c r="E60" s="31">
        <f>F60</f>
        <v>6.585</v>
      </c>
      <c r="F60" s="31">
        <f>ROUND(6.585,3)</f>
        <v>6.585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ROUND(9.59,3)</f>
        <v>9.59</v>
      </c>
      <c r="D62" s="31">
        <f>F62</f>
        <v>9.59</v>
      </c>
      <c r="E62" s="31">
        <f>F62</f>
        <v>9.59</v>
      </c>
      <c r="F62" s="31">
        <f>ROUND(9.59,3)</f>
        <v>9.59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ROUND(3.33,3)</f>
        <v>3.33</v>
      </c>
      <c r="D64" s="31">
        <f>F64</f>
        <v>3.33</v>
      </c>
      <c r="E64" s="31">
        <f>F64</f>
        <v>3.33</v>
      </c>
      <c r="F64" s="31">
        <f>ROUND(3.33,3)</f>
        <v>3.33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ROUND(2.7,3)</f>
        <v>2.7</v>
      </c>
      <c r="D66" s="31">
        <f>F66</f>
        <v>2.7</v>
      </c>
      <c r="E66" s="31">
        <f>F66</f>
        <v>2.7</v>
      </c>
      <c r="F66" s="31">
        <f>ROUND(2.7,3)</f>
        <v>2.7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ROUND(9.14,3)</f>
        <v>9.14</v>
      </c>
      <c r="D68" s="31">
        <f>F68</f>
        <v>9.14</v>
      </c>
      <c r="E68" s="31">
        <f>F68</f>
        <v>9.14</v>
      </c>
      <c r="F68" s="31">
        <f>ROUND(9.14,3)</f>
        <v>9.14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ROUND(3.25,5)</f>
        <v>3.25</v>
      </c>
      <c r="D70" s="30">
        <f>F70</f>
        <v>137.57809</v>
      </c>
      <c r="E70" s="30">
        <f>F70</f>
        <v>137.57809</v>
      </c>
      <c r="F70" s="30">
        <f>ROUND(137.57809,5)</f>
        <v>137.57809</v>
      </c>
      <c r="G70" s="28"/>
      <c r="H70" s="40"/>
    </row>
    <row r="71" spans="1:8" ht="12.75" customHeight="1">
      <c r="A71" s="26">
        <v>43867</v>
      </c>
      <c r="B71" s="27"/>
      <c r="C71" s="30">
        <f>ROUND(3.25,5)</f>
        <v>3.25</v>
      </c>
      <c r="D71" s="30">
        <f>F71</f>
        <v>138.61372</v>
      </c>
      <c r="E71" s="30">
        <f>F71</f>
        <v>138.61372</v>
      </c>
      <c r="F71" s="30">
        <f>ROUND(138.61372,5)</f>
        <v>138.61372</v>
      </c>
      <c r="G71" s="28"/>
      <c r="H71" s="40"/>
    </row>
    <row r="72" spans="1:8" ht="12.75" customHeight="1">
      <c r="A72" s="26">
        <v>43958</v>
      </c>
      <c r="B72" s="27"/>
      <c r="C72" s="30">
        <f>ROUND(3.25,5)</f>
        <v>3.25</v>
      </c>
      <c r="D72" s="30">
        <f>F72</f>
        <v>141.20925</v>
      </c>
      <c r="E72" s="30">
        <f>F72</f>
        <v>141.20925</v>
      </c>
      <c r="F72" s="30">
        <f>ROUND(141.20925,5)</f>
        <v>141.20925</v>
      </c>
      <c r="G72" s="28"/>
      <c r="H72" s="40"/>
    </row>
    <row r="73" spans="1:8" ht="12.75" customHeight="1">
      <c r="A73" s="26">
        <v>44049</v>
      </c>
      <c r="B73" s="27"/>
      <c r="C73" s="30">
        <f>ROUND(3.25,5)</f>
        <v>3.25</v>
      </c>
      <c r="D73" s="30">
        <f>F73</f>
        <v>142.36288</v>
      </c>
      <c r="E73" s="30">
        <f>F73</f>
        <v>142.36288</v>
      </c>
      <c r="F73" s="30">
        <f>ROUND(142.36288,5)</f>
        <v>142.36288</v>
      </c>
      <c r="G73" s="28"/>
      <c r="H73" s="40"/>
    </row>
    <row r="74" spans="1:8" ht="12.75" customHeight="1">
      <c r="A74" s="26">
        <v>44140</v>
      </c>
      <c r="B74" s="27"/>
      <c r="C74" s="30">
        <f>ROUND(3.25,5)</f>
        <v>3.25</v>
      </c>
      <c r="D74" s="30">
        <f>F74</f>
        <v>144.87762</v>
      </c>
      <c r="E74" s="30">
        <f>F74</f>
        <v>144.87762</v>
      </c>
      <c r="F74" s="30">
        <f>ROUND(144.87762,5)</f>
        <v>144.87762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ROUND(101.88958,5)</f>
        <v>101.88958</v>
      </c>
      <c r="D76" s="30">
        <f>F76</f>
        <v>102.28655</v>
      </c>
      <c r="E76" s="30">
        <f>F76</f>
        <v>102.28655</v>
      </c>
      <c r="F76" s="30">
        <f>ROUND(102.28655,5)</f>
        <v>102.28655</v>
      </c>
      <c r="G76" s="28"/>
      <c r="H76" s="40"/>
    </row>
    <row r="77" spans="1:8" ht="12.75" customHeight="1">
      <c r="A77" s="26">
        <v>43867</v>
      </c>
      <c r="B77" s="27"/>
      <c r="C77" s="30">
        <f>ROUND(101.88958,5)</f>
        <v>101.88958</v>
      </c>
      <c r="D77" s="30">
        <f>F77</f>
        <v>104.15243</v>
      </c>
      <c r="E77" s="30">
        <f>F77</f>
        <v>104.15243</v>
      </c>
      <c r="F77" s="30">
        <f>ROUND(104.15243,5)</f>
        <v>104.15243</v>
      </c>
      <c r="G77" s="28"/>
      <c r="H77" s="40"/>
    </row>
    <row r="78" spans="1:8" ht="12.75" customHeight="1">
      <c r="A78" s="26">
        <v>43958</v>
      </c>
      <c r="B78" s="27"/>
      <c r="C78" s="30">
        <f>ROUND(101.88958,5)</f>
        <v>101.88958</v>
      </c>
      <c r="D78" s="30">
        <f>F78</f>
        <v>104.98995</v>
      </c>
      <c r="E78" s="30">
        <f>F78</f>
        <v>104.98995</v>
      </c>
      <c r="F78" s="30">
        <f>ROUND(104.98995,5)</f>
        <v>104.98995</v>
      </c>
      <c r="G78" s="28"/>
      <c r="H78" s="40"/>
    </row>
    <row r="79" spans="1:8" ht="12.75" customHeight="1">
      <c r="A79" s="26">
        <v>44049</v>
      </c>
      <c r="B79" s="27"/>
      <c r="C79" s="30">
        <f>ROUND(101.88958,5)</f>
        <v>101.88958</v>
      </c>
      <c r="D79" s="30">
        <f>F79</f>
        <v>106.96683</v>
      </c>
      <c r="E79" s="30">
        <f>F79</f>
        <v>106.96683</v>
      </c>
      <c r="F79" s="30">
        <f>ROUND(106.96683,5)</f>
        <v>106.96683</v>
      </c>
      <c r="G79" s="28"/>
      <c r="H79" s="40"/>
    </row>
    <row r="80" spans="1:8" ht="12.75" customHeight="1">
      <c r="A80" s="26">
        <v>44140</v>
      </c>
      <c r="B80" s="27"/>
      <c r="C80" s="30">
        <f>ROUND(101.88958,5)</f>
        <v>101.88958</v>
      </c>
      <c r="D80" s="30">
        <f>F80</f>
        <v>108.81938</v>
      </c>
      <c r="E80" s="30">
        <f>F80</f>
        <v>108.81938</v>
      </c>
      <c r="F80" s="30">
        <f>ROUND(108.81938,5)</f>
        <v>108.81938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ROUND(8.915,5)</f>
        <v>8.915</v>
      </c>
      <c r="D82" s="30">
        <f>F82</f>
        <v>8.96366</v>
      </c>
      <c r="E82" s="30">
        <f>F82</f>
        <v>8.96366</v>
      </c>
      <c r="F82" s="30">
        <f>ROUND(8.96366,5)</f>
        <v>8.96366</v>
      </c>
      <c r="G82" s="28"/>
      <c r="H82" s="40"/>
    </row>
    <row r="83" spans="1:8" ht="12.75" customHeight="1">
      <c r="A83" s="26">
        <v>43867</v>
      </c>
      <c r="B83" s="27"/>
      <c r="C83" s="30">
        <f>ROUND(8.915,5)</f>
        <v>8.915</v>
      </c>
      <c r="D83" s="30">
        <f>F83</f>
        <v>9.02429</v>
      </c>
      <c r="E83" s="30">
        <f>F83</f>
        <v>9.02429</v>
      </c>
      <c r="F83" s="30">
        <f>ROUND(9.02429,5)</f>
        <v>9.02429</v>
      </c>
      <c r="G83" s="28"/>
      <c r="H83" s="40"/>
    </row>
    <row r="84" spans="1:8" ht="12.75" customHeight="1">
      <c r="A84" s="26">
        <v>43958</v>
      </c>
      <c r="B84" s="27"/>
      <c r="C84" s="30">
        <f>ROUND(8.915,5)</f>
        <v>8.915</v>
      </c>
      <c r="D84" s="30">
        <f>F84</f>
        <v>9.08294</v>
      </c>
      <c r="E84" s="30">
        <f>F84</f>
        <v>9.08294</v>
      </c>
      <c r="F84" s="30">
        <f>ROUND(9.08294,5)</f>
        <v>9.08294</v>
      </c>
      <c r="G84" s="28"/>
      <c r="H84" s="40"/>
    </row>
    <row r="85" spans="1:8" ht="12.75" customHeight="1">
      <c r="A85" s="26">
        <v>44049</v>
      </c>
      <c r="B85" s="27"/>
      <c r="C85" s="30">
        <f>ROUND(8.915,5)</f>
        <v>8.915</v>
      </c>
      <c r="D85" s="30">
        <f>F85</f>
        <v>9.14374</v>
      </c>
      <c r="E85" s="30">
        <f>F85</f>
        <v>9.14374</v>
      </c>
      <c r="F85" s="30">
        <f>ROUND(9.14374,5)</f>
        <v>9.14374</v>
      </c>
      <c r="G85" s="28"/>
      <c r="H85" s="40"/>
    </row>
    <row r="86" spans="1:8" ht="12.75" customHeight="1">
      <c r="A86" s="26">
        <v>44140</v>
      </c>
      <c r="B86" s="27"/>
      <c r="C86" s="30">
        <f>ROUND(8.915,5)</f>
        <v>8.915</v>
      </c>
      <c r="D86" s="30">
        <f>F86</f>
        <v>9.22287</v>
      </c>
      <c r="E86" s="30">
        <f>F86</f>
        <v>9.22287</v>
      </c>
      <c r="F86" s="30">
        <f>ROUND(9.22287,5)</f>
        <v>9.22287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ROUND(9.29,5)</f>
        <v>9.29</v>
      </c>
      <c r="D88" s="30">
        <f>F88</f>
        <v>9.34577</v>
      </c>
      <c r="E88" s="30">
        <f>F88</f>
        <v>9.34577</v>
      </c>
      <c r="F88" s="30">
        <f>ROUND(9.34577,5)</f>
        <v>9.34577</v>
      </c>
      <c r="G88" s="28"/>
      <c r="H88" s="40"/>
    </row>
    <row r="89" spans="1:8" ht="12.75" customHeight="1">
      <c r="A89" s="26">
        <v>43867</v>
      </c>
      <c r="B89" s="27"/>
      <c r="C89" s="30">
        <f>ROUND(9.29,5)</f>
        <v>9.29</v>
      </c>
      <c r="D89" s="30">
        <f>F89</f>
        <v>9.41422</v>
      </c>
      <c r="E89" s="30">
        <f>F89</f>
        <v>9.41422</v>
      </c>
      <c r="F89" s="30">
        <f>ROUND(9.41422,5)</f>
        <v>9.41422</v>
      </c>
      <c r="G89" s="28"/>
      <c r="H89" s="40"/>
    </row>
    <row r="90" spans="1:8" ht="12.75" customHeight="1">
      <c r="A90" s="26">
        <v>43958</v>
      </c>
      <c r="B90" s="27"/>
      <c r="C90" s="30">
        <f>ROUND(9.29,5)</f>
        <v>9.29</v>
      </c>
      <c r="D90" s="30">
        <f>F90</f>
        <v>9.47914</v>
      </c>
      <c r="E90" s="30">
        <f>F90</f>
        <v>9.47914</v>
      </c>
      <c r="F90" s="30">
        <f>ROUND(9.47914,5)</f>
        <v>9.47914</v>
      </c>
      <c r="G90" s="28"/>
      <c r="H90" s="40"/>
    </row>
    <row r="91" spans="1:8" ht="12.75" customHeight="1">
      <c r="A91" s="26">
        <v>44049</v>
      </c>
      <c r="B91" s="27"/>
      <c r="C91" s="30">
        <f>ROUND(9.29,5)</f>
        <v>9.29</v>
      </c>
      <c r="D91" s="30">
        <f>F91</f>
        <v>9.54548</v>
      </c>
      <c r="E91" s="30">
        <f>F91</f>
        <v>9.54548</v>
      </c>
      <c r="F91" s="30">
        <f>ROUND(9.54548,5)</f>
        <v>9.54548</v>
      </c>
      <c r="G91" s="28"/>
      <c r="H91" s="40"/>
    </row>
    <row r="92" spans="1:8" ht="12.75" customHeight="1">
      <c r="A92" s="26">
        <v>44140</v>
      </c>
      <c r="B92" s="27"/>
      <c r="C92" s="30">
        <f>ROUND(9.29,5)</f>
        <v>9.29</v>
      </c>
      <c r="D92" s="30">
        <f>F92</f>
        <v>9.63339</v>
      </c>
      <c r="E92" s="30">
        <f>F92</f>
        <v>9.63339</v>
      </c>
      <c r="F92" s="30">
        <f>ROUND(9.63339,5)</f>
        <v>9.63339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ROUND(101.61122,5)</f>
        <v>101.61122</v>
      </c>
      <c r="D94" s="30">
        <f>F94</f>
        <v>103.09815</v>
      </c>
      <c r="E94" s="30">
        <f>F94</f>
        <v>103.09815</v>
      </c>
      <c r="F94" s="30">
        <f>ROUND(103.09815,5)</f>
        <v>103.09815</v>
      </c>
      <c r="G94" s="28"/>
      <c r="H94" s="40"/>
    </row>
    <row r="95" spans="1:8" ht="12.75" customHeight="1">
      <c r="A95" s="26">
        <v>43867</v>
      </c>
      <c r="B95" s="27"/>
      <c r="C95" s="30">
        <f>ROUND(101.61122,5)</f>
        <v>101.61122</v>
      </c>
      <c r="D95" s="30">
        <f>F95</f>
        <v>104.97891</v>
      </c>
      <c r="E95" s="30">
        <f>F95</f>
        <v>104.97891</v>
      </c>
      <c r="F95" s="30">
        <f>ROUND(104.97891,5)</f>
        <v>104.97891</v>
      </c>
      <c r="G95" s="28"/>
      <c r="H95" s="40"/>
    </row>
    <row r="96" spans="1:8" ht="12.75" customHeight="1">
      <c r="A96" s="26">
        <v>43958</v>
      </c>
      <c r="B96" s="27"/>
      <c r="C96" s="30">
        <f>ROUND(101.61122,5)</f>
        <v>101.61122</v>
      </c>
      <c r="D96" s="30">
        <f>F96</f>
        <v>105.74876</v>
      </c>
      <c r="E96" s="30">
        <f>F96</f>
        <v>105.74876</v>
      </c>
      <c r="F96" s="30">
        <f>ROUND(105.74876,5)</f>
        <v>105.74876</v>
      </c>
      <c r="G96" s="28"/>
      <c r="H96" s="40"/>
    </row>
    <row r="97" spans="1:8" ht="12.75" customHeight="1">
      <c r="A97" s="26">
        <v>44049</v>
      </c>
      <c r="B97" s="27"/>
      <c r="C97" s="30">
        <f>ROUND(101.61122,5)</f>
        <v>101.61122</v>
      </c>
      <c r="D97" s="30">
        <f>F97</f>
        <v>107.73995</v>
      </c>
      <c r="E97" s="30">
        <f>F97</f>
        <v>107.73995</v>
      </c>
      <c r="F97" s="30">
        <f>ROUND(107.73995,5)</f>
        <v>107.73995</v>
      </c>
      <c r="G97" s="28"/>
      <c r="H97" s="40"/>
    </row>
    <row r="98" spans="1:8" ht="12.75" customHeight="1">
      <c r="A98" s="26">
        <v>44140</v>
      </c>
      <c r="B98" s="27"/>
      <c r="C98" s="30">
        <f>ROUND(101.61122,5)</f>
        <v>101.61122</v>
      </c>
      <c r="D98" s="30">
        <f>F98</f>
        <v>108.42294</v>
      </c>
      <c r="E98" s="30">
        <f>F98</f>
        <v>108.42294</v>
      </c>
      <c r="F98" s="30">
        <f>ROUND(108.42294,5)</f>
        <v>108.42294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ROUND(9.715,5)</f>
        <v>9.715</v>
      </c>
      <c r="D100" s="30">
        <f>F100</f>
        <v>9.77236</v>
      </c>
      <c r="E100" s="30">
        <f>F100</f>
        <v>9.77236</v>
      </c>
      <c r="F100" s="30">
        <f>ROUND(9.77236,5)</f>
        <v>9.77236</v>
      </c>
      <c r="G100" s="28"/>
      <c r="H100" s="40"/>
    </row>
    <row r="101" spans="1:8" ht="12.75" customHeight="1">
      <c r="A101" s="26">
        <v>43867</v>
      </c>
      <c r="B101" s="27"/>
      <c r="C101" s="30">
        <f>ROUND(9.715,5)</f>
        <v>9.715</v>
      </c>
      <c r="D101" s="30">
        <f>F101</f>
        <v>9.84412</v>
      </c>
      <c r="E101" s="30">
        <f>F101</f>
        <v>9.84412</v>
      </c>
      <c r="F101" s="30">
        <f>ROUND(9.84412,5)</f>
        <v>9.84412</v>
      </c>
      <c r="G101" s="28"/>
      <c r="H101" s="40"/>
    </row>
    <row r="102" spans="1:8" ht="12.75" customHeight="1">
      <c r="A102" s="26">
        <v>43958</v>
      </c>
      <c r="B102" s="27"/>
      <c r="C102" s="30">
        <f>ROUND(9.715,5)</f>
        <v>9.715</v>
      </c>
      <c r="D102" s="30">
        <f>F102</f>
        <v>9.91416</v>
      </c>
      <c r="E102" s="30">
        <f>F102</f>
        <v>9.91416</v>
      </c>
      <c r="F102" s="30">
        <f>ROUND(9.91416,5)</f>
        <v>9.91416</v>
      </c>
      <c r="G102" s="28"/>
      <c r="H102" s="40"/>
    </row>
    <row r="103" spans="1:8" ht="12.75" customHeight="1">
      <c r="A103" s="26">
        <v>44049</v>
      </c>
      <c r="B103" s="27"/>
      <c r="C103" s="30">
        <f>ROUND(9.715,5)</f>
        <v>9.715</v>
      </c>
      <c r="D103" s="30">
        <f>F103</f>
        <v>9.98652</v>
      </c>
      <c r="E103" s="30">
        <f>F103</f>
        <v>9.98652</v>
      </c>
      <c r="F103" s="30">
        <f>ROUND(9.98652,5)</f>
        <v>9.98652</v>
      </c>
      <c r="G103" s="28"/>
      <c r="H103" s="40"/>
    </row>
    <row r="104" spans="1:8" ht="12.75" customHeight="1">
      <c r="A104" s="26">
        <v>44140</v>
      </c>
      <c r="B104" s="27"/>
      <c r="C104" s="30">
        <f>ROUND(9.715,5)</f>
        <v>9.715</v>
      </c>
      <c r="D104" s="30">
        <f>F104</f>
        <v>10.07245</v>
      </c>
      <c r="E104" s="30">
        <f>F104</f>
        <v>10.07245</v>
      </c>
      <c r="F104" s="30">
        <f>ROUND(10.07245,5)</f>
        <v>10.07245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ROUND(3.53,5)</f>
        <v>3.53</v>
      </c>
      <c r="D106" s="30">
        <f>F106</f>
        <v>121.41682</v>
      </c>
      <c r="E106" s="30">
        <f>F106</f>
        <v>121.41682</v>
      </c>
      <c r="F106" s="30">
        <f>ROUND(121.41682,5)</f>
        <v>121.41682</v>
      </c>
      <c r="G106" s="28"/>
      <c r="H106" s="40"/>
    </row>
    <row r="107" spans="1:8" ht="12.75" customHeight="1">
      <c r="A107" s="26">
        <v>43867</v>
      </c>
      <c r="B107" s="27"/>
      <c r="C107" s="30">
        <f>ROUND(3.53,5)</f>
        <v>3.53</v>
      </c>
      <c r="D107" s="30">
        <f>F107</f>
        <v>121.9735</v>
      </c>
      <c r="E107" s="30">
        <f>F107</f>
        <v>121.9735</v>
      </c>
      <c r="F107" s="30">
        <f>ROUND(121.9735,5)</f>
        <v>121.9735</v>
      </c>
      <c r="G107" s="28"/>
      <c r="H107" s="40"/>
    </row>
    <row r="108" spans="1:8" ht="12.75" customHeight="1">
      <c r="A108" s="26">
        <v>43958</v>
      </c>
      <c r="B108" s="27"/>
      <c r="C108" s="30">
        <f>ROUND(3.53,5)</f>
        <v>3.53</v>
      </c>
      <c r="D108" s="30">
        <f>F108</f>
        <v>124.25731</v>
      </c>
      <c r="E108" s="30">
        <f>F108</f>
        <v>124.25731</v>
      </c>
      <c r="F108" s="30">
        <f>ROUND(124.25731,5)</f>
        <v>124.25731</v>
      </c>
      <c r="G108" s="28"/>
      <c r="H108" s="40"/>
    </row>
    <row r="109" spans="1:8" ht="12.75" customHeight="1">
      <c r="A109" s="26">
        <v>44049</v>
      </c>
      <c r="B109" s="27"/>
      <c r="C109" s="30">
        <f>ROUND(3.53,5)</f>
        <v>3.53</v>
      </c>
      <c r="D109" s="30">
        <f>F109</f>
        <v>124.90368</v>
      </c>
      <c r="E109" s="30">
        <f>F109</f>
        <v>124.90368</v>
      </c>
      <c r="F109" s="30">
        <f>ROUND(124.90368,5)</f>
        <v>124.90368</v>
      </c>
      <c r="G109" s="28"/>
      <c r="H109" s="40"/>
    </row>
    <row r="110" spans="1:8" ht="12.75" customHeight="1">
      <c r="A110" s="26">
        <v>44140</v>
      </c>
      <c r="B110" s="27"/>
      <c r="C110" s="30">
        <f>ROUND(3.53,5)</f>
        <v>3.53</v>
      </c>
      <c r="D110" s="30">
        <f>F110</f>
        <v>127.10929</v>
      </c>
      <c r="E110" s="30">
        <f>F110</f>
        <v>127.10929</v>
      </c>
      <c r="F110" s="30">
        <f>ROUND(127.10929,5)</f>
        <v>127.10929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ROUND(9.835,5)</f>
        <v>9.835</v>
      </c>
      <c r="D112" s="30">
        <f>F112</f>
        <v>9.89287</v>
      </c>
      <c r="E112" s="30">
        <f>F112</f>
        <v>9.89287</v>
      </c>
      <c r="F112" s="30">
        <f>ROUND(9.89287,5)</f>
        <v>9.89287</v>
      </c>
      <c r="G112" s="28"/>
      <c r="H112" s="40"/>
    </row>
    <row r="113" spans="1:8" ht="12.75" customHeight="1">
      <c r="A113" s="26">
        <v>43867</v>
      </c>
      <c r="B113" s="27"/>
      <c r="C113" s="30">
        <f>ROUND(9.835,5)</f>
        <v>9.835</v>
      </c>
      <c r="D113" s="30">
        <f>F113</f>
        <v>9.96525</v>
      </c>
      <c r="E113" s="30">
        <f>F113</f>
        <v>9.96525</v>
      </c>
      <c r="F113" s="30">
        <f>ROUND(9.96525,5)</f>
        <v>9.96525</v>
      </c>
      <c r="G113" s="28"/>
      <c r="H113" s="40"/>
    </row>
    <row r="114" spans="1:8" ht="12.75" customHeight="1">
      <c r="A114" s="26">
        <v>43958</v>
      </c>
      <c r="B114" s="27"/>
      <c r="C114" s="30">
        <f>ROUND(9.835,5)</f>
        <v>9.835</v>
      </c>
      <c r="D114" s="30">
        <f>F114</f>
        <v>10.03589</v>
      </c>
      <c r="E114" s="30">
        <f>F114</f>
        <v>10.03589</v>
      </c>
      <c r="F114" s="30">
        <f>ROUND(10.03589,5)</f>
        <v>10.03589</v>
      </c>
      <c r="G114" s="28"/>
      <c r="H114" s="40"/>
    </row>
    <row r="115" spans="1:8" ht="12.75" customHeight="1">
      <c r="A115" s="26">
        <v>44049</v>
      </c>
      <c r="B115" s="27"/>
      <c r="C115" s="30">
        <f>ROUND(9.835,5)</f>
        <v>9.835</v>
      </c>
      <c r="D115" s="30">
        <f>F115</f>
        <v>10.10883</v>
      </c>
      <c r="E115" s="30">
        <f>F115</f>
        <v>10.10883</v>
      </c>
      <c r="F115" s="30">
        <f>ROUND(10.10883,5)</f>
        <v>10.10883</v>
      </c>
      <c r="G115" s="28"/>
      <c r="H115" s="40"/>
    </row>
    <row r="116" spans="1:8" ht="12.75" customHeight="1">
      <c r="A116" s="26">
        <v>44140</v>
      </c>
      <c r="B116" s="27"/>
      <c r="C116" s="30">
        <f>ROUND(9.835,5)</f>
        <v>9.835</v>
      </c>
      <c r="D116" s="30">
        <f>F116</f>
        <v>10.1946</v>
      </c>
      <c r="E116" s="30">
        <f>F116</f>
        <v>10.1946</v>
      </c>
      <c r="F116" s="30">
        <f>ROUND(10.1946,5)</f>
        <v>10.1946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ROUND(9.885,5)</f>
        <v>9.885</v>
      </c>
      <c r="D118" s="30">
        <f>F118</f>
        <v>9.94106</v>
      </c>
      <c r="E118" s="30">
        <f>F118</f>
        <v>9.94106</v>
      </c>
      <c r="F118" s="30">
        <f>ROUND(9.94106,5)</f>
        <v>9.94106</v>
      </c>
      <c r="G118" s="28"/>
      <c r="H118" s="40"/>
    </row>
    <row r="119" spans="1:8" ht="12.75" customHeight="1">
      <c r="A119" s="26">
        <v>43867</v>
      </c>
      <c r="B119" s="27"/>
      <c r="C119" s="30">
        <f>ROUND(9.885,5)</f>
        <v>9.885</v>
      </c>
      <c r="D119" s="30">
        <f>F119</f>
        <v>10.0111</v>
      </c>
      <c r="E119" s="30">
        <f>F119</f>
        <v>10.0111</v>
      </c>
      <c r="F119" s="30">
        <f>ROUND(10.0111,5)</f>
        <v>10.0111</v>
      </c>
      <c r="G119" s="28"/>
      <c r="H119" s="40"/>
    </row>
    <row r="120" spans="1:8" ht="12.75" customHeight="1">
      <c r="A120" s="26">
        <v>43958</v>
      </c>
      <c r="B120" s="27"/>
      <c r="C120" s="30">
        <f>ROUND(9.885,5)</f>
        <v>9.885</v>
      </c>
      <c r="D120" s="30">
        <f>F120</f>
        <v>10.07934</v>
      </c>
      <c r="E120" s="30">
        <f>F120</f>
        <v>10.07934</v>
      </c>
      <c r="F120" s="30">
        <f>ROUND(10.07934,5)</f>
        <v>10.07934</v>
      </c>
      <c r="G120" s="28"/>
      <c r="H120" s="40"/>
    </row>
    <row r="121" spans="1:8" ht="12.75" customHeight="1">
      <c r="A121" s="26">
        <v>44049</v>
      </c>
      <c r="B121" s="27"/>
      <c r="C121" s="30">
        <f>ROUND(9.885,5)</f>
        <v>9.885</v>
      </c>
      <c r="D121" s="30">
        <f>F121</f>
        <v>10.14965</v>
      </c>
      <c r="E121" s="30">
        <f>F121</f>
        <v>10.14965</v>
      </c>
      <c r="F121" s="30">
        <f>ROUND(10.14965,5)</f>
        <v>10.14965</v>
      </c>
      <c r="G121" s="28"/>
      <c r="H121" s="40"/>
    </row>
    <row r="122" spans="1:8" ht="12.75" customHeight="1">
      <c r="A122" s="26">
        <v>44140</v>
      </c>
      <c r="B122" s="27"/>
      <c r="C122" s="30">
        <f>ROUND(9.885,5)</f>
        <v>9.885</v>
      </c>
      <c r="D122" s="30">
        <f>F122</f>
        <v>10.23196</v>
      </c>
      <c r="E122" s="30">
        <f>F122</f>
        <v>10.23196</v>
      </c>
      <c r="F122" s="30">
        <f>ROUND(10.23196,5)</f>
        <v>10.23196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ROUND(112.73096,5)</f>
        <v>112.73096</v>
      </c>
      <c r="D124" s="30">
        <f>F124</f>
        <v>112.66168</v>
      </c>
      <c r="E124" s="30">
        <f>F124</f>
        <v>112.66168</v>
      </c>
      <c r="F124" s="30">
        <f>ROUND(112.66168,5)</f>
        <v>112.66168</v>
      </c>
      <c r="G124" s="28"/>
      <c r="H124" s="40"/>
    </row>
    <row r="125" spans="1:8" ht="12.75" customHeight="1">
      <c r="A125" s="26">
        <v>43867</v>
      </c>
      <c r="B125" s="27"/>
      <c r="C125" s="30">
        <f>ROUND(112.73096,5)</f>
        <v>112.73096</v>
      </c>
      <c r="D125" s="30">
        <f>F125</f>
        <v>114.71677</v>
      </c>
      <c r="E125" s="30">
        <f>F125</f>
        <v>114.71677</v>
      </c>
      <c r="F125" s="30">
        <f>ROUND(114.71677,5)</f>
        <v>114.71677</v>
      </c>
      <c r="G125" s="28"/>
      <c r="H125" s="40"/>
    </row>
    <row r="126" spans="1:8" ht="12.75" customHeight="1">
      <c r="A126" s="26">
        <v>43958</v>
      </c>
      <c r="B126" s="27"/>
      <c r="C126" s="30">
        <f>ROUND(112.73096,5)</f>
        <v>112.73096</v>
      </c>
      <c r="D126" s="30">
        <f>F126</f>
        <v>115.11638</v>
      </c>
      <c r="E126" s="30">
        <f>F126</f>
        <v>115.11638</v>
      </c>
      <c r="F126" s="30">
        <f>ROUND(115.11638,5)</f>
        <v>115.11638</v>
      </c>
      <c r="G126" s="28"/>
      <c r="H126" s="40"/>
    </row>
    <row r="127" spans="1:8" ht="12.75" customHeight="1">
      <c r="A127" s="26">
        <v>44049</v>
      </c>
      <c r="B127" s="27"/>
      <c r="C127" s="30">
        <f>ROUND(112.73096,5)</f>
        <v>112.73096</v>
      </c>
      <c r="D127" s="30">
        <f>F127</f>
        <v>117.2838</v>
      </c>
      <c r="E127" s="30">
        <f>F127</f>
        <v>117.2838</v>
      </c>
      <c r="F127" s="30">
        <f>ROUND(117.2838,5)</f>
        <v>117.2838</v>
      </c>
      <c r="G127" s="28"/>
      <c r="H127" s="40"/>
    </row>
    <row r="128" spans="1:8" ht="12.75" customHeight="1">
      <c r="A128" s="26">
        <v>44140</v>
      </c>
      <c r="B128" s="27"/>
      <c r="C128" s="30">
        <f>ROUND(112.73096,5)</f>
        <v>112.73096</v>
      </c>
      <c r="D128" s="30">
        <f>F128</f>
        <v>119.29654</v>
      </c>
      <c r="E128" s="30">
        <f>F128</f>
        <v>119.29654</v>
      </c>
      <c r="F128" s="30">
        <f>ROUND(119.29654,5)</f>
        <v>119.29654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ROUND(3.58,5)</f>
        <v>3.58</v>
      </c>
      <c r="D130" s="30">
        <f>F130</f>
        <v>117.22909</v>
      </c>
      <c r="E130" s="30">
        <f>F130</f>
        <v>117.22909</v>
      </c>
      <c r="F130" s="30">
        <f>ROUND(117.22909,5)</f>
        <v>117.22909</v>
      </c>
      <c r="G130" s="28"/>
      <c r="H130" s="40"/>
    </row>
    <row r="131" spans="1:8" ht="12.75" customHeight="1">
      <c r="A131" s="26">
        <v>43867</v>
      </c>
      <c r="B131" s="27"/>
      <c r="C131" s="30">
        <f>ROUND(3.58,5)</f>
        <v>3.58</v>
      </c>
      <c r="D131" s="30">
        <f>F131</f>
        <v>117.53184</v>
      </c>
      <c r="E131" s="30">
        <f>F131</f>
        <v>117.53184</v>
      </c>
      <c r="F131" s="30">
        <f>ROUND(117.53184,5)</f>
        <v>117.53184</v>
      </c>
      <c r="G131" s="28"/>
      <c r="H131" s="40"/>
    </row>
    <row r="132" spans="1:8" ht="12.75" customHeight="1">
      <c r="A132" s="26">
        <v>43958</v>
      </c>
      <c r="B132" s="27"/>
      <c r="C132" s="30">
        <f>ROUND(3.58,5)</f>
        <v>3.58</v>
      </c>
      <c r="D132" s="30">
        <f>F132</f>
        <v>119.73263</v>
      </c>
      <c r="E132" s="30">
        <f>F132</f>
        <v>119.73263</v>
      </c>
      <c r="F132" s="30">
        <f>ROUND(119.73263,5)</f>
        <v>119.73263</v>
      </c>
      <c r="G132" s="28"/>
      <c r="H132" s="40"/>
    </row>
    <row r="133" spans="1:8" ht="12.75" customHeight="1">
      <c r="A133" s="26">
        <v>44049</v>
      </c>
      <c r="B133" s="27"/>
      <c r="C133" s="30">
        <f>ROUND(3.58,5)</f>
        <v>3.58</v>
      </c>
      <c r="D133" s="30">
        <f>F133</f>
        <v>120.1071</v>
      </c>
      <c r="E133" s="30">
        <f>F133</f>
        <v>120.1071</v>
      </c>
      <c r="F133" s="30">
        <f>ROUND(120.1071,5)</f>
        <v>120.1071</v>
      </c>
      <c r="G133" s="28"/>
      <c r="H133" s="40"/>
    </row>
    <row r="134" spans="1:8" ht="12.75" customHeight="1">
      <c r="A134" s="26">
        <v>44140</v>
      </c>
      <c r="B134" s="27"/>
      <c r="C134" s="30">
        <f>ROUND(3.58,5)</f>
        <v>3.58</v>
      </c>
      <c r="D134" s="30">
        <f>F134</f>
        <v>122.22807</v>
      </c>
      <c r="E134" s="30">
        <f>F134</f>
        <v>122.22807</v>
      </c>
      <c r="F134" s="30">
        <f>ROUND(122.22807,5)</f>
        <v>122.22807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ROUND(4.19,5)</f>
        <v>4.19</v>
      </c>
      <c r="D136" s="30">
        <f>F136</f>
        <v>130.56218</v>
      </c>
      <c r="E136" s="30">
        <f>F136</f>
        <v>130.56218</v>
      </c>
      <c r="F136" s="30">
        <f>ROUND(130.56218,5)</f>
        <v>130.56218</v>
      </c>
      <c r="G136" s="28"/>
      <c r="H136" s="40"/>
    </row>
    <row r="137" spans="1:8" ht="12.75" customHeight="1">
      <c r="A137" s="26">
        <v>43867</v>
      </c>
      <c r="B137" s="27"/>
      <c r="C137" s="30">
        <f>ROUND(4.19,5)</f>
        <v>4.19</v>
      </c>
      <c r="D137" s="30">
        <f>F137</f>
        <v>132.94372</v>
      </c>
      <c r="E137" s="30">
        <f>F137</f>
        <v>132.94372</v>
      </c>
      <c r="F137" s="30">
        <f>ROUND(132.94372,5)</f>
        <v>132.94372</v>
      </c>
      <c r="G137" s="28"/>
      <c r="H137" s="40"/>
    </row>
    <row r="138" spans="1:8" ht="12.75" customHeight="1">
      <c r="A138" s="26">
        <v>43958</v>
      </c>
      <c r="B138" s="27"/>
      <c r="C138" s="30">
        <f>ROUND(4.19,5)</f>
        <v>4.19</v>
      </c>
      <c r="D138" s="30">
        <f>F138</f>
        <v>133.52485</v>
      </c>
      <c r="E138" s="30">
        <f>F138</f>
        <v>133.52485</v>
      </c>
      <c r="F138" s="30">
        <f>ROUND(133.52485,5)</f>
        <v>133.52485</v>
      </c>
      <c r="G138" s="28"/>
      <c r="H138" s="40"/>
    </row>
    <row r="139" spans="1:8" ht="12.75" customHeight="1">
      <c r="A139" s="26">
        <v>44049</v>
      </c>
      <c r="B139" s="27"/>
      <c r="C139" s="30">
        <f>ROUND(4.19,5)</f>
        <v>4.19</v>
      </c>
      <c r="D139" s="30">
        <f>F139</f>
        <v>136.03884</v>
      </c>
      <c r="E139" s="30">
        <f>F139</f>
        <v>136.03884</v>
      </c>
      <c r="F139" s="30">
        <f>ROUND(136.03884,5)</f>
        <v>136.03884</v>
      </c>
      <c r="G139" s="28"/>
      <c r="H139" s="40"/>
    </row>
    <row r="140" spans="1:8" ht="12.75" customHeight="1">
      <c r="A140" s="26">
        <v>44140</v>
      </c>
      <c r="B140" s="27"/>
      <c r="C140" s="30">
        <f>ROUND(4.19,5)</f>
        <v>4.19</v>
      </c>
      <c r="D140" s="30">
        <f>F140</f>
        <v>138.4423</v>
      </c>
      <c r="E140" s="30">
        <f>F140</f>
        <v>138.4423</v>
      </c>
      <c r="F140" s="30">
        <f>ROUND(138.4423,5)</f>
        <v>138.4423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ROUND(10.83,5)</f>
        <v>10.83</v>
      </c>
      <c r="D142" s="30">
        <f>F142</f>
        <v>10.92481</v>
      </c>
      <c r="E142" s="30">
        <f>F142</f>
        <v>10.92481</v>
      </c>
      <c r="F142" s="30">
        <f>ROUND(10.92481,5)</f>
        <v>10.92481</v>
      </c>
      <c r="G142" s="28"/>
      <c r="H142" s="40"/>
    </row>
    <row r="143" spans="1:8" ht="12.75" customHeight="1">
      <c r="A143" s="26">
        <v>43867</v>
      </c>
      <c r="B143" s="27"/>
      <c r="C143" s="30">
        <f>ROUND(10.83,5)</f>
        <v>10.83</v>
      </c>
      <c r="D143" s="30">
        <f>F143</f>
        <v>11.04534</v>
      </c>
      <c r="E143" s="30">
        <f>F143</f>
        <v>11.04534</v>
      </c>
      <c r="F143" s="30">
        <f>ROUND(11.04534,5)</f>
        <v>11.04534</v>
      </c>
      <c r="G143" s="28"/>
      <c r="H143" s="40"/>
    </row>
    <row r="144" spans="1:8" ht="12.75" customHeight="1">
      <c r="A144" s="26">
        <v>43958</v>
      </c>
      <c r="B144" s="27"/>
      <c r="C144" s="30">
        <f>ROUND(10.83,5)</f>
        <v>10.83</v>
      </c>
      <c r="D144" s="30">
        <f>F144</f>
        <v>11.16124</v>
      </c>
      <c r="E144" s="30">
        <f>F144</f>
        <v>11.16124</v>
      </c>
      <c r="F144" s="30">
        <f>ROUND(11.16124,5)</f>
        <v>11.16124</v>
      </c>
      <c r="G144" s="28"/>
      <c r="H144" s="40"/>
    </row>
    <row r="145" spans="1:8" ht="12.75" customHeight="1">
      <c r="A145" s="26">
        <v>44049</v>
      </c>
      <c r="B145" s="27"/>
      <c r="C145" s="30">
        <f>ROUND(10.83,5)</f>
        <v>10.83</v>
      </c>
      <c r="D145" s="30">
        <f>F145</f>
        <v>11.28008</v>
      </c>
      <c r="E145" s="30">
        <f>F145</f>
        <v>11.28008</v>
      </c>
      <c r="F145" s="30">
        <f>ROUND(11.28008,5)</f>
        <v>11.28008</v>
      </c>
      <c r="G145" s="28"/>
      <c r="H145" s="40"/>
    </row>
    <row r="146" spans="1:8" ht="12.75" customHeight="1">
      <c r="A146" s="26">
        <v>44140</v>
      </c>
      <c r="B146" s="27"/>
      <c r="C146" s="30">
        <f>ROUND(10.83,5)</f>
        <v>10.83</v>
      </c>
      <c r="D146" s="30">
        <f>F146</f>
        <v>11.42456</v>
      </c>
      <c r="E146" s="30">
        <f>F146</f>
        <v>11.42456</v>
      </c>
      <c r="F146" s="30">
        <f>ROUND(11.42456,5)</f>
        <v>11.42456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ROUND(11.17,5)</f>
        <v>11.17</v>
      </c>
      <c r="D148" s="30">
        <f>F148</f>
        <v>11.26421</v>
      </c>
      <c r="E148" s="30">
        <f>F148</f>
        <v>11.26421</v>
      </c>
      <c r="F148" s="30">
        <f>ROUND(11.26421,5)</f>
        <v>11.26421</v>
      </c>
      <c r="G148" s="28"/>
      <c r="H148" s="40"/>
    </row>
    <row r="149" spans="1:8" ht="12.75" customHeight="1">
      <c r="A149" s="26">
        <v>43867</v>
      </c>
      <c r="B149" s="27"/>
      <c r="C149" s="30">
        <f>ROUND(11.17,5)</f>
        <v>11.17</v>
      </c>
      <c r="D149" s="30">
        <f>F149</f>
        <v>11.3794</v>
      </c>
      <c r="E149" s="30">
        <f>F149</f>
        <v>11.3794</v>
      </c>
      <c r="F149" s="30">
        <f>ROUND(11.3794,5)</f>
        <v>11.3794</v>
      </c>
      <c r="G149" s="28"/>
      <c r="H149" s="40"/>
    </row>
    <row r="150" spans="1:8" ht="12.75" customHeight="1">
      <c r="A150" s="26">
        <v>43958</v>
      </c>
      <c r="B150" s="27"/>
      <c r="C150" s="30">
        <f>ROUND(11.17,5)</f>
        <v>11.17</v>
      </c>
      <c r="D150" s="30">
        <f>F150</f>
        <v>11.49497</v>
      </c>
      <c r="E150" s="30">
        <f>F150</f>
        <v>11.49497</v>
      </c>
      <c r="F150" s="30">
        <f>ROUND(11.49497,5)</f>
        <v>11.49497</v>
      </c>
      <c r="G150" s="28"/>
      <c r="H150" s="40"/>
    </row>
    <row r="151" spans="1:8" ht="12.75" customHeight="1">
      <c r="A151" s="26">
        <v>44049</v>
      </c>
      <c r="B151" s="27"/>
      <c r="C151" s="30">
        <f>ROUND(11.17,5)</f>
        <v>11.17</v>
      </c>
      <c r="D151" s="30">
        <f>F151</f>
        <v>11.61162</v>
      </c>
      <c r="E151" s="30">
        <f>F151</f>
        <v>11.61162</v>
      </c>
      <c r="F151" s="30">
        <f>ROUND(11.61162,5)</f>
        <v>11.61162</v>
      </c>
      <c r="G151" s="28"/>
      <c r="H151" s="40"/>
    </row>
    <row r="152" spans="1:8" ht="12.75" customHeight="1">
      <c r="A152" s="26">
        <v>44140</v>
      </c>
      <c r="B152" s="27"/>
      <c r="C152" s="30">
        <f>ROUND(11.17,5)</f>
        <v>11.17</v>
      </c>
      <c r="D152" s="30">
        <f>F152</f>
        <v>11.75057</v>
      </c>
      <c r="E152" s="30">
        <f>F152</f>
        <v>11.75057</v>
      </c>
      <c r="F152" s="30">
        <f>ROUND(11.75057,5)</f>
        <v>11.75057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ROUND(7.245,5)</f>
        <v>7.245</v>
      </c>
      <c r="D154" s="30">
        <f>F154</f>
        <v>7.25267</v>
      </c>
      <c r="E154" s="30">
        <f>F154</f>
        <v>7.25267</v>
      </c>
      <c r="F154" s="30">
        <f>ROUND(7.25267,5)</f>
        <v>7.25267</v>
      </c>
      <c r="G154" s="28"/>
      <c r="H154" s="40"/>
    </row>
    <row r="155" spans="1:8" ht="12.75" customHeight="1">
      <c r="A155" s="26">
        <v>43867</v>
      </c>
      <c r="B155" s="27"/>
      <c r="C155" s="30">
        <f>ROUND(7.245,5)</f>
        <v>7.245</v>
      </c>
      <c r="D155" s="30">
        <f>F155</f>
        <v>7.25536</v>
      </c>
      <c r="E155" s="30">
        <f>F155</f>
        <v>7.25536</v>
      </c>
      <c r="F155" s="30">
        <f>ROUND(7.25536,5)</f>
        <v>7.25536</v>
      </c>
      <c r="G155" s="28"/>
      <c r="H155" s="40"/>
    </row>
    <row r="156" spans="1:8" ht="12.75" customHeight="1">
      <c r="A156" s="26">
        <v>43958</v>
      </c>
      <c r="B156" s="27"/>
      <c r="C156" s="30">
        <f>ROUND(7.245,5)</f>
        <v>7.245</v>
      </c>
      <c r="D156" s="30">
        <f>F156</f>
        <v>7.22571</v>
      </c>
      <c r="E156" s="30">
        <f>F156</f>
        <v>7.22571</v>
      </c>
      <c r="F156" s="30">
        <f>ROUND(7.22571,5)</f>
        <v>7.22571</v>
      </c>
      <c r="G156" s="28"/>
      <c r="H156" s="40"/>
    </row>
    <row r="157" spans="1:8" ht="12.75" customHeight="1">
      <c r="A157" s="26">
        <v>44049</v>
      </c>
      <c r="B157" s="27"/>
      <c r="C157" s="30">
        <f>ROUND(7.245,5)</f>
        <v>7.245</v>
      </c>
      <c r="D157" s="30">
        <f>F157</f>
        <v>7.18164</v>
      </c>
      <c r="E157" s="30">
        <f>F157</f>
        <v>7.18164</v>
      </c>
      <c r="F157" s="30">
        <f>ROUND(7.18164,5)</f>
        <v>7.18164</v>
      </c>
      <c r="G157" s="28"/>
      <c r="H157" s="40"/>
    </row>
    <row r="158" spans="1:8" ht="12.75" customHeight="1">
      <c r="A158" s="26">
        <v>44140</v>
      </c>
      <c r="B158" s="27"/>
      <c r="C158" s="30">
        <f>ROUND(7.245,5)</f>
        <v>7.245</v>
      </c>
      <c r="D158" s="30">
        <f>F158</f>
        <v>7.20111</v>
      </c>
      <c r="E158" s="30">
        <f>F158</f>
        <v>7.20111</v>
      </c>
      <c r="F158" s="30">
        <f>ROUND(7.20111,5)</f>
        <v>7.20111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ROUND(9.595,5)</f>
        <v>9.595</v>
      </c>
      <c r="D160" s="30">
        <f>F160</f>
        <v>9.65602</v>
      </c>
      <c r="E160" s="30">
        <f>F160</f>
        <v>9.65602</v>
      </c>
      <c r="F160" s="30">
        <f>ROUND(9.65602,5)</f>
        <v>9.65602</v>
      </c>
      <c r="G160" s="28"/>
      <c r="H160" s="40"/>
    </row>
    <row r="161" spans="1:8" ht="12.75" customHeight="1">
      <c r="A161" s="26">
        <v>43867</v>
      </c>
      <c r="B161" s="27"/>
      <c r="C161" s="30">
        <f>ROUND(9.595,5)</f>
        <v>9.595</v>
      </c>
      <c r="D161" s="30">
        <f>F161</f>
        <v>9.73273</v>
      </c>
      <c r="E161" s="30">
        <f>F161</f>
        <v>9.73273</v>
      </c>
      <c r="F161" s="30">
        <f>ROUND(9.73273,5)</f>
        <v>9.73273</v>
      </c>
      <c r="G161" s="28"/>
      <c r="H161" s="40"/>
    </row>
    <row r="162" spans="1:8" ht="12.75" customHeight="1">
      <c r="A162" s="26">
        <v>43958</v>
      </c>
      <c r="B162" s="27"/>
      <c r="C162" s="30">
        <f>ROUND(9.595,5)</f>
        <v>9.595</v>
      </c>
      <c r="D162" s="30">
        <f>F162</f>
        <v>9.79975</v>
      </c>
      <c r="E162" s="30">
        <f>F162</f>
        <v>9.79975</v>
      </c>
      <c r="F162" s="30">
        <f>ROUND(9.79975,5)</f>
        <v>9.79975</v>
      </c>
      <c r="G162" s="28"/>
      <c r="H162" s="40"/>
    </row>
    <row r="163" spans="1:8" ht="12.75" customHeight="1">
      <c r="A163" s="26">
        <v>44049</v>
      </c>
      <c r="B163" s="27"/>
      <c r="C163" s="30">
        <f>ROUND(9.595,5)</f>
        <v>9.595</v>
      </c>
      <c r="D163" s="30">
        <f>F163</f>
        <v>9.86775</v>
      </c>
      <c r="E163" s="30">
        <f>F163</f>
        <v>9.86775</v>
      </c>
      <c r="F163" s="30">
        <f>ROUND(9.86775,5)</f>
        <v>9.86775</v>
      </c>
      <c r="G163" s="28"/>
      <c r="H163" s="40"/>
    </row>
    <row r="164" spans="1:8" ht="12.75" customHeight="1">
      <c r="A164" s="26">
        <v>44140</v>
      </c>
      <c r="B164" s="27"/>
      <c r="C164" s="30">
        <f>ROUND(9.595,5)</f>
        <v>9.595</v>
      </c>
      <c r="D164" s="30">
        <f>F164</f>
        <v>9.95899</v>
      </c>
      <c r="E164" s="30">
        <f>F164</f>
        <v>9.95899</v>
      </c>
      <c r="F164" s="30">
        <f>ROUND(9.95899,5)</f>
        <v>9.95899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ROUND(8.21,5)</f>
        <v>8.21</v>
      </c>
      <c r="D166" s="30">
        <f>F166</f>
        <v>8.2495</v>
      </c>
      <c r="E166" s="30">
        <f>F166</f>
        <v>8.2495</v>
      </c>
      <c r="F166" s="30">
        <f>ROUND(8.2495,5)</f>
        <v>8.2495</v>
      </c>
      <c r="G166" s="28"/>
      <c r="H166" s="40"/>
    </row>
    <row r="167" spans="1:8" ht="12.75" customHeight="1">
      <c r="A167" s="26">
        <v>43867</v>
      </c>
      <c r="B167" s="27"/>
      <c r="C167" s="30">
        <f>ROUND(8.21,5)</f>
        <v>8.21</v>
      </c>
      <c r="D167" s="30">
        <f>F167</f>
        <v>8.29666</v>
      </c>
      <c r="E167" s="30">
        <f>F167</f>
        <v>8.29666</v>
      </c>
      <c r="F167" s="30">
        <f>ROUND(8.29666,5)</f>
        <v>8.29666</v>
      </c>
      <c r="G167" s="28"/>
      <c r="H167" s="40"/>
    </row>
    <row r="168" spans="1:8" ht="12.75" customHeight="1">
      <c r="A168" s="26">
        <v>43958</v>
      </c>
      <c r="B168" s="27"/>
      <c r="C168" s="30">
        <f>ROUND(8.21,5)</f>
        <v>8.21</v>
      </c>
      <c r="D168" s="30">
        <f>F168</f>
        <v>8.33722</v>
      </c>
      <c r="E168" s="30">
        <f>F168</f>
        <v>8.33722</v>
      </c>
      <c r="F168" s="30">
        <f>ROUND(8.33722,5)</f>
        <v>8.33722</v>
      </c>
      <c r="G168" s="28"/>
      <c r="H168" s="40"/>
    </row>
    <row r="169" spans="1:8" ht="12.75" customHeight="1">
      <c r="A169" s="26">
        <v>44049</v>
      </c>
      <c r="B169" s="27"/>
      <c r="C169" s="30">
        <f>ROUND(8.21,5)</f>
        <v>8.21</v>
      </c>
      <c r="D169" s="30">
        <f>F169</f>
        <v>8.37872</v>
      </c>
      <c r="E169" s="30">
        <f>F169</f>
        <v>8.37872</v>
      </c>
      <c r="F169" s="30">
        <f>ROUND(8.37872,5)</f>
        <v>8.37872</v>
      </c>
      <c r="G169" s="28"/>
      <c r="H169" s="40"/>
    </row>
    <row r="170" spans="1:8" ht="12.75" customHeight="1">
      <c r="A170" s="26">
        <v>44140</v>
      </c>
      <c r="B170" s="27"/>
      <c r="C170" s="30">
        <f>ROUND(8.21,5)</f>
        <v>8.21</v>
      </c>
      <c r="D170" s="30">
        <f>F170</f>
        <v>8.45079</v>
      </c>
      <c r="E170" s="30">
        <f>F170</f>
        <v>8.45079</v>
      </c>
      <c r="F170" s="30">
        <f>ROUND(8.45079,5)</f>
        <v>8.45079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ROUND(2.85,5)</f>
        <v>2.85</v>
      </c>
      <c r="D172" s="30">
        <f>F172</f>
        <v>308.63851</v>
      </c>
      <c r="E172" s="30">
        <f>F172</f>
        <v>308.63851</v>
      </c>
      <c r="F172" s="30">
        <f>ROUND(308.63851,5)</f>
        <v>308.63851</v>
      </c>
      <c r="G172" s="28"/>
      <c r="H172" s="40"/>
    </row>
    <row r="173" spans="1:8" ht="12.75" customHeight="1">
      <c r="A173" s="26">
        <v>43867</v>
      </c>
      <c r="B173" s="27"/>
      <c r="C173" s="30">
        <f>ROUND(2.85,5)</f>
        <v>2.85</v>
      </c>
      <c r="D173" s="30">
        <f>F173</f>
        <v>306.61021</v>
      </c>
      <c r="E173" s="30">
        <f>F173</f>
        <v>306.61021</v>
      </c>
      <c r="F173" s="30">
        <f>ROUND(306.61021,5)</f>
        <v>306.61021</v>
      </c>
      <c r="G173" s="28"/>
      <c r="H173" s="40"/>
    </row>
    <row r="174" spans="1:8" ht="12.75" customHeight="1">
      <c r="A174" s="26">
        <v>43958</v>
      </c>
      <c r="B174" s="27"/>
      <c r="C174" s="30">
        <f>ROUND(2.85,5)</f>
        <v>2.85</v>
      </c>
      <c r="D174" s="30">
        <f>F174</f>
        <v>312.35148</v>
      </c>
      <c r="E174" s="30">
        <f>F174</f>
        <v>312.35148</v>
      </c>
      <c r="F174" s="30">
        <f>ROUND(312.35148,5)</f>
        <v>312.35148</v>
      </c>
      <c r="G174" s="28"/>
      <c r="H174" s="40"/>
    </row>
    <row r="175" spans="1:8" ht="12.75" customHeight="1">
      <c r="A175" s="26">
        <v>44049</v>
      </c>
      <c r="B175" s="27"/>
      <c r="C175" s="30">
        <f>ROUND(2.85,5)</f>
        <v>2.85</v>
      </c>
      <c r="D175" s="30">
        <f>F175</f>
        <v>310.43916</v>
      </c>
      <c r="E175" s="30">
        <f>F175</f>
        <v>310.43916</v>
      </c>
      <c r="F175" s="30">
        <f>ROUND(310.43916,5)</f>
        <v>310.43916</v>
      </c>
      <c r="G175" s="28"/>
      <c r="H175" s="40"/>
    </row>
    <row r="176" spans="1:8" ht="12.75" customHeight="1">
      <c r="A176" s="26">
        <v>44140</v>
      </c>
      <c r="B176" s="27"/>
      <c r="C176" s="30">
        <f>ROUND(2.85,5)</f>
        <v>2.85</v>
      </c>
      <c r="D176" s="30">
        <f>F176</f>
        <v>315.91807</v>
      </c>
      <c r="E176" s="30">
        <f>F176</f>
        <v>315.91807</v>
      </c>
      <c r="F176" s="30">
        <f>ROUND(315.91807,5)</f>
        <v>315.91807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ROUND(3.5,5)</f>
        <v>3.5</v>
      </c>
      <c r="D178" s="30">
        <f>F178</f>
        <v>234.20969</v>
      </c>
      <c r="E178" s="30">
        <f>F178</f>
        <v>234.20969</v>
      </c>
      <c r="F178" s="30">
        <f>ROUND(234.20969,5)</f>
        <v>234.20969</v>
      </c>
      <c r="G178" s="28"/>
      <c r="H178" s="40"/>
    </row>
    <row r="179" spans="1:8" ht="12.75" customHeight="1">
      <c r="A179" s="26">
        <v>43867</v>
      </c>
      <c r="B179" s="27"/>
      <c r="C179" s="30">
        <f>ROUND(3.5,5)</f>
        <v>3.5</v>
      </c>
      <c r="D179" s="30">
        <f>F179</f>
        <v>234.4144</v>
      </c>
      <c r="E179" s="30">
        <f>F179</f>
        <v>234.4144</v>
      </c>
      <c r="F179" s="30">
        <f>ROUND(234.4144,5)</f>
        <v>234.4144</v>
      </c>
      <c r="G179" s="28"/>
      <c r="H179" s="40"/>
    </row>
    <row r="180" spans="1:8" ht="12.75" customHeight="1">
      <c r="A180" s="26">
        <v>43958</v>
      </c>
      <c r="B180" s="27"/>
      <c r="C180" s="30">
        <f>ROUND(3.5,5)</f>
        <v>3.5</v>
      </c>
      <c r="D180" s="30">
        <f>F180</f>
        <v>238.80376</v>
      </c>
      <c r="E180" s="30">
        <f>F180</f>
        <v>238.80376</v>
      </c>
      <c r="F180" s="30">
        <f>ROUND(238.80376,5)</f>
        <v>238.80376</v>
      </c>
      <c r="G180" s="28"/>
      <c r="H180" s="40"/>
    </row>
    <row r="181" spans="1:8" ht="12.75" customHeight="1">
      <c r="A181" s="26">
        <v>44049</v>
      </c>
      <c r="B181" s="27"/>
      <c r="C181" s="30">
        <f>ROUND(3.5,5)</f>
        <v>3.5</v>
      </c>
      <c r="D181" s="30">
        <f>F181</f>
        <v>239.16074</v>
      </c>
      <c r="E181" s="30">
        <f>F181</f>
        <v>239.16074</v>
      </c>
      <c r="F181" s="30">
        <f>ROUND(239.16074,5)</f>
        <v>239.16074</v>
      </c>
      <c r="G181" s="28"/>
      <c r="H181" s="40"/>
    </row>
    <row r="182" spans="1:8" ht="12.75" customHeight="1">
      <c r="A182" s="26">
        <v>44140</v>
      </c>
      <c r="B182" s="27"/>
      <c r="C182" s="30">
        <f>ROUND(3.5,5)</f>
        <v>3.5</v>
      </c>
      <c r="D182" s="30">
        <f>F182</f>
        <v>243.38421</v>
      </c>
      <c r="E182" s="30">
        <f>F182</f>
        <v>243.38421</v>
      </c>
      <c r="F182" s="30">
        <f>ROUND(243.38421,5)</f>
        <v>243.38421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ROUND(6.825,5)</f>
        <v>6.825</v>
      </c>
      <c r="D184" s="30">
        <f>F184</f>
        <v>6.39391</v>
      </c>
      <c r="E184" s="30">
        <f>F184</f>
        <v>6.39391</v>
      </c>
      <c r="F184" s="30">
        <f>ROUND(6.39391,5)</f>
        <v>6.39391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ROUND(6.585,5)</f>
        <v>6.585</v>
      </c>
      <c r="D186" s="30">
        <f>F186</f>
        <v>6.48862</v>
      </c>
      <c r="E186" s="30">
        <f>F186</f>
        <v>6.48862</v>
      </c>
      <c r="F186" s="30">
        <f>ROUND(6.48862,5)</f>
        <v>6.48862</v>
      </c>
      <c r="G186" s="28"/>
      <c r="H186" s="40"/>
    </row>
    <row r="187" spans="1:8" ht="12.75" customHeight="1">
      <c r="A187" s="26">
        <v>43867</v>
      </c>
      <c r="B187" s="27"/>
      <c r="C187" s="30">
        <f>ROUND(6.585,5)</f>
        <v>6.585</v>
      </c>
      <c r="D187" s="30">
        <f>F187</f>
        <v>6.30209</v>
      </c>
      <c r="E187" s="30">
        <f>F187</f>
        <v>6.30209</v>
      </c>
      <c r="F187" s="30">
        <f>ROUND(6.30209,5)</f>
        <v>6.30209</v>
      </c>
      <c r="G187" s="28"/>
      <c r="H187" s="40"/>
    </row>
    <row r="188" spans="1:8" ht="12.75" customHeight="1">
      <c r="A188" s="26">
        <v>43958</v>
      </c>
      <c r="B188" s="27"/>
      <c r="C188" s="30">
        <f>ROUND(6.585,5)</f>
        <v>6.585</v>
      </c>
      <c r="D188" s="30">
        <f>F188</f>
        <v>5.95255</v>
      </c>
      <c r="E188" s="30">
        <f>F188</f>
        <v>5.95255</v>
      </c>
      <c r="F188" s="30">
        <f>ROUND(5.95255,5)</f>
        <v>5.95255</v>
      </c>
      <c r="G188" s="28"/>
      <c r="H188" s="40"/>
    </row>
    <row r="189" spans="1:8" ht="12.75" customHeight="1">
      <c r="A189" s="26">
        <v>44049</v>
      </c>
      <c r="B189" s="27"/>
      <c r="C189" s="30">
        <f>ROUND(6.585,5)</f>
        <v>6.585</v>
      </c>
      <c r="D189" s="30">
        <f>F189</f>
        <v>5.3149</v>
      </c>
      <c r="E189" s="30">
        <f>F189</f>
        <v>5.3149</v>
      </c>
      <c r="F189" s="30">
        <f>ROUND(5.3149,5)</f>
        <v>5.3149</v>
      </c>
      <c r="G189" s="28"/>
      <c r="H189" s="40"/>
    </row>
    <row r="190" spans="1:8" ht="12.75" customHeight="1">
      <c r="A190" s="26">
        <v>44140</v>
      </c>
      <c r="B190" s="27"/>
      <c r="C190" s="30">
        <f>ROUND(6.585,5)</f>
        <v>6.585</v>
      </c>
      <c r="D190" s="30">
        <f>F190</f>
        <v>4.18792</v>
      </c>
      <c r="E190" s="30">
        <f>F190</f>
        <v>4.18792</v>
      </c>
      <c r="F190" s="30">
        <f>ROUND(4.18792,5)</f>
        <v>4.18792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ROUND(9.59,5)</f>
        <v>9.59</v>
      </c>
      <c r="D192" s="30">
        <f>F192</f>
        <v>9.64303</v>
      </c>
      <c r="E192" s="30">
        <f>F192</f>
        <v>9.64303</v>
      </c>
      <c r="F192" s="30">
        <f>ROUND(9.64303,5)</f>
        <v>9.64303</v>
      </c>
      <c r="G192" s="28"/>
      <c r="H192" s="40"/>
    </row>
    <row r="193" spans="1:8" ht="12.75" customHeight="1">
      <c r="A193" s="26">
        <v>43867</v>
      </c>
      <c r="B193" s="27"/>
      <c r="C193" s="30">
        <f>ROUND(9.59,5)</f>
        <v>9.59</v>
      </c>
      <c r="D193" s="30">
        <f>F193</f>
        <v>9.70791</v>
      </c>
      <c r="E193" s="30">
        <f>F193</f>
        <v>9.70791</v>
      </c>
      <c r="F193" s="30">
        <f>ROUND(9.70791,5)</f>
        <v>9.70791</v>
      </c>
      <c r="G193" s="28"/>
      <c r="H193" s="40"/>
    </row>
    <row r="194" spans="1:8" ht="12.75" customHeight="1">
      <c r="A194" s="26">
        <v>43958</v>
      </c>
      <c r="B194" s="27"/>
      <c r="C194" s="30">
        <f>ROUND(9.59,5)</f>
        <v>9.59</v>
      </c>
      <c r="D194" s="30">
        <f>F194</f>
        <v>9.76962</v>
      </c>
      <c r="E194" s="30">
        <f>F194</f>
        <v>9.76962</v>
      </c>
      <c r="F194" s="30">
        <f>ROUND(9.76962,5)</f>
        <v>9.76962</v>
      </c>
      <c r="G194" s="28"/>
      <c r="H194" s="40"/>
    </row>
    <row r="195" spans="1:8" ht="12.75" customHeight="1">
      <c r="A195" s="26">
        <v>44049</v>
      </c>
      <c r="B195" s="27"/>
      <c r="C195" s="30">
        <f>ROUND(9.59,5)</f>
        <v>9.59</v>
      </c>
      <c r="D195" s="30">
        <f>F195</f>
        <v>9.83222</v>
      </c>
      <c r="E195" s="30">
        <f>F195</f>
        <v>9.83222</v>
      </c>
      <c r="F195" s="30">
        <f>ROUND(9.83222,5)</f>
        <v>9.83222</v>
      </c>
      <c r="G195" s="28"/>
      <c r="H195" s="40"/>
    </row>
    <row r="196" spans="1:8" ht="12.75" customHeight="1">
      <c r="A196" s="26">
        <v>44140</v>
      </c>
      <c r="B196" s="27"/>
      <c r="C196" s="30">
        <f>ROUND(9.59,5)</f>
        <v>9.59</v>
      </c>
      <c r="D196" s="30">
        <f>F196</f>
        <v>9.91215</v>
      </c>
      <c r="E196" s="30">
        <f>F196</f>
        <v>9.91215</v>
      </c>
      <c r="F196" s="30">
        <f>ROUND(9.91215,5)</f>
        <v>9.91215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ROUND(3.33,5)</f>
        <v>3.33</v>
      </c>
      <c r="D198" s="30">
        <f>F198</f>
        <v>189.75858</v>
      </c>
      <c r="E198" s="30">
        <f>F198</f>
        <v>189.75858</v>
      </c>
      <c r="F198" s="30">
        <f>ROUND(189.75858,5)</f>
        <v>189.75858</v>
      </c>
      <c r="G198" s="28"/>
      <c r="H198" s="40"/>
    </row>
    <row r="199" spans="1:8" ht="12.75" customHeight="1">
      <c r="A199" s="26">
        <v>43867</v>
      </c>
      <c r="B199" s="27"/>
      <c r="C199" s="30">
        <f>ROUND(3.33,5)</f>
        <v>3.33</v>
      </c>
      <c r="D199" s="30">
        <f>F199</f>
        <v>193.21997</v>
      </c>
      <c r="E199" s="30">
        <f>F199</f>
        <v>193.21997</v>
      </c>
      <c r="F199" s="30">
        <f>ROUND(193.21997,5)</f>
        <v>193.21997</v>
      </c>
      <c r="G199" s="28"/>
      <c r="H199" s="40"/>
    </row>
    <row r="200" spans="1:8" ht="12.75" customHeight="1">
      <c r="A200" s="26">
        <v>43958</v>
      </c>
      <c r="B200" s="27"/>
      <c r="C200" s="30">
        <f>ROUND(3.33,5)</f>
        <v>3.33</v>
      </c>
      <c r="D200" s="30">
        <f>F200</f>
        <v>194.18765</v>
      </c>
      <c r="E200" s="30">
        <f>F200</f>
        <v>194.18765</v>
      </c>
      <c r="F200" s="30">
        <f>ROUND(194.18765,5)</f>
        <v>194.18765</v>
      </c>
      <c r="G200" s="28"/>
      <c r="H200" s="40"/>
    </row>
    <row r="201" spans="1:8" ht="12.75" customHeight="1">
      <c r="A201" s="26">
        <v>44049</v>
      </c>
      <c r="B201" s="27"/>
      <c r="C201" s="30">
        <f>ROUND(3.33,5)</f>
        <v>3.33</v>
      </c>
      <c r="D201" s="30">
        <f>F201</f>
        <v>197.84385</v>
      </c>
      <c r="E201" s="30">
        <f>F201</f>
        <v>197.84385</v>
      </c>
      <c r="F201" s="30">
        <f>ROUND(197.84385,5)</f>
        <v>197.84385</v>
      </c>
      <c r="G201" s="28"/>
      <c r="H201" s="40"/>
    </row>
    <row r="202" spans="1:8" ht="12.75" customHeight="1">
      <c r="A202" s="26">
        <v>44140</v>
      </c>
      <c r="B202" s="27"/>
      <c r="C202" s="30">
        <f>ROUND(3.33,5)</f>
        <v>3.33</v>
      </c>
      <c r="D202" s="30">
        <f>F202</f>
        <v>201.24959</v>
      </c>
      <c r="E202" s="30">
        <f>F202</f>
        <v>201.24959</v>
      </c>
      <c r="F202" s="30">
        <f>ROUND(201.24959,5)</f>
        <v>201.24959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ROUND(2.7,5)</f>
        <v>2.7</v>
      </c>
      <c r="D204" s="30">
        <f>F204</f>
        <v>162.74102</v>
      </c>
      <c r="E204" s="30">
        <f>F204</f>
        <v>162.74102</v>
      </c>
      <c r="F204" s="30">
        <f>ROUND(162.74102,5)</f>
        <v>162.74102</v>
      </c>
      <c r="G204" s="28"/>
      <c r="H204" s="40"/>
    </row>
    <row r="205" spans="1:8" ht="12.75" customHeight="1">
      <c r="A205" s="26">
        <v>43867</v>
      </c>
      <c r="B205" s="27"/>
      <c r="C205" s="30">
        <f>ROUND(2.7,5)</f>
        <v>2.7</v>
      </c>
      <c r="D205" s="30">
        <f>F205</f>
        <v>163.46376</v>
      </c>
      <c r="E205" s="30">
        <f>F205</f>
        <v>163.46376</v>
      </c>
      <c r="F205" s="30">
        <f>ROUND(163.46376,5)</f>
        <v>163.46376</v>
      </c>
      <c r="G205" s="28"/>
      <c r="H205" s="40"/>
    </row>
    <row r="206" spans="1:8" ht="12.75" customHeight="1">
      <c r="A206" s="26">
        <v>43958</v>
      </c>
      <c r="B206" s="27"/>
      <c r="C206" s="30">
        <f>ROUND(2.7,5)</f>
        <v>2.7</v>
      </c>
      <c r="D206" s="30">
        <f>F206</f>
        <v>166.52458</v>
      </c>
      <c r="E206" s="30">
        <f>F206</f>
        <v>166.52458</v>
      </c>
      <c r="F206" s="30">
        <f>ROUND(166.52458,5)</f>
        <v>166.52458</v>
      </c>
      <c r="G206" s="28"/>
      <c r="H206" s="40"/>
    </row>
    <row r="207" spans="1:8" ht="12.75" customHeight="1">
      <c r="A207" s="26">
        <v>44049</v>
      </c>
      <c r="B207" s="27"/>
      <c r="C207" s="30">
        <f>ROUND(2.7,5)</f>
        <v>2.7</v>
      </c>
      <c r="D207" s="30">
        <f>F207</f>
        <v>167.36656</v>
      </c>
      <c r="E207" s="30">
        <f>F207</f>
        <v>167.36656</v>
      </c>
      <c r="F207" s="30">
        <f>ROUND(167.36656,5)</f>
        <v>167.36656</v>
      </c>
      <c r="G207" s="28"/>
      <c r="H207" s="40"/>
    </row>
    <row r="208" spans="1:8" ht="12.75" customHeight="1">
      <c r="A208" s="26">
        <v>44140</v>
      </c>
      <c r="B208" s="27"/>
      <c r="C208" s="30">
        <f>ROUND(2.7,5)</f>
        <v>2.7</v>
      </c>
      <c r="D208" s="30">
        <f>F208</f>
        <v>170.32205</v>
      </c>
      <c r="E208" s="30">
        <f>F208</f>
        <v>170.32205</v>
      </c>
      <c r="F208" s="30">
        <f>ROUND(170.32205,5)</f>
        <v>170.32205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ROUND(9.14,5)</f>
        <v>9.14</v>
      </c>
      <c r="D210" s="30">
        <f>F210</f>
        <v>9.19454</v>
      </c>
      <c r="E210" s="30">
        <f>F210</f>
        <v>9.19454</v>
      </c>
      <c r="F210" s="30">
        <f>ROUND(9.19454,5)</f>
        <v>9.19454</v>
      </c>
      <c r="G210" s="28"/>
      <c r="H210" s="40"/>
    </row>
    <row r="211" spans="1:8" ht="12.75" customHeight="1">
      <c r="A211" s="26">
        <v>43867</v>
      </c>
      <c r="B211" s="27"/>
      <c r="C211" s="30">
        <f>ROUND(9.14,5)</f>
        <v>9.14</v>
      </c>
      <c r="D211" s="30">
        <f>F211</f>
        <v>9.26282</v>
      </c>
      <c r="E211" s="30">
        <f>F211</f>
        <v>9.26282</v>
      </c>
      <c r="F211" s="30">
        <f>ROUND(9.26282,5)</f>
        <v>9.26282</v>
      </c>
      <c r="G211" s="28"/>
      <c r="H211" s="40"/>
    </row>
    <row r="212" spans="1:8" ht="12.75" customHeight="1">
      <c r="A212" s="26">
        <v>43958</v>
      </c>
      <c r="B212" s="27"/>
      <c r="C212" s="30">
        <f>ROUND(9.14,5)</f>
        <v>9.14</v>
      </c>
      <c r="D212" s="30">
        <f>F212</f>
        <v>9.32094</v>
      </c>
      <c r="E212" s="30">
        <f>F212</f>
        <v>9.32094</v>
      </c>
      <c r="F212" s="30">
        <f>ROUND(9.32094,5)</f>
        <v>9.32094</v>
      </c>
      <c r="G212" s="28"/>
      <c r="H212" s="40"/>
    </row>
    <row r="213" spans="1:8" ht="12.75" customHeight="1">
      <c r="A213" s="26">
        <v>44049</v>
      </c>
      <c r="B213" s="27"/>
      <c r="C213" s="30">
        <f>ROUND(9.14,5)</f>
        <v>9.14</v>
      </c>
      <c r="D213" s="30">
        <f>F213</f>
        <v>9.37971</v>
      </c>
      <c r="E213" s="30">
        <f>F213</f>
        <v>9.37971</v>
      </c>
      <c r="F213" s="30">
        <f>ROUND(9.37971,5)</f>
        <v>9.37971</v>
      </c>
      <c r="G213" s="28"/>
      <c r="H213" s="40"/>
    </row>
    <row r="214" spans="1:8" ht="12.75" customHeight="1">
      <c r="A214" s="26">
        <v>44140</v>
      </c>
      <c r="B214" s="27"/>
      <c r="C214" s="30">
        <f>ROUND(9.14,5)</f>
        <v>9.14</v>
      </c>
      <c r="D214" s="30">
        <f>F214</f>
        <v>9.46413</v>
      </c>
      <c r="E214" s="30">
        <f>F214</f>
        <v>9.46413</v>
      </c>
      <c r="F214" s="30">
        <f>ROUND(9.46413,5)</f>
        <v>9.46413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ROUND(9.83,5)</f>
        <v>9.83</v>
      </c>
      <c r="D216" s="30">
        <f>F216</f>
        <v>9.88632</v>
      </c>
      <c r="E216" s="30">
        <f>F216</f>
        <v>9.88632</v>
      </c>
      <c r="F216" s="30">
        <f>ROUND(9.88632,5)</f>
        <v>9.88632</v>
      </c>
      <c r="G216" s="28"/>
      <c r="H216" s="40"/>
    </row>
    <row r="217" spans="1:8" ht="12.75" customHeight="1">
      <c r="A217" s="26">
        <v>43867</v>
      </c>
      <c r="B217" s="27"/>
      <c r="C217" s="30">
        <f>ROUND(9.83,5)</f>
        <v>9.83</v>
      </c>
      <c r="D217" s="30">
        <f>F217</f>
        <v>9.95678</v>
      </c>
      <c r="E217" s="30">
        <f>F217</f>
        <v>9.95678</v>
      </c>
      <c r="F217" s="30">
        <f>ROUND(9.95678,5)</f>
        <v>9.95678</v>
      </c>
      <c r="G217" s="28"/>
      <c r="H217" s="40"/>
    </row>
    <row r="218" spans="1:8" ht="12.75" customHeight="1">
      <c r="A218" s="26">
        <v>43958</v>
      </c>
      <c r="B218" s="27"/>
      <c r="C218" s="30">
        <f>ROUND(9.83,5)</f>
        <v>9.83</v>
      </c>
      <c r="D218" s="30">
        <f>F218</f>
        <v>10.01862</v>
      </c>
      <c r="E218" s="30">
        <f>F218</f>
        <v>10.01862</v>
      </c>
      <c r="F218" s="30">
        <f>ROUND(10.01862,5)</f>
        <v>10.01862</v>
      </c>
      <c r="G218" s="28"/>
      <c r="H218" s="40"/>
    </row>
    <row r="219" spans="1:8" ht="12.75" customHeight="1">
      <c r="A219" s="26">
        <v>44049</v>
      </c>
      <c r="B219" s="27"/>
      <c r="C219" s="30">
        <f>ROUND(9.83,5)</f>
        <v>9.83</v>
      </c>
      <c r="D219" s="30">
        <f>F219</f>
        <v>10.08102</v>
      </c>
      <c r="E219" s="30">
        <f>F219</f>
        <v>10.08102</v>
      </c>
      <c r="F219" s="30">
        <f>ROUND(10.08102,5)</f>
        <v>10.08102</v>
      </c>
      <c r="G219" s="28"/>
      <c r="H219" s="40"/>
    </row>
    <row r="220" spans="1:8" ht="12.75" customHeight="1">
      <c r="A220" s="26">
        <v>44140</v>
      </c>
      <c r="B220" s="27"/>
      <c r="C220" s="30">
        <f>ROUND(9.83,5)</f>
        <v>9.83</v>
      </c>
      <c r="D220" s="30">
        <f>F220</f>
        <v>10.16242</v>
      </c>
      <c r="E220" s="30">
        <f>F220</f>
        <v>10.16242</v>
      </c>
      <c r="F220" s="30">
        <f>ROUND(10.16242,5)</f>
        <v>10.16242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ROUND(9.87,5)</f>
        <v>9.87</v>
      </c>
      <c r="D222" s="30">
        <f>F222</f>
        <v>9.92696</v>
      </c>
      <c r="E222" s="30">
        <f>F222</f>
        <v>9.92696</v>
      </c>
      <c r="F222" s="30">
        <f>ROUND(9.92696,5)</f>
        <v>9.92696</v>
      </c>
      <c r="G222" s="28"/>
      <c r="H222" s="40"/>
    </row>
    <row r="223" spans="1:8" ht="12.75" customHeight="1">
      <c r="A223" s="26">
        <v>43867</v>
      </c>
      <c r="B223" s="27"/>
      <c r="C223" s="30">
        <f>ROUND(9.87,5)</f>
        <v>9.87</v>
      </c>
      <c r="D223" s="30">
        <f>F223</f>
        <v>9.99832</v>
      </c>
      <c r="E223" s="30">
        <f>F223</f>
        <v>9.99832</v>
      </c>
      <c r="F223" s="30">
        <f>ROUND(9.99832,5)</f>
        <v>9.99832</v>
      </c>
      <c r="G223" s="28"/>
      <c r="H223" s="40"/>
    </row>
    <row r="224" spans="1:8" ht="12.75" customHeight="1">
      <c r="A224" s="26">
        <v>43958</v>
      </c>
      <c r="B224" s="27"/>
      <c r="C224" s="30">
        <f>ROUND(9.87,5)</f>
        <v>9.87</v>
      </c>
      <c r="D224" s="30">
        <f>F224</f>
        <v>10.061</v>
      </c>
      <c r="E224" s="30">
        <f>F224</f>
        <v>10.061</v>
      </c>
      <c r="F224" s="30">
        <f>ROUND(10.061,5)</f>
        <v>10.061</v>
      </c>
      <c r="G224" s="28"/>
      <c r="H224" s="40"/>
    </row>
    <row r="225" spans="1:8" ht="12.75" customHeight="1">
      <c r="A225" s="26">
        <v>44049</v>
      </c>
      <c r="B225" s="27"/>
      <c r="C225" s="30">
        <f>ROUND(9.87,5)</f>
        <v>9.87</v>
      </c>
      <c r="D225" s="30">
        <f>F225</f>
        <v>10.1243</v>
      </c>
      <c r="E225" s="30">
        <f>F225</f>
        <v>10.1243</v>
      </c>
      <c r="F225" s="30">
        <f>ROUND(10.1243,5)</f>
        <v>10.1243</v>
      </c>
      <c r="G225" s="28"/>
      <c r="H225" s="40"/>
    </row>
    <row r="226" spans="1:8" ht="12.75" customHeight="1">
      <c r="A226" s="26">
        <v>44140</v>
      </c>
      <c r="B226" s="27"/>
      <c r="C226" s="30">
        <f>ROUND(9.87,5)</f>
        <v>9.87</v>
      </c>
      <c r="D226" s="30">
        <f>F226</f>
        <v>10.20653</v>
      </c>
      <c r="E226" s="30">
        <f>F226</f>
        <v>10.20653</v>
      </c>
      <c r="F226" s="30">
        <f>ROUND(10.20653,5)</f>
        <v>10.20653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ROUND(738.613,3)</f>
        <v>738.613</v>
      </c>
      <c r="D228" s="31">
        <f>F228</f>
        <v>748.984</v>
      </c>
      <c r="E228" s="31">
        <f>F228</f>
        <v>748.984</v>
      </c>
      <c r="F228" s="31">
        <f>ROUND(748.984,3)</f>
        <v>748.984</v>
      </c>
      <c r="G228" s="28"/>
      <c r="H228" s="40"/>
    </row>
    <row r="229" spans="1:8" ht="12.75" customHeight="1">
      <c r="A229" s="26">
        <v>43867</v>
      </c>
      <c r="B229" s="27"/>
      <c r="C229" s="31">
        <f>ROUND(738.613,3)</f>
        <v>738.613</v>
      </c>
      <c r="D229" s="31">
        <f>F229</f>
        <v>762.466</v>
      </c>
      <c r="E229" s="31">
        <f>F229</f>
        <v>762.466</v>
      </c>
      <c r="F229" s="31">
        <f>ROUND(762.466,3)</f>
        <v>762.466</v>
      </c>
      <c r="G229" s="28"/>
      <c r="H229" s="40"/>
    </row>
    <row r="230" spans="1:8" ht="12.75" customHeight="1">
      <c r="A230" s="26">
        <v>43958</v>
      </c>
      <c r="B230" s="27"/>
      <c r="C230" s="31">
        <f>ROUND(738.613,3)</f>
        <v>738.613</v>
      </c>
      <c r="D230" s="31">
        <f>F230</f>
        <v>776.564</v>
      </c>
      <c r="E230" s="31">
        <f>F230</f>
        <v>776.564</v>
      </c>
      <c r="F230" s="31">
        <f>ROUND(776.564,3)</f>
        <v>776.564</v>
      </c>
      <c r="G230" s="28"/>
      <c r="H230" s="40"/>
    </row>
    <row r="231" spans="1:8" ht="12.75" customHeight="1">
      <c r="A231" s="26">
        <v>44049</v>
      </c>
      <c r="B231" s="27"/>
      <c r="C231" s="31">
        <f>ROUND(738.613,3)</f>
        <v>738.613</v>
      </c>
      <c r="D231" s="31">
        <f>F231</f>
        <v>791.013</v>
      </c>
      <c r="E231" s="31">
        <f>F231</f>
        <v>791.013</v>
      </c>
      <c r="F231" s="31">
        <f>ROUND(791.013,3)</f>
        <v>791.013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ROUND(658.596,3)</f>
        <v>658.596</v>
      </c>
      <c r="D233" s="31">
        <f>F233</f>
        <v>667.843</v>
      </c>
      <c r="E233" s="31">
        <f>F233</f>
        <v>667.843</v>
      </c>
      <c r="F233" s="31">
        <f>ROUND(667.843,3)</f>
        <v>667.843</v>
      </c>
      <c r="G233" s="28"/>
      <c r="H233" s="40"/>
    </row>
    <row r="234" spans="1:8" ht="12.75" customHeight="1">
      <c r="A234" s="26">
        <v>43867</v>
      </c>
      <c r="B234" s="27"/>
      <c r="C234" s="31">
        <f>ROUND(658.596,3)</f>
        <v>658.596</v>
      </c>
      <c r="D234" s="31">
        <f>F234</f>
        <v>679.865</v>
      </c>
      <c r="E234" s="31">
        <f>F234</f>
        <v>679.865</v>
      </c>
      <c r="F234" s="31">
        <f>ROUND(679.865,3)</f>
        <v>679.865</v>
      </c>
      <c r="G234" s="28"/>
      <c r="H234" s="40"/>
    </row>
    <row r="235" spans="1:8" ht="12.75" customHeight="1">
      <c r="A235" s="26">
        <v>43958</v>
      </c>
      <c r="B235" s="27"/>
      <c r="C235" s="31">
        <f>ROUND(658.596,3)</f>
        <v>658.596</v>
      </c>
      <c r="D235" s="31">
        <f>F235</f>
        <v>692.435</v>
      </c>
      <c r="E235" s="31">
        <f>F235</f>
        <v>692.435</v>
      </c>
      <c r="F235" s="31">
        <f>ROUND(692.435,3)</f>
        <v>692.435</v>
      </c>
      <c r="G235" s="28"/>
      <c r="H235" s="40"/>
    </row>
    <row r="236" spans="1:8" ht="12.75" customHeight="1">
      <c r="A236" s="26">
        <v>44049</v>
      </c>
      <c r="B236" s="27"/>
      <c r="C236" s="31">
        <f>ROUND(658.596,3)</f>
        <v>658.596</v>
      </c>
      <c r="D236" s="31">
        <f>F236</f>
        <v>705.319</v>
      </c>
      <c r="E236" s="31">
        <f>F236</f>
        <v>705.319</v>
      </c>
      <c r="F236" s="31">
        <f>ROUND(705.319,3)</f>
        <v>705.319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ROUND(764.824,3)</f>
        <v>764.824</v>
      </c>
      <c r="D238" s="31">
        <f>F238</f>
        <v>775.563</v>
      </c>
      <c r="E238" s="31">
        <f>F238</f>
        <v>775.563</v>
      </c>
      <c r="F238" s="31">
        <f>ROUND(775.563,3)</f>
        <v>775.563</v>
      </c>
      <c r="G238" s="28"/>
      <c r="H238" s="40"/>
    </row>
    <row r="239" spans="1:8" ht="12.75" customHeight="1">
      <c r="A239" s="26">
        <v>43867</v>
      </c>
      <c r="B239" s="27"/>
      <c r="C239" s="31">
        <f>ROUND(764.824,3)</f>
        <v>764.824</v>
      </c>
      <c r="D239" s="31">
        <f>F239</f>
        <v>789.523</v>
      </c>
      <c r="E239" s="31">
        <f>F239</f>
        <v>789.523</v>
      </c>
      <c r="F239" s="31">
        <f>ROUND(789.523,3)</f>
        <v>789.523</v>
      </c>
      <c r="G239" s="28"/>
      <c r="H239" s="40"/>
    </row>
    <row r="240" spans="1:8" ht="12.75" customHeight="1">
      <c r="A240" s="26">
        <v>43958</v>
      </c>
      <c r="B240" s="27"/>
      <c r="C240" s="31">
        <f>ROUND(764.824,3)</f>
        <v>764.824</v>
      </c>
      <c r="D240" s="31">
        <f>F240</f>
        <v>804.121</v>
      </c>
      <c r="E240" s="31">
        <f>F240</f>
        <v>804.121</v>
      </c>
      <c r="F240" s="31">
        <f>ROUND(804.121,3)</f>
        <v>804.121</v>
      </c>
      <c r="G240" s="28"/>
      <c r="H240" s="40"/>
    </row>
    <row r="241" spans="1:8" ht="12.75" customHeight="1">
      <c r="A241" s="26">
        <v>44049</v>
      </c>
      <c r="B241" s="27"/>
      <c r="C241" s="31">
        <f>ROUND(764.824,3)</f>
        <v>764.824</v>
      </c>
      <c r="D241" s="31">
        <f>F241</f>
        <v>819.083</v>
      </c>
      <c r="E241" s="31">
        <f>F241</f>
        <v>819.083</v>
      </c>
      <c r="F241" s="31">
        <f>ROUND(819.083,3)</f>
        <v>819.083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ROUND(683.827,3)</f>
        <v>683.827</v>
      </c>
      <c r="D243" s="31">
        <f>F243</f>
        <v>693.429</v>
      </c>
      <c r="E243" s="31">
        <f>F243</f>
        <v>693.429</v>
      </c>
      <c r="F243" s="31">
        <f>ROUND(693.429,3)</f>
        <v>693.429</v>
      </c>
      <c r="G243" s="28"/>
      <c r="H243" s="40"/>
    </row>
    <row r="244" spans="1:8" ht="12.75" customHeight="1">
      <c r="A244" s="26">
        <v>43867</v>
      </c>
      <c r="B244" s="27"/>
      <c r="C244" s="31">
        <f>ROUND(683.827,3)</f>
        <v>683.827</v>
      </c>
      <c r="D244" s="31">
        <f>F244</f>
        <v>705.911</v>
      </c>
      <c r="E244" s="31">
        <f>F244</f>
        <v>705.911</v>
      </c>
      <c r="F244" s="31">
        <f>ROUND(705.911,3)</f>
        <v>705.911</v>
      </c>
      <c r="G244" s="28"/>
      <c r="H244" s="40"/>
    </row>
    <row r="245" spans="1:8" ht="12.75" customHeight="1">
      <c r="A245" s="26">
        <v>43958</v>
      </c>
      <c r="B245" s="27"/>
      <c r="C245" s="31">
        <f>ROUND(683.827,3)</f>
        <v>683.827</v>
      </c>
      <c r="D245" s="31">
        <f>F245</f>
        <v>718.963</v>
      </c>
      <c r="E245" s="31">
        <f>F245</f>
        <v>718.963</v>
      </c>
      <c r="F245" s="31">
        <f>ROUND(718.963,3)</f>
        <v>718.963</v>
      </c>
      <c r="G245" s="28"/>
      <c r="H245" s="40"/>
    </row>
    <row r="246" spans="1:8" ht="12.75" customHeight="1">
      <c r="A246" s="26">
        <v>44049</v>
      </c>
      <c r="B246" s="27"/>
      <c r="C246" s="31">
        <f>ROUND(683.827,3)</f>
        <v>683.827</v>
      </c>
      <c r="D246" s="31">
        <f>F246</f>
        <v>732.34</v>
      </c>
      <c r="E246" s="31">
        <f>F246</f>
        <v>732.34</v>
      </c>
      <c r="F246" s="31">
        <f>ROUND(732.34,3)</f>
        <v>732.34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ROUND(259.605761680583,3)</f>
        <v>259.606</v>
      </c>
      <c r="D248" s="31">
        <f>F248</f>
        <v>263.302</v>
      </c>
      <c r="E248" s="31">
        <f>F248</f>
        <v>263.302</v>
      </c>
      <c r="F248" s="31">
        <f>ROUND(263.302,3)</f>
        <v>263.302</v>
      </c>
      <c r="G248" s="28"/>
      <c r="H248" s="40"/>
    </row>
    <row r="249" spans="1:8" ht="12.75" customHeight="1">
      <c r="A249" s="26">
        <v>43867</v>
      </c>
      <c r="B249" s="27"/>
      <c r="C249" s="31">
        <f>ROUND(259.605761680583,3)</f>
        <v>259.606</v>
      </c>
      <c r="D249" s="31">
        <f>F249</f>
        <v>268.105</v>
      </c>
      <c r="E249" s="31">
        <f>F249</f>
        <v>268.105</v>
      </c>
      <c r="F249" s="31">
        <f>ROUND(268.105,3)</f>
        <v>268.105</v>
      </c>
      <c r="G249" s="28"/>
      <c r="H249" s="40"/>
    </row>
    <row r="250" spans="1:8" ht="12.75" customHeight="1">
      <c r="A250" s="26">
        <v>43958</v>
      </c>
      <c r="B250" s="27"/>
      <c r="C250" s="31">
        <f>ROUND(259.605761680583,3)</f>
        <v>259.606</v>
      </c>
      <c r="D250" s="31">
        <f>F250</f>
        <v>273.125</v>
      </c>
      <c r="E250" s="31">
        <f>F250</f>
        <v>273.125</v>
      </c>
      <c r="F250" s="31">
        <f>ROUND(273.125,3)</f>
        <v>273.125</v>
      </c>
      <c r="G250" s="28"/>
      <c r="H250" s="40"/>
    </row>
    <row r="251" spans="1:8" ht="12.75" customHeight="1">
      <c r="A251" s="26">
        <v>44049</v>
      </c>
      <c r="B251" s="27"/>
      <c r="C251" s="31">
        <f>ROUND(259.605761680583,3)</f>
        <v>259.606</v>
      </c>
      <c r="D251" s="31">
        <f>F251</f>
        <v>278.268</v>
      </c>
      <c r="E251" s="31">
        <f>F251</f>
        <v>278.268</v>
      </c>
      <c r="F251" s="31">
        <f>ROUND(278.268,3)</f>
        <v>278.268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ROUND(6.817,3)</f>
        <v>6.817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ROUND(6.817,3)</f>
        <v>6.817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ROUND(676.863,3)</f>
        <v>676.863</v>
      </c>
      <c r="D256" s="31">
        <f>F256</f>
        <v>686.367</v>
      </c>
      <c r="E256" s="31">
        <f>F256</f>
        <v>686.367</v>
      </c>
      <c r="F256" s="31">
        <f>ROUND(686.367,3)</f>
        <v>686.367</v>
      </c>
      <c r="G256" s="28"/>
      <c r="H256" s="40"/>
    </row>
    <row r="257" spans="1:8" ht="12.75" customHeight="1">
      <c r="A257" s="26">
        <v>43867</v>
      </c>
      <c r="B257" s="27"/>
      <c r="C257" s="31">
        <f>ROUND(676.863,3)</f>
        <v>676.863</v>
      </c>
      <c r="D257" s="31">
        <f>F257</f>
        <v>698.722</v>
      </c>
      <c r="E257" s="31">
        <f>F257</f>
        <v>698.722</v>
      </c>
      <c r="F257" s="31">
        <f>ROUND(698.722,3)</f>
        <v>698.722</v>
      </c>
      <c r="G257" s="28"/>
      <c r="H257" s="40"/>
    </row>
    <row r="258" spans="1:8" ht="12.75" customHeight="1">
      <c r="A258" s="26">
        <v>43958</v>
      </c>
      <c r="B258" s="27"/>
      <c r="C258" s="31">
        <f>ROUND(676.863,3)</f>
        <v>676.863</v>
      </c>
      <c r="D258" s="31">
        <f>F258</f>
        <v>711.641</v>
      </c>
      <c r="E258" s="31">
        <f>F258</f>
        <v>711.641</v>
      </c>
      <c r="F258" s="31">
        <f>ROUND(711.641,3)</f>
        <v>711.641</v>
      </c>
      <c r="G258" s="28"/>
      <c r="H258" s="40"/>
    </row>
    <row r="259" spans="1:8" ht="12.75" customHeight="1">
      <c r="A259" s="26">
        <v>44049</v>
      </c>
      <c r="B259" s="27"/>
      <c r="C259" s="31">
        <f>ROUND(676.863,3)</f>
        <v>676.863</v>
      </c>
      <c r="D259" s="31">
        <f>F259</f>
        <v>724.882</v>
      </c>
      <c r="E259" s="31">
        <f>F259</f>
        <v>724.882</v>
      </c>
      <c r="F259" s="31">
        <f>ROUND(724.882,3)</f>
        <v>724.882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ROUND(98.7580553805251,2)</f>
        <v>98.76</v>
      </c>
      <c r="D261" s="28">
        <f>F261</f>
        <v>98.54</v>
      </c>
      <c r="E261" s="28">
        <f>F261</f>
        <v>98.54</v>
      </c>
      <c r="F261" s="28">
        <f>ROUND(98.5437193510762,2)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ROUND(94.8510311281757,2)</f>
        <v>94.85</v>
      </c>
      <c r="D263" s="28">
        <f>F263</f>
        <v>93.72</v>
      </c>
      <c r="E263" s="28">
        <f>F263</f>
        <v>93.72</v>
      </c>
      <c r="F263" s="28">
        <f>ROUND(93.723100481646,2)</f>
        <v>93.72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ROUND(91.9208569397275,2)</f>
        <v>91.92</v>
      </c>
      <c r="D265" s="28">
        <f>F265</f>
        <v>91.22</v>
      </c>
      <c r="E265" s="28">
        <f>F265</f>
        <v>91.22</v>
      </c>
      <c r="F265" s="28">
        <f>ROUND(91.2168581203488,2)</f>
        <v>91.22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ROUND(99.8487268194728,2)</f>
        <v>99.85</v>
      </c>
      <c r="D267" s="28">
        <f>F267</f>
        <v>99.85</v>
      </c>
      <c r="E267" s="28">
        <f>F267</f>
        <v>99.85</v>
      </c>
      <c r="F267" s="28">
        <f>ROUND(99.8487268194728,2)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ROUND(98.7580553805251,5)</f>
        <v>98.75806</v>
      </c>
      <c r="D269" s="30">
        <f>F269</f>
        <v>101.84339</v>
      </c>
      <c r="E269" s="30">
        <f>F269</f>
        <v>101.84339</v>
      </c>
      <c r="F269" s="30">
        <f>ROUND(101.843386098062,5)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ROUND(98.7580553805251,2)</f>
        <v>98.76</v>
      </c>
      <c r="D271" s="28">
        <f>F271</f>
        <v>101.95</v>
      </c>
      <c r="E271" s="28">
        <f>F271</f>
        <v>101.95</v>
      </c>
      <c r="F271" s="28">
        <f>ROUND(101.945150136926,2)</f>
        <v>101.95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ROUND(98.7580553805251,2)</f>
        <v>98.76</v>
      </c>
      <c r="D273" s="28">
        <f>F273</f>
        <v>98.76</v>
      </c>
      <c r="E273" s="28">
        <f>F273</f>
        <v>98.76</v>
      </c>
      <c r="F273" s="28">
        <f>ROUND(98.7580553805251,2)</f>
        <v>98.76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ROUND(94.8510311281757,5)</f>
        <v>94.85103</v>
      </c>
      <c r="D275" s="30">
        <f>F275</f>
        <v>95.34944</v>
      </c>
      <c r="E275" s="30">
        <f>F275</f>
        <v>95.34944</v>
      </c>
      <c r="F275" s="30">
        <f>ROUND(95.3494446208305,5)</f>
        <v>95.34944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ROUND(94.8510311281757,5)</f>
        <v>94.85103</v>
      </c>
      <c r="D277" s="30">
        <f>F277</f>
        <v>94.31178</v>
      </c>
      <c r="E277" s="30">
        <f>F277</f>
        <v>94.31178</v>
      </c>
      <c r="F277" s="30">
        <f>ROUND(94.3117820536221,5)</f>
        <v>94.31178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ROUND(94.8510311281757,5)</f>
        <v>94.85103</v>
      </c>
      <c r="D279" s="30">
        <f>F279</f>
        <v>93.22726</v>
      </c>
      <c r="E279" s="30">
        <f>F279</f>
        <v>93.22726</v>
      </c>
      <c r="F279" s="30">
        <f>ROUND(93.2272617037886,5)</f>
        <v>93.22726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ROUND(94.8510311281757,5)</f>
        <v>94.85103</v>
      </c>
      <c r="D281" s="30">
        <f>F281</f>
        <v>93.117</v>
      </c>
      <c r="E281" s="30">
        <f>F281</f>
        <v>93.117</v>
      </c>
      <c r="F281" s="30">
        <f>ROUND(93.1170000728991,5)</f>
        <v>93.117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ROUND(94.8510311281757,5)</f>
        <v>94.85103</v>
      </c>
      <c r="D283" s="30">
        <f>F283</f>
        <v>95.07543</v>
      </c>
      <c r="E283" s="30">
        <f>F283</f>
        <v>95.07543</v>
      </c>
      <c r="F283" s="30">
        <f>ROUND(95.0754306695736,5)</f>
        <v>95.07543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ROUND(94.8510311281757,5)</f>
        <v>94.85103</v>
      </c>
      <c r="D285" s="30">
        <f>F285</f>
        <v>94.98401</v>
      </c>
      <c r="E285" s="30">
        <f>F285</f>
        <v>94.98401</v>
      </c>
      <c r="F285" s="30">
        <f>ROUND(94.9840144109629,5)</f>
        <v>94.98401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ROUND(94.8510311281757,5)</f>
        <v>94.85103</v>
      </c>
      <c r="D287" s="30">
        <f>F287</f>
        <v>95.92742</v>
      </c>
      <c r="E287" s="30">
        <f>F287</f>
        <v>95.92742</v>
      </c>
      <c r="F287" s="30">
        <f>ROUND(95.9274178393809,5)</f>
        <v>95.92742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ROUND(94.8510311281757,5)</f>
        <v>94.85103</v>
      </c>
      <c r="D289" s="30">
        <f>F289</f>
        <v>99.63932</v>
      </c>
      <c r="E289" s="30">
        <f>F289</f>
        <v>99.63932</v>
      </c>
      <c r="F289" s="30">
        <f>ROUND(99.6393182742473,5)</f>
        <v>99.63932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ROUND(94.8510311281757,2)</f>
        <v>94.85</v>
      </c>
      <c r="D291" s="28">
        <f>F291</f>
        <v>99.61</v>
      </c>
      <c r="E291" s="28">
        <f>F291</f>
        <v>99.61</v>
      </c>
      <c r="F291" s="28">
        <f>ROUND(99.6117251864281,2)</f>
        <v>99.61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ROUND(94.8510311281757,2)</f>
        <v>94.85</v>
      </c>
      <c r="D293" s="28">
        <f>F293</f>
        <v>94.85</v>
      </c>
      <c r="E293" s="28">
        <f>F293</f>
        <v>94.85</v>
      </c>
      <c r="F293" s="28">
        <f>ROUND(94.8510311281757,2)</f>
        <v>94.85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ROUND(91.9208569397275,5)</f>
        <v>91.92086</v>
      </c>
      <c r="D295" s="30">
        <f>F295</f>
        <v>90.18645</v>
      </c>
      <c r="E295" s="30">
        <f>F295</f>
        <v>90.18645</v>
      </c>
      <c r="F295" s="30">
        <f>ROUND(90.1864504019612,5)</f>
        <v>90.18645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ROUND(91.9208569397275,5)</f>
        <v>91.92086</v>
      </c>
      <c r="D297" s="30">
        <f>F297</f>
        <v>87.02171</v>
      </c>
      <c r="E297" s="30">
        <f>F297</f>
        <v>87.02171</v>
      </c>
      <c r="F297" s="30">
        <f>ROUND(87.0217107577756,5)</f>
        <v>87.02171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ROUND(91.9208569397275,5)</f>
        <v>91.92086</v>
      </c>
      <c r="D299" s="30">
        <f>F299</f>
        <v>85.63979</v>
      </c>
      <c r="E299" s="30">
        <f>F299</f>
        <v>85.63979</v>
      </c>
      <c r="F299" s="30">
        <f>ROUND(85.6397884917876,5)</f>
        <v>85.63979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ROUND(91.9208569397275,5)</f>
        <v>91.92086</v>
      </c>
      <c r="D301" s="30">
        <f>F301</f>
        <v>87.76668</v>
      </c>
      <c r="E301" s="30">
        <f>F301</f>
        <v>87.76668</v>
      </c>
      <c r="F301" s="30">
        <f>ROUND(87.7666814514177,5)</f>
        <v>87.76668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ROUND(91.9208569397275,5)</f>
        <v>91.92086</v>
      </c>
      <c r="D303" s="30">
        <f>F303</f>
        <v>91.58086</v>
      </c>
      <c r="E303" s="30">
        <f>F303</f>
        <v>91.58086</v>
      </c>
      <c r="F303" s="30">
        <f>ROUND(91.5808648334005,5)</f>
        <v>91.58086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ROUND(91.9208569397275,5)</f>
        <v>91.92086</v>
      </c>
      <c r="D305" s="30">
        <f>F305</f>
        <v>90.02968</v>
      </c>
      <c r="E305" s="30">
        <f>F305</f>
        <v>90.02968</v>
      </c>
      <c r="F305" s="30">
        <f>ROUND(90.0296758180965,5)</f>
        <v>90.02968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ROUND(91.9208569397275,5)</f>
        <v>91.92086</v>
      </c>
      <c r="D307" s="30">
        <f>F307</f>
        <v>92.08694</v>
      </c>
      <c r="E307" s="30">
        <f>F307</f>
        <v>92.08694</v>
      </c>
      <c r="F307" s="30">
        <f>ROUND(92.0869392828839,5)</f>
        <v>92.08694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ROUND(91.9208569397275,5)</f>
        <v>91.92086</v>
      </c>
      <c r="D309" s="30">
        <f>F309</f>
        <v>97.60358</v>
      </c>
      <c r="E309" s="30">
        <f>F309</f>
        <v>97.60358</v>
      </c>
      <c r="F309" s="30">
        <f>ROUND(97.6035752168824,5)</f>
        <v>97.60358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ROUND(91.9208569397275,2)</f>
        <v>91.92</v>
      </c>
      <c r="D311" s="28">
        <f>F311</f>
        <v>98.57</v>
      </c>
      <c r="E311" s="28">
        <f>F311</f>
        <v>98.57</v>
      </c>
      <c r="F311" s="28">
        <f>ROUND(98.5657012908173,2)</f>
        <v>98.57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ROUND(91.9208569397275,2)</f>
        <v>91.92</v>
      </c>
      <c r="D313" s="38">
        <f>F313</f>
        <v>91.92</v>
      </c>
      <c r="E313" s="38">
        <f>F313</f>
        <v>91.92</v>
      </c>
      <c r="F313" s="38">
        <f>ROUND(91.9208569397275,2)</f>
        <v>91.92</v>
      </c>
      <c r="G313" s="38"/>
      <c r="H313" s="41"/>
    </row>
  </sheetData>
  <sheetProtection/>
  <mergeCells count="312"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2019-08-27T15:43:27Z</dcterms:modified>
  <cp:category/>
  <cp:version/>
  <cp:contentType/>
  <cp:contentStatus/>
</cp:coreProperties>
</file>