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<sst xmlns="http://schemas.openxmlformats.org/spreadsheetml/2006/main" count="94" uniqueCount="91">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</sst>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43712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ROUND(99.848723121891,2)</f>
        <v>99.85</v>
      </c>
      <c r="D6" s="20">
        <f>F6</f>
        <v>99.85</v>
      </c>
      <c r="E6" s="20">
        <f>F6</f>
        <v>99.85</v>
      </c>
      <c r="F6" s="20">
        <f>ROUND(99.848723121891,2)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ROUND(98.7236986482459,2)</f>
        <v>98.72</v>
      </c>
      <c r="D8" s="20">
        <f>F8</f>
        <v>101.84</v>
      </c>
      <c r="E8" s="20">
        <f>F8</f>
        <v>101.84</v>
      </c>
      <c r="F8" s="20">
        <f>ROUND(101.843386715813,2)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ROUND(98.7236986482459,2)</f>
        <v>98.72</v>
      </c>
      <c r="D9" s="20">
        <f>F9</f>
        <v>102.69</v>
      </c>
      <c r="E9" s="20">
        <f>F9</f>
        <v>102.69</v>
      </c>
      <c r="F9" s="20">
        <f>ROUND(102.694692384271,2)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ROUND(98.7236986482459,2)</f>
        <v>98.72</v>
      </c>
      <c r="D10" s="20">
        <f>F10</f>
        <v>98.54</v>
      </c>
      <c r="E10" s="20">
        <f>F10</f>
        <v>98.54</v>
      </c>
      <c r="F10" s="20">
        <f>ROUND(98.5416858200463,2)</f>
        <v>98.54</v>
      </c>
      <c r="G10" s="20"/>
      <c r="H10" s="28"/>
    </row>
    <row r="11" spans="1:8" ht="12.75" customHeight="1">
      <c r="A11" s="30">
        <v>44004</v>
      </c>
      <c r="B11" s="31"/>
      <c r="C11" s="20">
        <f>ROUND(98.7236986482459,2)</f>
        <v>98.72</v>
      </c>
      <c r="D11" s="20">
        <f>F11</f>
        <v>101.93</v>
      </c>
      <c r="E11" s="20">
        <f>F11</f>
        <v>101.93</v>
      </c>
      <c r="F11" s="20">
        <f>ROUND(101.934255704354,2)</f>
        <v>101.93</v>
      </c>
      <c r="G11" s="20"/>
      <c r="H11" s="28"/>
    </row>
    <row r="12" spans="1:8" ht="12.75" customHeight="1">
      <c r="A12" s="30">
        <v>44095</v>
      </c>
      <c r="B12" s="31"/>
      <c r="C12" s="20">
        <f>ROUND(98.7236986482459,2)</f>
        <v>98.72</v>
      </c>
      <c r="D12" s="20">
        <f>F12</f>
        <v>98.72</v>
      </c>
      <c r="E12" s="20">
        <f>F12</f>
        <v>98.72</v>
      </c>
      <c r="F12" s="20">
        <f>ROUND(98.7236986482459,2)</f>
        <v>98.72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ROUND(94.6786690196284,2)</f>
        <v>94.68</v>
      </c>
      <c r="D14" s="20">
        <f aca="true" t="shared" si="1" ref="D14:D25">F14</f>
        <v>95.3</v>
      </c>
      <c r="E14" s="20">
        <f aca="true" t="shared" si="2" ref="E14:E25">F14</f>
        <v>95.3</v>
      </c>
      <c r="F14" s="20">
        <f>ROUND(95.2977150514678,2)</f>
        <v>95.3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94.68</v>
      </c>
      <c r="D15" s="20">
        <f t="shared" si="1"/>
        <v>94.24</v>
      </c>
      <c r="E15" s="20">
        <f t="shared" si="2"/>
        <v>94.24</v>
      </c>
      <c r="F15" s="20">
        <f>ROUND(94.2374637358655,2)</f>
        <v>94.24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94.68</v>
      </c>
      <c r="D16" s="20">
        <f t="shared" si="1"/>
        <v>93.13</v>
      </c>
      <c r="E16" s="20">
        <f t="shared" si="2"/>
        <v>93.13</v>
      </c>
      <c r="F16" s="20">
        <f>ROUND(93.1284141198258,2)</f>
        <v>93.13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94.68</v>
      </c>
      <c r="D17" s="20">
        <f t="shared" si="1"/>
        <v>92.99</v>
      </c>
      <c r="E17" s="20">
        <f t="shared" si="2"/>
        <v>92.99</v>
      </c>
      <c r="F17" s="20">
        <f>ROUND(92.9878113029771,2)</f>
        <v>92.99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94.68</v>
      </c>
      <c r="D18" s="20">
        <f t="shared" si="1"/>
        <v>94.93</v>
      </c>
      <c r="E18" s="20">
        <f t="shared" si="2"/>
        <v>94.93</v>
      </c>
      <c r="F18" s="20">
        <f>ROUND(94.9301419440072,2)</f>
        <v>94.93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94.68</v>
      </c>
      <c r="D19" s="20">
        <f t="shared" si="1"/>
        <v>94.83</v>
      </c>
      <c r="E19" s="20">
        <f t="shared" si="2"/>
        <v>94.83</v>
      </c>
      <c r="F19" s="20">
        <f>ROUND(94.8314573853593,2)</f>
        <v>94.83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94.68</v>
      </c>
      <c r="D20" s="20">
        <f t="shared" si="1"/>
        <v>95.77</v>
      </c>
      <c r="E20" s="20">
        <f t="shared" si="2"/>
        <v>95.77</v>
      </c>
      <c r="F20" s="20">
        <f>ROUND(95.7702249552307,2)</f>
        <v>95.77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94.68</v>
      </c>
      <c r="D21" s="20">
        <f t="shared" si="1"/>
        <v>99.48</v>
      </c>
      <c r="E21" s="20">
        <f t="shared" si="2"/>
        <v>99.48</v>
      </c>
      <c r="F21" s="20">
        <f>ROUND(99.4799543447556,2)</f>
        <v>99.48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94.68</v>
      </c>
      <c r="D22" s="20">
        <f t="shared" si="1"/>
        <v>100.51</v>
      </c>
      <c r="E22" s="20">
        <f t="shared" si="2"/>
        <v>100.51</v>
      </c>
      <c r="F22" s="20">
        <f>ROUND(100.508091604332,2)</f>
        <v>100.51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94.68</v>
      </c>
      <c r="D23" s="20">
        <f t="shared" si="1"/>
        <v>93.56</v>
      </c>
      <c r="E23" s="20">
        <f t="shared" si="2"/>
        <v>93.56</v>
      </c>
      <c r="F23" s="20">
        <f>ROUND(93.5630035756404,2)</f>
        <v>93.56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94.68</v>
      </c>
      <c r="D24" s="20">
        <f t="shared" si="1"/>
        <v>99.45</v>
      </c>
      <c r="E24" s="20">
        <f t="shared" si="2"/>
        <v>99.45</v>
      </c>
      <c r="F24" s="20">
        <f>ROUND(99.453684822214,2)</f>
        <v>99.45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94.68</v>
      </c>
      <c r="D25" s="20">
        <f t="shared" si="1"/>
        <v>94.68</v>
      </c>
      <c r="E25" s="20">
        <f t="shared" si="2"/>
        <v>94.68</v>
      </c>
      <c r="F25" s="20">
        <f>ROUND(94.6786690196284,2)</f>
        <v>94.68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ROUND(91.4186786153271,2)</f>
        <v>91.42</v>
      </c>
      <c r="D27" s="20">
        <f aca="true" t="shared" si="4" ref="D27:D38">F27</f>
        <v>89.76</v>
      </c>
      <c r="E27" s="20">
        <f aca="true" t="shared" si="5" ref="E27:E38">F27</f>
        <v>89.76</v>
      </c>
      <c r="F27" s="20">
        <f>ROUND(89.7623483141547,2)</f>
        <v>89.76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91.42</v>
      </c>
      <c r="D28" s="20">
        <f t="shared" si="4"/>
        <v>86.56</v>
      </c>
      <c r="E28" s="20">
        <f t="shared" si="5"/>
        <v>86.56</v>
      </c>
      <c r="F28" s="20">
        <f>ROUND(86.5630262528555,2)</f>
        <v>86.56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91.42</v>
      </c>
      <c r="D29" s="20">
        <f t="shared" si="4"/>
        <v>85.15</v>
      </c>
      <c r="E29" s="20">
        <f t="shared" si="5"/>
        <v>85.15</v>
      </c>
      <c r="F29" s="20">
        <f>ROUND(85.151962072388,2)</f>
        <v>85.15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91.42</v>
      </c>
      <c r="D30" s="20">
        <f t="shared" si="4"/>
        <v>87.26</v>
      </c>
      <c r="E30" s="20">
        <f t="shared" si="5"/>
        <v>87.26</v>
      </c>
      <c r="F30" s="20">
        <f>ROUND(87.2610731562802,2)</f>
        <v>87.26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91.42</v>
      </c>
      <c r="D31" s="20">
        <f t="shared" si="4"/>
        <v>91.07</v>
      </c>
      <c r="E31" s="20">
        <f t="shared" si="5"/>
        <v>91.07</v>
      </c>
      <c r="F31" s="20">
        <f>ROUND(91.0700245637478,2)</f>
        <v>91.07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91.42</v>
      </c>
      <c r="D32" s="20">
        <f t="shared" si="4"/>
        <v>89.51</v>
      </c>
      <c r="E32" s="20">
        <f t="shared" si="5"/>
        <v>89.51</v>
      </c>
      <c r="F32" s="20">
        <f>ROUND(89.5088987510261,2)</f>
        <v>89.51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91.42</v>
      </c>
      <c r="D33" s="20">
        <f t="shared" si="4"/>
        <v>91.57</v>
      </c>
      <c r="E33" s="20">
        <f t="shared" si="5"/>
        <v>91.57</v>
      </c>
      <c r="F33" s="20">
        <f>ROUND(91.5650647565784,2)</f>
        <v>91.57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91.42</v>
      </c>
      <c r="D34" s="20">
        <f t="shared" si="4"/>
        <v>97.09</v>
      </c>
      <c r="E34" s="20">
        <f t="shared" si="5"/>
        <v>97.09</v>
      </c>
      <c r="F34" s="20">
        <f>ROUND(97.0898686700946,2)</f>
        <v>97.09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91.42</v>
      </c>
      <c r="D35" s="20">
        <f t="shared" si="4"/>
        <v>97.42</v>
      </c>
      <c r="E35" s="20">
        <f t="shared" si="5"/>
        <v>97.42</v>
      </c>
      <c r="F35" s="20">
        <f>ROUND(97.4170101429598,2)</f>
        <v>97.42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91.42</v>
      </c>
      <c r="D36" s="20">
        <f t="shared" si="4"/>
        <v>90.71</v>
      </c>
      <c r="E36" s="20">
        <f t="shared" si="5"/>
        <v>90.71</v>
      </c>
      <c r="F36" s="20">
        <f>ROUND(90.7131922573054,2)</f>
        <v>90.71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91.42</v>
      </c>
      <c r="D37" s="20">
        <f t="shared" si="4"/>
        <v>98.09</v>
      </c>
      <c r="E37" s="20">
        <f t="shared" si="5"/>
        <v>98.09</v>
      </c>
      <c r="F37" s="20">
        <f>ROUND(98.0853412521423,2)</f>
        <v>98.09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91.42</v>
      </c>
      <c r="D38" s="20">
        <f t="shared" si="4"/>
        <v>91.42</v>
      </c>
      <c r="E38" s="20">
        <f t="shared" si="5"/>
        <v>91.42</v>
      </c>
      <c r="F38" s="20">
        <f>ROUND(91.4186786153271,2)</f>
        <v>91.42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ROUND(3.26,5)</f>
        <v>3.26</v>
      </c>
      <c r="D40" s="22">
        <f>F40</f>
        <v>3.26</v>
      </c>
      <c r="E40" s="22">
        <f>F40</f>
        <v>3.26</v>
      </c>
      <c r="F40" s="22">
        <f>ROUND(3.26,5)</f>
        <v>3.26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ROUND(3.545,5)</f>
        <v>3.545</v>
      </c>
      <c r="D42" s="22">
        <f>F42</f>
        <v>3.545</v>
      </c>
      <c r="E42" s="22">
        <f>F42</f>
        <v>3.545</v>
      </c>
      <c r="F42" s="22">
        <f>ROUND(3.545,5)</f>
        <v>3.545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ROUND(3.6,5)</f>
        <v>3.6</v>
      </c>
      <c r="D44" s="22">
        <f>F44</f>
        <v>3.6</v>
      </c>
      <c r="E44" s="22">
        <f>F44</f>
        <v>3.6</v>
      </c>
      <c r="F44" s="22">
        <f>ROUND(3.6,5)</f>
        <v>3.6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ROUND(4.25,5)</f>
        <v>4.25</v>
      </c>
      <c r="D46" s="22">
        <f>F46</f>
        <v>4.25</v>
      </c>
      <c r="E46" s="22">
        <f>F46</f>
        <v>4.25</v>
      </c>
      <c r="F46" s="22">
        <f>ROUND(4.25,5)</f>
        <v>4.25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ROUND(10.685,5)</f>
        <v>10.685</v>
      </c>
      <c r="D48" s="22">
        <f>F48</f>
        <v>10.685</v>
      </c>
      <c r="E48" s="22">
        <f>F48</f>
        <v>10.685</v>
      </c>
      <c r="F48" s="22">
        <f>ROUND(10.685,5)</f>
        <v>10.685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ROUND(7.21,5)</f>
        <v>7.21</v>
      </c>
      <c r="D50" s="22">
        <f>F50</f>
        <v>7.21</v>
      </c>
      <c r="E50" s="22">
        <f>F50</f>
        <v>7.21</v>
      </c>
      <c r="F50" s="22">
        <f>ROUND(7.21,5)</f>
        <v>7.21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ROUND(8.09,3)</f>
        <v>8.09</v>
      </c>
      <c r="D52" s="23">
        <f>F52</f>
        <v>8.09</v>
      </c>
      <c r="E52" s="23">
        <f>F52</f>
        <v>8.09</v>
      </c>
      <c r="F52" s="23">
        <f>ROUND(8.09,3)</f>
        <v>8.09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ROUND(3.515,3)</f>
        <v>3.515</v>
      </c>
      <c r="D56" s="23">
        <f>F56</f>
        <v>3.515</v>
      </c>
      <c r="E56" s="23">
        <f>F56</f>
        <v>3.515</v>
      </c>
      <c r="F56" s="23">
        <f>ROUND(3.515,3)</f>
        <v>3.515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ROUND(6.625,3)</f>
        <v>6.625</v>
      </c>
      <c r="D60" s="23">
        <f>F60</f>
        <v>6.625</v>
      </c>
      <c r="E60" s="23">
        <f>F60</f>
        <v>6.625</v>
      </c>
      <c r="F60" s="23">
        <f>ROUND(6.625,3)</f>
        <v>6.625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ROUND(9.445,3)</f>
        <v>9.445</v>
      </c>
      <c r="D62" s="23">
        <f>F62</f>
        <v>9.445</v>
      </c>
      <c r="E62" s="23">
        <f>F62</f>
        <v>9.445</v>
      </c>
      <c r="F62" s="23">
        <f>ROUND(9.445,3)</f>
        <v>9.445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ROUND(2.72,3)</f>
        <v>2.72</v>
      </c>
      <c r="D66" s="23">
        <f>F66</f>
        <v>2.72</v>
      </c>
      <c r="E66" s="23">
        <f>F66</f>
        <v>2.72</v>
      </c>
      <c r="F66" s="23">
        <f>ROUND(2.72,3)</f>
        <v>2.72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ROUND(9,3)</f>
        <v>9</v>
      </c>
      <c r="D68" s="23">
        <f>F68</f>
        <v>9</v>
      </c>
      <c r="E68" s="23">
        <f>F68</f>
        <v>9</v>
      </c>
      <c r="F68" s="23">
        <f>ROUND(9,3)</f>
        <v>9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ROUND(3.26,5)</f>
        <v>3.26</v>
      </c>
      <c r="D70" s="22">
        <f>F70</f>
        <v>137.49038</v>
      </c>
      <c r="E70" s="22">
        <f>F70</f>
        <v>137.49038</v>
      </c>
      <c r="F70" s="22">
        <f>ROUND(137.49038,5)</f>
        <v>137.49038</v>
      </c>
      <c r="G70" s="20"/>
      <c r="H70" s="28"/>
    </row>
    <row r="71" spans="1:8" ht="12.75" customHeight="1">
      <c r="A71" s="30">
        <v>43867</v>
      </c>
      <c r="B71" s="31"/>
      <c r="C71" s="22">
        <f>ROUND(3.26,5)</f>
        <v>3.26</v>
      </c>
      <c r="D71" s="22">
        <f>F71</f>
        <v>138.51529</v>
      </c>
      <c r="E71" s="22">
        <f>F71</f>
        <v>138.51529</v>
      </c>
      <c r="F71" s="22">
        <f>ROUND(138.51529,5)</f>
        <v>138.51529</v>
      </c>
      <c r="G71" s="20"/>
      <c r="H71" s="28"/>
    </row>
    <row r="72" spans="1:8" ht="12.75" customHeight="1">
      <c r="A72" s="30">
        <v>43958</v>
      </c>
      <c r="B72" s="31"/>
      <c r="C72" s="22">
        <f>ROUND(3.26,5)</f>
        <v>3.26</v>
      </c>
      <c r="D72" s="22">
        <f>F72</f>
        <v>141.09657</v>
      </c>
      <c r="E72" s="22">
        <f>F72</f>
        <v>141.09657</v>
      </c>
      <c r="F72" s="22">
        <f>ROUND(141.09657,5)</f>
        <v>141.09657</v>
      </c>
      <c r="G72" s="20"/>
      <c r="H72" s="28"/>
    </row>
    <row r="73" spans="1:8" ht="12.75" customHeight="1">
      <c r="A73" s="30">
        <v>44049</v>
      </c>
      <c r="B73" s="31"/>
      <c r="C73" s="22">
        <f>ROUND(3.26,5)</f>
        <v>3.26</v>
      </c>
      <c r="D73" s="22">
        <f>F73</f>
        <v>142.24608</v>
      </c>
      <c r="E73" s="22">
        <f>F73</f>
        <v>142.24608</v>
      </c>
      <c r="F73" s="22">
        <f>ROUND(142.24608,5)</f>
        <v>142.24608</v>
      </c>
      <c r="G73" s="20"/>
      <c r="H73" s="28"/>
    </row>
    <row r="74" spans="1:8" ht="12.75" customHeight="1">
      <c r="A74" s="30">
        <v>44140</v>
      </c>
      <c r="B74" s="31"/>
      <c r="C74" s="22">
        <f>ROUND(3.26,5)</f>
        <v>3.26</v>
      </c>
      <c r="D74" s="22">
        <f>F74</f>
        <v>144.75729</v>
      </c>
      <c r="E74" s="22">
        <f>F74</f>
        <v>144.75729</v>
      </c>
      <c r="F74" s="22">
        <f>ROUND(144.75729,5)</f>
        <v>144.75729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ROUND(101.86394,5)</f>
        <v>101.86394</v>
      </c>
      <c r="D76" s="22">
        <f>F76</f>
        <v>102.05819</v>
      </c>
      <c r="E76" s="22">
        <f>F76</f>
        <v>102.05819</v>
      </c>
      <c r="F76" s="22">
        <f>ROUND(102.05819,5)</f>
        <v>102.05819</v>
      </c>
      <c r="G76" s="20"/>
      <c r="H76" s="28"/>
    </row>
    <row r="77" spans="1:8" ht="12.75" customHeight="1">
      <c r="A77" s="30">
        <v>43867</v>
      </c>
      <c r="B77" s="31"/>
      <c r="C77" s="22">
        <f>ROUND(101.86394,5)</f>
        <v>101.86394</v>
      </c>
      <c r="D77" s="22">
        <f>F77</f>
        <v>103.91305</v>
      </c>
      <c r="E77" s="22">
        <f>F77</f>
        <v>103.91305</v>
      </c>
      <c r="F77" s="22">
        <f>ROUND(103.91305,5)</f>
        <v>103.91305</v>
      </c>
      <c r="G77" s="20"/>
      <c r="H77" s="28"/>
    </row>
    <row r="78" spans="1:8" ht="12.75" customHeight="1">
      <c r="A78" s="30">
        <v>43958</v>
      </c>
      <c r="B78" s="31"/>
      <c r="C78" s="22">
        <f>ROUND(101.86394,5)</f>
        <v>101.86394</v>
      </c>
      <c r="D78" s="22">
        <f>F78</f>
        <v>104.73693</v>
      </c>
      <c r="E78" s="22">
        <f>F78</f>
        <v>104.73693</v>
      </c>
      <c r="F78" s="22">
        <f>ROUND(104.73693,5)</f>
        <v>104.73693</v>
      </c>
      <c r="G78" s="20"/>
      <c r="H78" s="28"/>
    </row>
    <row r="79" spans="1:8" ht="12.75" customHeight="1">
      <c r="A79" s="30">
        <v>44049</v>
      </c>
      <c r="B79" s="31"/>
      <c r="C79" s="22">
        <f>ROUND(101.86394,5)</f>
        <v>101.86394</v>
      </c>
      <c r="D79" s="22">
        <f>F79</f>
        <v>106.70759</v>
      </c>
      <c r="E79" s="22">
        <f>F79</f>
        <v>106.70759</v>
      </c>
      <c r="F79" s="22">
        <f>ROUND(106.70759,5)</f>
        <v>106.70759</v>
      </c>
      <c r="G79" s="20"/>
      <c r="H79" s="28"/>
    </row>
    <row r="80" spans="1:8" ht="12.75" customHeight="1">
      <c r="A80" s="30">
        <v>44140</v>
      </c>
      <c r="B80" s="31"/>
      <c r="C80" s="22">
        <f>ROUND(101.86394,5)</f>
        <v>101.86394</v>
      </c>
      <c r="D80" s="22">
        <f>F80</f>
        <v>108.5544</v>
      </c>
      <c r="E80" s="22">
        <f>F80</f>
        <v>108.5544</v>
      </c>
      <c r="F80" s="22">
        <f>ROUND(108.5544,5)</f>
        <v>108.5544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ROUND(8.785,5)</f>
        <v>8.785</v>
      </c>
      <c r="D82" s="22">
        <f>F82</f>
        <v>8.82363</v>
      </c>
      <c r="E82" s="22">
        <f>F82</f>
        <v>8.82363</v>
      </c>
      <c r="F82" s="22">
        <f>ROUND(8.82363,5)</f>
        <v>8.82363</v>
      </c>
      <c r="G82" s="20"/>
      <c r="H82" s="28"/>
    </row>
    <row r="83" spans="1:8" ht="12.75" customHeight="1">
      <c r="A83" s="30">
        <v>43867</v>
      </c>
      <c r="B83" s="31"/>
      <c r="C83" s="22">
        <f>ROUND(8.785,5)</f>
        <v>8.785</v>
      </c>
      <c r="D83" s="22">
        <f>F83</f>
        <v>8.87992</v>
      </c>
      <c r="E83" s="22">
        <f>F83</f>
        <v>8.87992</v>
      </c>
      <c r="F83" s="22">
        <f>ROUND(8.87992,5)</f>
        <v>8.87992</v>
      </c>
      <c r="G83" s="20"/>
      <c r="H83" s="28"/>
    </row>
    <row r="84" spans="1:8" ht="12.75" customHeight="1">
      <c r="A84" s="30">
        <v>43958</v>
      </c>
      <c r="B84" s="31"/>
      <c r="C84" s="22">
        <f>ROUND(8.785,5)</f>
        <v>8.785</v>
      </c>
      <c r="D84" s="22">
        <f>F84</f>
        <v>8.93438</v>
      </c>
      <c r="E84" s="22">
        <f>F84</f>
        <v>8.93438</v>
      </c>
      <c r="F84" s="22">
        <f>ROUND(8.93438,5)</f>
        <v>8.93438</v>
      </c>
      <c r="G84" s="20"/>
      <c r="H84" s="28"/>
    </row>
    <row r="85" spans="1:8" ht="12.75" customHeight="1">
      <c r="A85" s="30">
        <v>44049</v>
      </c>
      <c r="B85" s="31"/>
      <c r="C85" s="22">
        <f>ROUND(8.785,5)</f>
        <v>8.785</v>
      </c>
      <c r="D85" s="22">
        <f>F85</f>
        <v>8.98946</v>
      </c>
      <c r="E85" s="22">
        <f>F85</f>
        <v>8.98946</v>
      </c>
      <c r="F85" s="22">
        <f>ROUND(8.98946,5)</f>
        <v>8.98946</v>
      </c>
      <c r="G85" s="20"/>
      <c r="H85" s="28"/>
    </row>
    <row r="86" spans="1:8" ht="12.75" customHeight="1">
      <c r="A86" s="30">
        <v>44140</v>
      </c>
      <c r="B86" s="31"/>
      <c r="C86" s="22">
        <f>ROUND(8.785,5)</f>
        <v>8.785</v>
      </c>
      <c r="D86" s="22">
        <f>F86</f>
        <v>9.06256</v>
      </c>
      <c r="E86" s="22">
        <f>F86</f>
        <v>9.06256</v>
      </c>
      <c r="F86" s="22">
        <f>ROUND(9.06256,5)</f>
        <v>9.06256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ROUND(9.17,5)</f>
        <v>9.17</v>
      </c>
      <c r="D88" s="22">
        <f>F88</f>
        <v>9.21506</v>
      </c>
      <c r="E88" s="22">
        <f>F88</f>
        <v>9.21506</v>
      </c>
      <c r="F88" s="22">
        <f>ROUND(9.21506,5)</f>
        <v>9.21506</v>
      </c>
      <c r="G88" s="20"/>
      <c r="H88" s="28"/>
    </row>
    <row r="89" spans="1:8" ht="12.75" customHeight="1">
      <c r="A89" s="30">
        <v>43867</v>
      </c>
      <c r="B89" s="31"/>
      <c r="C89" s="22">
        <f>ROUND(9.17,5)</f>
        <v>9.17</v>
      </c>
      <c r="D89" s="22">
        <f>F89</f>
        <v>9.27983</v>
      </c>
      <c r="E89" s="22">
        <f>F89</f>
        <v>9.27983</v>
      </c>
      <c r="F89" s="22">
        <f>ROUND(9.27983,5)</f>
        <v>9.27983</v>
      </c>
      <c r="G89" s="20"/>
      <c r="H89" s="28"/>
    </row>
    <row r="90" spans="1:8" ht="12.75" customHeight="1">
      <c r="A90" s="30">
        <v>43958</v>
      </c>
      <c r="B90" s="31"/>
      <c r="C90" s="22">
        <f>ROUND(9.17,5)</f>
        <v>9.17</v>
      </c>
      <c r="D90" s="22">
        <f>F90</f>
        <v>9.34123</v>
      </c>
      <c r="E90" s="22">
        <f>F90</f>
        <v>9.34123</v>
      </c>
      <c r="F90" s="22">
        <f>ROUND(9.34123,5)</f>
        <v>9.34123</v>
      </c>
      <c r="G90" s="20"/>
      <c r="H90" s="28"/>
    </row>
    <row r="91" spans="1:8" ht="12.75" customHeight="1">
      <c r="A91" s="30">
        <v>44049</v>
      </c>
      <c r="B91" s="31"/>
      <c r="C91" s="22">
        <f>ROUND(9.17,5)</f>
        <v>9.17</v>
      </c>
      <c r="D91" s="22">
        <f>F91</f>
        <v>9.40278</v>
      </c>
      <c r="E91" s="22">
        <f>F91</f>
        <v>9.40278</v>
      </c>
      <c r="F91" s="22">
        <f>ROUND(9.40278,5)</f>
        <v>9.40278</v>
      </c>
      <c r="G91" s="20"/>
      <c r="H91" s="28"/>
    </row>
    <row r="92" spans="1:8" ht="12.75" customHeight="1">
      <c r="A92" s="30">
        <v>44140</v>
      </c>
      <c r="B92" s="31"/>
      <c r="C92" s="22">
        <f>ROUND(9.17,5)</f>
        <v>9.17</v>
      </c>
      <c r="D92" s="22">
        <f>F92</f>
        <v>9.48548</v>
      </c>
      <c r="E92" s="22">
        <f>F92</f>
        <v>9.48548</v>
      </c>
      <c r="F92" s="22">
        <f>ROUND(9.48548,5)</f>
        <v>9.48548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ROUND(101.56987,5)</f>
        <v>101.56987</v>
      </c>
      <c r="D94" s="22">
        <f>F94</f>
        <v>102.85446</v>
      </c>
      <c r="E94" s="22">
        <f>F94</f>
        <v>102.85446</v>
      </c>
      <c r="F94" s="22">
        <f>ROUND(102.85446,5)</f>
        <v>102.85446</v>
      </c>
      <c r="G94" s="20"/>
      <c r="H94" s="28"/>
    </row>
    <row r="95" spans="1:8" ht="12.75" customHeight="1">
      <c r="A95" s="30">
        <v>43867</v>
      </c>
      <c r="B95" s="31"/>
      <c r="C95" s="22">
        <f>ROUND(101.56987,5)</f>
        <v>101.56987</v>
      </c>
      <c r="D95" s="22">
        <f>F95</f>
        <v>104.72378</v>
      </c>
      <c r="E95" s="22">
        <f>F95</f>
        <v>104.72378</v>
      </c>
      <c r="F95" s="22">
        <f>ROUND(104.72378,5)</f>
        <v>104.72378</v>
      </c>
      <c r="G95" s="20"/>
      <c r="H95" s="28"/>
    </row>
    <row r="96" spans="1:8" ht="12.75" customHeight="1">
      <c r="A96" s="30">
        <v>43958</v>
      </c>
      <c r="B96" s="31"/>
      <c r="C96" s="22">
        <f>ROUND(101.56987,5)</f>
        <v>101.56987</v>
      </c>
      <c r="D96" s="22">
        <f>F96</f>
        <v>105.47969</v>
      </c>
      <c r="E96" s="22">
        <f>F96</f>
        <v>105.47969</v>
      </c>
      <c r="F96" s="22">
        <f>ROUND(105.47969,5)</f>
        <v>105.47969</v>
      </c>
      <c r="G96" s="20"/>
      <c r="H96" s="28"/>
    </row>
    <row r="97" spans="1:8" ht="12.75" customHeight="1">
      <c r="A97" s="30">
        <v>44049</v>
      </c>
      <c r="B97" s="31"/>
      <c r="C97" s="22">
        <f>ROUND(101.56987,5)</f>
        <v>101.56987</v>
      </c>
      <c r="D97" s="22">
        <f>F97</f>
        <v>107.46433</v>
      </c>
      <c r="E97" s="22">
        <f>F97</f>
        <v>107.46433</v>
      </c>
      <c r="F97" s="22">
        <f>ROUND(107.46433,5)</f>
        <v>107.46433</v>
      </c>
      <c r="G97" s="20"/>
      <c r="H97" s="28"/>
    </row>
    <row r="98" spans="1:8" ht="12.75" customHeight="1">
      <c r="A98" s="30">
        <v>44140</v>
      </c>
      <c r="B98" s="31"/>
      <c r="C98" s="22">
        <f>ROUND(101.56987,5)</f>
        <v>101.56987</v>
      </c>
      <c r="D98" s="22">
        <f>F98</f>
        <v>108.14133</v>
      </c>
      <c r="E98" s="22">
        <f>F98</f>
        <v>108.14133</v>
      </c>
      <c r="F98" s="22">
        <f>ROUND(108.14133,5)</f>
        <v>108.14133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ROUND(9.575,5)</f>
        <v>9.575</v>
      </c>
      <c r="D100" s="22">
        <f>F100</f>
        <v>9.62146</v>
      </c>
      <c r="E100" s="22">
        <f>F100</f>
        <v>9.62146</v>
      </c>
      <c r="F100" s="22">
        <f>ROUND(9.62146,5)</f>
        <v>9.62146</v>
      </c>
      <c r="G100" s="20"/>
      <c r="H100" s="28"/>
    </row>
    <row r="101" spans="1:8" ht="12.75" customHeight="1">
      <c r="A101" s="30">
        <v>43867</v>
      </c>
      <c r="B101" s="31"/>
      <c r="C101" s="22">
        <f>ROUND(9.575,5)</f>
        <v>9.575</v>
      </c>
      <c r="D101" s="22">
        <f>F101</f>
        <v>9.68914</v>
      </c>
      <c r="E101" s="22">
        <f>F101</f>
        <v>9.68914</v>
      </c>
      <c r="F101" s="22">
        <f>ROUND(9.68914,5)</f>
        <v>9.68914</v>
      </c>
      <c r="G101" s="20"/>
      <c r="H101" s="28"/>
    </row>
    <row r="102" spans="1:8" ht="12.75" customHeight="1">
      <c r="A102" s="30">
        <v>43958</v>
      </c>
      <c r="B102" s="31"/>
      <c r="C102" s="22">
        <f>ROUND(9.575,5)</f>
        <v>9.575</v>
      </c>
      <c r="D102" s="22">
        <f>F102</f>
        <v>9.75528</v>
      </c>
      <c r="E102" s="22">
        <f>F102</f>
        <v>9.75528</v>
      </c>
      <c r="F102" s="22">
        <f>ROUND(9.75528,5)</f>
        <v>9.75528</v>
      </c>
      <c r="G102" s="20"/>
      <c r="H102" s="28"/>
    </row>
    <row r="103" spans="1:8" ht="12.75" customHeight="1">
      <c r="A103" s="30">
        <v>44049</v>
      </c>
      <c r="B103" s="31"/>
      <c r="C103" s="22">
        <f>ROUND(9.575,5)</f>
        <v>9.575</v>
      </c>
      <c r="D103" s="22">
        <f>F103</f>
        <v>9.82255</v>
      </c>
      <c r="E103" s="22">
        <f>F103</f>
        <v>9.82255</v>
      </c>
      <c r="F103" s="22">
        <f>ROUND(9.82255,5)</f>
        <v>9.82255</v>
      </c>
      <c r="G103" s="20"/>
      <c r="H103" s="28"/>
    </row>
    <row r="104" spans="1:8" ht="12.75" customHeight="1">
      <c r="A104" s="30">
        <v>44140</v>
      </c>
      <c r="B104" s="31"/>
      <c r="C104" s="22">
        <f>ROUND(9.575,5)</f>
        <v>9.575</v>
      </c>
      <c r="D104" s="22">
        <f>F104</f>
        <v>9.90317</v>
      </c>
      <c r="E104" s="22">
        <f>F104</f>
        <v>9.90317</v>
      </c>
      <c r="F104" s="22">
        <f>ROUND(9.90317,5)</f>
        <v>9.90317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ROUND(3.545,5)</f>
        <v>3.545</v>
      </c>
      <c r="D106" s="22">
        <f>F106</f>
        <v>121.14658</v>
      </c>
      <c r="E106" s="22">
        <f>F106</f>
        <v>121.14658</v>
      </c>
      <c r="F106" s="22">
        <f>ROUND(121.14658,5)</f>
        <v>121.14658</v>
      </c>
      <c r="G106" s="20"/>
      <c r="H106" s="28"/>
    </row>
    <row r="107" spans="1:8" ht="12.75" customHeight="1">
      <c r="A107" s="30">
        <v>43867</v>
      </c>
      <c r="B107" s="31"/>
      <c r="C107" s="22">
        <f>ROUND(3.545,5)</f>
        <v>3.545</v>
      </c>
      <c r="D107" s="22">
        <f>F107</f>
        <v>121.69019</v>
      </c>
      <c r="E107" s="22">
        <f>F107</f>
        <v>121.69019</v>
      </c>
      <c r="F107" s="22">
        <f>ROUND(121.69019,5)</f>
        <v>121.69019</v>
      </c>
      <c r="G107" s="20"/>
      <c r="H107" s="28"/>
    </row>
    <row r="108" spans="1:8" ht="12.75" customHeight="1">
      <c r="A108" s="30">
        <v>43958</v>
      </c>
      <c r="B108" s="31"/>
      <c r="C108" s="22">
        <f>ROUND(3.545,5)</f>
        <v>3.545</v>
      </c>
      <c r="D108" s="22">
        <f>F108</f>
        <v>123.95789</v>
      </c>
      <c r="E108" s="22">
        <f>F108</f>
        <v>123.95789</v>
      </c>
      <c r="F108" s="22">
        <f>ROUND(123.95789,5)</f>
        <v>123.95789</v>
      </c>
      <c r="G108" s="20"/>
      <c r="H108" s="28"/>
    </row>
    <row r="109" spans="1:8" ht="12.75" customHeight="1">
      <c r="A109" s="30">
        <v>44049</v>
      </c>
      <c r="B109" s="31"/>
      <c r="C109" s="22">
        <f>ROUND(3.545,5)</f>
        <v>3.545</v>
      </c>
      <c r="D109" s="22">
        <f>F109</f>
        <v>124.59676</v>
      </c>
      <c r="E109" s="22">
        <f>F109</f>
        <v>124.59676</v>
      </c>
      <c r="F109" s="22">
        <f>ROUND(124.59676,5)</f>
        <v>124.59676</v>
      </c>
      <c r="G109" s="20"/>
      <c r="H109" s="28"/>
    </row>
    <row r="110" spans="1:8" ht="12.75" customHeight="1">
      <c r="A110" s="30">
        <v>44140</v>
      </c>
      <c r="B110" s="31"/>
      <c r="C110" s="22">
        <f>ROUND(3.545,5)</f>
        <v>3.545</v>
      </c>
      <c r="D110" s="22">
        <f>F110</f>
        <v>126.7957</v>
      </c>
      <c r="E110" s="22">
        <f>F110</f>
        <v>126.7957</v>
      </c>
      <c r="F110" s="22">
        <f>ROUND(126.7957,5)</f>
        <v>126.7957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ROUND(9.705,5)</f>
        <v>9.705</v>
      </c>
      <c r="D112" s="22">
        <f>F112</f>
        <v>9.75216</v>
      </c>
      <c r="E112" s="22">
        <f>F112</f>
        <v>9.75216</v>
      </c>
      <c r="F112" s="22">
        <f>ROUND(9.75216,5)</f>
        <v>9.75216</v>
      </c>
      <c r="G112" s="20"/>
      <c r="H112" s="28"/>
    </row>
    <row r="113" spans="1:8" ht="12.75" customHeight="1">
      <c r="A113" s="30">
        <v>43867</v>
      </c>
      <c r="B113" s="31"/>
      <c r="C113" s="22">
        <f>ROUND(9.705,5)</f>
        <v>9.705</v>
      </c>
      <c r="D113" s="22">
        <f>F113</f>
        <v>9.82084</v>
      </c>
      <c r="E113" s="22">
        <f>F113</f>
        <v>9.82084</v>
      </c>
      <c r="F113" s="22">
        <f>ROUND(9.82084,5)</f>
        <v>9.82084</v>
      </c>
      <c r="G113" s="20"/>
      <c r="H113" s="28"/>
    </row>
    <row r="114" spans="1:8" ht="12.75" customHeight="1">
      <c r="A114" s="30">
        <v>43958</v>
      </c>
      <c r="B114" s="31"/>
      <c r="C114" s="22">
        <f>ROUND(9.705,5)</f>
        <v>9.705</v>
      </c>
      <c r="D114" s="22">
        <f>F114</f>
        <v>9.88795</v>
      </c>
      <c r="E114" s="22">
        <f>F114</f>
        <v>9.88795</v>
      </c>
      <c r="F114" s="22">
        <f>ROUND(9.88795,5)</f>
        <v>9.88795</v>
      </c>
      <c r="G114" s="20"/>
      <c r="H114" s="28"/>
    </row>
    <row r="115" spans="1:8" ht="12.75" customHeight="1">
      <c r="A115" s="30">
        <v>44049</v>
      </c>
      <c r="B115" s="31"/>
      <c r="C115" s="22">
        <f>ROUND(9.705,5)</f>
        <v>9.705</v>
      </c>
      <c r="D115" s="22">
        <f>F115</f>
        <v>9.95623</v>
      </c>
      <c r="E115" s="22">
        <f>F115</f>
        <v>9.95623</v>
      </c>
      <c r="F115" s="22">
        <f>ROUND(9.95623,5)</f>
        <v>9.95623</v>
      </c>
      <c r="G115" s="20"/>
      <c r="H115" s="28"/>
    </row>
    <row r="116" spans="1:8" ht="12.75" customHeight="1">
      <c r="A116" s="30">
        <v>44140</v>
      </c>
      <c r="B116" s="31"/>
      <c r="C116" s="22">
        <f>ROUND(9.705,5)</f>
        <v>9.705</v>
      </c>
      <c r="D116" s="22">
        <f>F116</f>
        <v>10.03714</v>
      </c>
      <c r="E116" s="22">
        <f>F116</f>
        <v>10.03714</v>
      </c>
      <c r="F116" s="22">
        <f>ROUND(10.03714,5)</f>
        <v>10.03714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ROUND(9.76,5)</f>
        <v>9.76</v>
      </c>
      <c r="D118" s="22">
        <f>F118</f>
        <v>9.80578</v>
      </c>
      <c r="E118" s="22">
        <f>F118</f>
        <v>9.80578</v>
      </c>
      <c r="F118" s="22">
        <f>ROUND(9.80578,5)</f>
        <v>9.80578</v>
      </c>
      <c r="G118" s="20"/>
      <c r="H118" s="28"/>
    </row>
    <row r="119" spans="1:8" ht="12.75" customHeight="1">
      <c r="A119" s="30">
        <v>43867</v>
      </c>
      <c r="B119" s="31"/>
      <c r="C119" s="22">
        <f>ROUND(9.76,5)</f>
        <v>9.76</v>
      </c>
      <c r="D119" s="22">
        <f>F119</f>
        <v>9.87235</v>
      </c>
      <c r="E119" s="22">
        <f>F119</f>
        <v>9.87235</v>
      </c>
      <c r="F119" s="22">
        <f>ROUND(9.87235,5)</f>
        <v>9.87235</v>
      </c>
      <c r="G119" s="20"/>
      <c r="H119" s="28"/>
    </row>
    <row r="120" spans="1:8" ht="12.75" customHeight="1">
      <c r="A120" s="30">
        <v>43958</v>
      </c>
      <c r="B120" s="31"/>
      <c r="C120" s="22">
        <f>ROUND(9.76,5)</f>
        <v>9.76</v>
      </c>
      <c r="D120" s="22">
        <f>F120</f>
        <v>9.93731</v>
      </c>
      <c r="E120" s="22">
        <f>F120</f>
        <v>9.93731</v>
      </c>
      <c r="F120" s="22">
        <f>ROUND(9.93731,5)</f>
        <v>9.93731</v>
      </c>
      <c r="G120" s="20"/>
      <c r="H120" s="28"/>
    </row>
    <row r="121" spans="1:8" ht="12.75" customHeight="1">
      <c r="A121" s="30">
        <v>44049</v>
      </c>
      <c r="B121" s="31"/>
      <c r="C121" s="22">
        <f>ROUND(9.76,5)</f>
        <v>9.76</v>
      </c>
      <c r="D121" s="22">
        <f>F121</f>
        <v>10.00328</v>
      </c>
      <c r="E121" s="22">
        <f>F121</f>
        <v>10.00328</v>
      </c>
      <c r="F121" s="22">
        <f>ROUND(10.00328,5)</f>
        <v>10.00328</v>
      </c>
      <c r="G121" s="20"/>
      <c r="H121" s="28"/>
    </row>
    <row r="122" spans="1:8" ht="12.75" customHeight="1">
      <c r="A122" s="30">
        <v>44140</v>
      </c>
      <c r="B122" s="31"/>
      <c r="C122" s="22">
        <f>ROUND(9.76,5)</f>
        <v>9.76</v>
      </c>
      <c r="D122" s="22">
        <f>F122</f>
        <v>10.08104</v>
      </c>
      <c r="E122" s="22">
        <f>F122</f>
        <v>10.08104</v>
      </c>
      <c r="F122" s="22">
        <f>ROUND(10.08104,5)</f>
        <v>10.08104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ROUND(111.92931,5)</f>
        <v>111.92931</v>
      </c>
      <c r="D124" s="22">
        <f>F124</f>
        <v>111.62582</v>
      </c>
      <c r="E124" s="22">
        <f>F124</f>
        <v>111.62582</v>
      </c>
      <c r="F124" s="22">
        <f>ROUND(111.62582,5)</f>
        <v>111.62582</v>
      </c>
      <c r="G124" s="20"/>
      <c r="H124" s="28"/>
    </row>
    <row r="125" spans="1:8" ht="12.75" customHeight="1">
      <c r="A125" s="30">
        <v>43867</v>
      </c>
      <c r="B125" s="31"/>
      <c r="C125" s="22">
        <f>ROUND(111.92931,5)</f>
        <v>111.92931</v>
      </c>
      <c r="D125" s="22">
        <f>F125</f>
        <v>113.65453</v>
      </c>
      <c r="E125" s="22">
        <f>F125</f>
        <v>113.65453</v>
      </c>
      <c r="F125" s="22">
        <f>ROUND(113.65453,5)</f>
        <v>113.65453</v>
      </c>
      <c r="G125" s="20"/>
      <c r="H125" s="28"/>
    </row>
    <row r="126" spans="1:8" ht="12.75" customHeight="1">
      <c r="A126" s="30">
        <v>43958</v>
      </c>
      <c r="B126" s="31"/>
      <c r="C126" s="22">
        <f>ROUND(111.92931,5)</f>
        <v>111.92931</v>
      </c>
      <c r="D126" s="22">
        <f>F126</f>
        <v>114.02426</v>
      </c>
      <c r="E126" s="22">
        <f>F126</f>
        <v>114.02426</v>
      </c>
      <c r="F126" s="22">
        <f>ROUND(114.02426,5)</f>
        <v>114.02426</v>
      </c>
      <c r="G126" s="20"/>
      <c r="H126" s="28"/>
    </row>
    <row r="127" spans="1:8" ht="12.75" customHeight="1">
      <c r="A127" s="30">
        <v>44049</v>
      </c>
      <c r="B127" s="31"/>
      <c r="C127" s="22">
        <f>ROUND(111.92931,5)</f>
        <v>111.92931</v>
      </c>
      <c r="D127" s="22">
        <f>F127</f>
        <v>116.16962</v>
      </c>
      <c r="E127" s="22">
        <f>F127</f>
        <v>116.16962</v>
      </c>
      <c r="F127" s="22">
        <f>ROUND(116.16962,5)</f>
        <v>116.16962</v>
      </c>
      <c r="G127" s="20"/>
      <c r="H127" s="28"/>
    </row>
    <row r="128" spans="1:8" ht="12.75" customHeight="1">
      <c r="A128" s="30">
        <v>44140</v>
      </c>
      <c r="B128" s="31"/>
      <c r="C128" s="22">
        <f>ROUND(111.92931,5)</f>
        <v>111.92931</v>
      </c>
      <c r="D128" s="22">
        <f>F128</f>
        <v>118.16149</v>
      </c>
      <c r="E128" s="22">
        <f>F128</f>
        <v>118.16149</v>
      </c>
      <c r="F128" s="22">
        <f>ROUND(118.16149,5)</f>
        <v>118.16149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ROUND(3.6,5)</f>
        <v>3.6</v>
      </c>
      <c r="D130" s="22">
        <f>F130</f>
        <v>116.75337</v>
      </c>
      <c r="E130" s="22">
        <f>F130</f>
        <v>116.75337</v>
      </c>
      <c r="F130" s="22">
        <f>ROUND(116.75337,5)</f>
        <v>116.75337</v>
      </c>
      <c r="G130" s="20"/>
      <c r="H130" s="28"/>
    </row>
    <row r="131" spans="1:8" ht="12.75" customHeight="1">
      <c r="A131" s="30">
        <v>43867</v>
      </c>
      <c r="B131" s="31"/>
      <c r="C131" s="22">
        <f>ROUND(3.6,5)</f>
        <v>3.6</v>
      </c>
      <c r="D131" s="22">
        <f>F131</f>
        <v>117.03973</v>
      </c>
      <c r="E131" s="22">
        <f>F131</f>
        <v>117.03973</v>
      </c>
      <c r="F131" s="22">
        <f>ROUND(117.03973,5)</f>
        <v>117.03973</v>
      </c>
      <c r="G131" s="20"/>
      <c r="H131" s="28"/>
    </row>
    <row r="132" spans="1:8" ht="12.75" customHeight="1">
      <c r="A132" s="30">
        <v>43958</v>
      </c>
      <c r="B132" s="31"/>
      <c r="C132" s="22">
        <f>ROUND(3.6,5)</f>
        <v>3.6</v>
      </c>
      <c r="D132" s="22">
        <f>F132</f>
        <v>119.22088</v>
      </c>
      <c r="E132" s="22">
        <f>F132</f>
        <v>119.22088</v>
      </c>
      <c r="F132" s="22">
        <f>ROUND(119.22088,5)</f>
        <v>119.22088</v>
      </c>
      <c r="G132" s="20"/>
      <c r="H132" s="28"/>
    </row>
    <row r="133" spans="1:8" ht="12.75" customHeight="1">
      <c r="A133" s="30">
        <v>44049</v>
      </c>
      <c r="B133" s="31"/>
      <c r="C133" s="22">
        <f>ROUND(3.6,5)</f>
        <v>3.6</v>
      </c>
      <c r="D133" s="22">
        <f>F133</f>
        <v>119.58398</v>
      </c>
      <c r="E133" s="22">
        <f>F133</f>
        <v>119.58398</v>
      </c>
      <c r="F133" s="22">
        <f>ROUND(119.58398,5)</f>
        <v>119.58398</v>
      </c>
      <c r="G133" s="20"/>
      <c r="H133" s="28"/>
    </row>
    <row r="134" spans="1:8" ht="12.75" customHeight="1">
      <c r="A134" s="30">
        <v>44140</v>
      </c>
      <c r="B134" s="31"/>
      <c r="C134" s="22">
        <f>ROUND(3.6,5)</f>
        <v>3.6</v>
      </c>
      <c r="D134" s="22">
        <f>F134</f>
        <v>121.69457</v>
      </c>
      <c r="E134" s="22">
        <f>F134</f>
        <v>121.69457</v>
      </c>
      <c r="F134" s="22">
        <f>ROUND(121.69457,5)</f>
        <v>121.69457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ROUND(4.25,5)</f>
        <v>4.25</v>
      </c>
      <c r="D136" s="22">
        <f>F136</f>
        <v>129.9821</v>
      </c>
      <c r="E136" s="22">
        <f>F136</f>
        <v>129.9821</v>
      </c>
      <c r="F136" s="22">
        <f>ROUND(129.9821,5)</f>
        <v>129.9821</v>
      </c>
      <c r="G136" s="20"/>
      <c r="H136" s="28"/>
    </row>
    <row r="137" spans="1:8" ht="12.75" customHeight="1">
      <c r="A137" s="30">
        <v>43867</v>
      </c>
      <c r="B137" s="31"/>
      <c r="C137" s="22">
        <f>ROUND(4.25,5)</f>
        <v>4.25</v>
      </c>
      <c r="D137" s="22">
        <f>F137</f>
        <v>132.34441</v>
      </c>
      <c r="E137" s="22">
        <f>F137</f>
        <v>132.34441</v>
      </c>
      <c r="F137" s="22">
        <f>ROUND(132.34441,5)</f>
        <v>132.34441</v>
      </c>
      <c r="G137" s="20"/>
      <c r="H137" s="28"/>
    </row>
    <row r="138" spans="1:8" ht="12.75" customHeight="1">
      <c r="A138" s="30">
        <v>43958</v>
      </c>
      <c r="B138" s="31"/>
      <c r="C138" s="22">
        <f>ROUND(4.25,5)</f>
        <v>4.25</v>
      </c>
      <c r="D138" s="22">
        <f>F138</f>
        <v>132.9025</v>
      </c>
      <c r="E138" s="22">
        <f>F138</f>
        <v>132.9025</v>
      </c>
      <c r="F138" s="22">
        <f>ROUND(132.9025,5)</f>
        <v>132.9025</v>
      </c>
      <c r="G138" s="20"/>
      <c r="H138" s="28"/>
    </row>
    <row r="139" spans="1:8" ht="12.75" customHeight="1">
      <c r="A139" s="30">
        <v>44049</v>
      </c>
      <c r="B139" s="31"/>
      <c r="C139" s="22">
        <f>ROUND(4.25,5)</f>
        <v>4.25</v>
      </c>
      <c r="D139" s="22">
        <f>F139</f>
        <v>135.40297</v>
      </c>
      <c r="E139" s="22">
        <f>F139</f>
        <v>135.40297</v>
      </c>
      <c r="F139" s="22">
        <f>ROUND(135.40297,5)</f>
        <v>135.40297</v>
      </c>
      <c r="G139" s="20"/>
      <c r="H139" s="28"/>
    </row>
    <row r="140" spans="1:8" ht="12.75" customHeight="1">
      <c r="A140" s="30">
        <v>44140</v>
      </c>
      <c r="B140" s="31"/>
      <c r="C140" s="22">
        <f>ROUND(4.25,5)</f>
        <v>4.25</v>
      </c>
      <c r="D140" s="22">
        <f>F140</f>
        <v>137.79376</v>
      </c>
      <c r="E140" s="22">
        <f>F140</f>
        <v>137.79376</v>
      </c>
      <c r="F140" s="22">
        <f>ROUND(137.79376,5)</f>
        <v>137.79376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ROUND(10.685,5)</f>
        <v>10.685</v>
      </c>
      <c r="D142" s="22">
        <f>F142</f>
        <v>10.76281</v>
      </c>
      <c r="E142" s="22">
        <f>F142</f>
        <v>10.76281</v>
      </c>
      <c r="F142" s="22">
        <f>ROUND(10.76281,5)</f>
        <v>10.76281</v>
      </c>
      <c r="G142" s="20"/>
      <c r="H142" s="28"/>
    </row>
    <row r="143" spans="1:8" ht="12.75" customHeight="1">
      <c r="A143" s="30">
        <v>43867</v>
      </c>
      <c r="B143" s="31"/>
      <c r="C143" s="22">
        <f>ROUND(10.685,5)</f>
        <v>10.685</v>
      </c>
      <c r="D143" s="22">
        <f>F143</f>
        <v>10.87827</v>
      </c>
      <c r="E143" s="22">
        <f>F143</f>
        <v>10.87827</v>
      </c>
      <c r="F143" s="22">
        <f>ROUND(10.87827,5)</f>
        <v>10.87827</v>
      </c>
      <c r="G143" s="20"/>
      <c r="H143" s="28"/>
    </row>
    <row r="144" spans="1:8" ht="12.75" customHeight="1">
      <c r="A144" s="30">
        <v>43958</v>
      </c>
      <c r="B144" s="31"/>
      <c r="C144" s="22">
        <f>ROUND(10.685,5)</f>
        <v>10.685</v>
      </c>
      <c r="D144" s="22">
        <f>F144</f>
        <v>10.98932</v>
      </c>
      <c r="E144" s="22">
        <f>F144</f>
        <v>10.98932</v>
      </c>
      <c r="F144" s="22">
        <f>ROUND(10.98932,5)</f>
        <v>10.98932</v>
      </c>
      <c r="G144" s="20"/>
      <c r="H144" s="28"/>
    </row>
    <row r="145" spans="1:8" ht="12.75" customHeight="1">
      <c r="A145" s="30">
        <v>44049</v>
      </c>
      <c r="B145" s="31"/>
      <c r="C145" s="22">
        <f>ROUND(10.685,5)</f>
        <v>10.685</v>
      </c>
      <c r="D145" s="22">
        <f>F145</f>
        <v>11.10199</v>
      </c>
      <c r="E145" s="22">
        <f>F145</f>
        <v>11.10199</v>
      </c>
      <c r="F145" s="22">
        <f>ROUND(11.10199,5)</f>
        <v>11.10199</v>
      </c>
      <c r="G145" s="20"/>
      <c r="H145" s="28"/>
    </row>
    <row r="146" spans="1:8" ht="12.75" customHeight="1">
      <c r="A146" s="30">
        <v>44140</v>
      </c>
      <c r="B146" s="31"/>
      <c r="C146" s="22">
        <f>ROUND(10.685,5)</f>
        <v>10.685</v>
      </c>
      <c r="D146" s="22">
        <f>F146</f>
        <v>11.23973</v>
      </c>
      <c r="E146" s="22">
        <f>F146</f>
        <v>11.23973</v>
      </c>
      <c r="F146" s="22">
        <f>ROUND(11.23973,5)</f>
        <v>11.23973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ROUND(11.04,5)</f>
        <v>11.04</v>
      </c>
      <c r="D148" s="22">
        <f>F148</f>
        <v>11.11796</v>
      </c>
      <c r="E148" s="22">
        <f>F148</f>
        <v>11.11796</v>
      </c>
      <c r="F148" s="22">
        <f>ROUND(11.11796,5)</f>
        <v>11.11796</v>
      </c>
      <c r="G148" s="20"/>
      <c r="H148" s="28"/>
    </row>
    <row r="149" spans="1:8" ht="12.75" customHeight="1">
      <c r="A149" s="30">
        <v>43867</v>
      </c>
      <c r="B149" s="31"/>
      <c r="C149" s="22">
        <f>ROUND(11.04,5)</f>
        <v>11.04</v>
      </c>
      <c r="D149" s="22">
        <f>F149</f>
        <v>11.22875</v>
      </c>
      <c r="E149" s="22">
        <f>F149</f>
        <v>11.22875</v>
      </c>
      <c r="F149" s="22">
        <f>ROUND(11.22875,5)</f>
        <v>11.22875</v>
      </c>
      <c r="G149" s="20"/>
      <c r="H149" s="28"/>
    </row>
    <row r="150" spans="1:8" ht="12.75" customHeight="1">
      <c r="A150" s="30">
        <v>43958</v>
      </c>
      <c r="B150" s="31"/>
      <c r="C150" s="22">
        <f>ROUND(11.04,5)</f>
        <v>11.04</v>
      </c>
      <c r="D150" s="22">
        <f>F150</f>
        <v>11.33994</v>
      </c>
      <c r="E150" s="22">
        <f>F150</f>
        <v>11.33994</v>
      </c>
      <c r="F150" s="22">
        <f>ROUND(11.33994,5)</f>
        <v>11.33994</v>
      </c>
      <c r="G150" s="20"/>
      <c r="H150" s="28"/>
    </row>
    <row r="151" spans="1:8" ht="12.75" customHeight="1">
      <c r="A151" s="30">
        <v>44049</v>
      </c>
      <c r="B151" s="31"/>
      <c r="C151" s="22">
        <f>ROUND(11.04,5)</f>
        <v>11.04</v>
      </c>
      <c r="D151" s="22">
        <f>F151</f>
        <v>11.45117</v>
      </c>
      <c r="E151" s="22">
        <f>F151</f>
        <v>11.45117</v>
      </c>
      <c r="F151" s="22">
        <f>ROUND(11.45117,5)</f>
        <v>11.45117</v>
      </c>
      <c r="G151" s="20"/>
      <c r="H151" s="28"/>
    </row>
    <row r="152" spans="1:8" ht="12.75" customHeight="1">
      <c r="A152" s="30">
        <v>44140</v>
      </c>
      <c r="B152" s="31"/>
      <c r="C152" s="22">
        <f>ROUND(11.04,5)</f>
        <v>11.04</v>
      </c>
      <c r="D152" s="22">
        <f>F152</f>
        <v>11.58405</v>
      </c>
      <c r="E152" s="22">
        <f>F152</f>
        <v>11.58405</v>
      </c>
      <c r="F152" s="22">
        <f>ROUND(11.58405,5)</f>
        <v>11.58405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ROUND(7.21,5)</f>
        <v>7.21</v>
      </c>
      <c r="D154" s="22">
        <f>F154</f>
        <v>7.21451</v>
      </c>
      <c r="E154" s="22">
        <f>F154</f>
        <v>7.21451</v>
      </c>
      <c r="F154" s="22">
        <f>ROUND(7.21451,5)</f>
        <v>7.21451</v>
      </c>
      <c r="G154" s="20"/>
      <c r="H154" s="28"/>
    </row>
    <row r="155" spans="1:8" ht="12.75" customHeight="1">
      <c r="A155" s="30">
        <v>43867</v>
      </c>
      <c r="B155" s="31"/>
      <c r="C155" s="22">
        <f>ROUND(7.21,5)</f>
        <v>7.21</v>
      </c>
      <c r="D155" s="22">
        <f>F155</f>
        <v>7.21619</v>
      </c>
      <c r="E155" s="22">
        <f>F155</f>
        <v>7.21619</v>
      </c>
      <c r="F155" s="22">
        <f>ROUND(7.21619,5)</f>
        <v>7.21619</v>
      </c>
      <c r="G155" s="20"/>
      <c r="H155" s="28"/>
    </row>
    <row r="156" spans="1:8" ht="12.75" customHeight="1">
      <c r="A156" s="30">
        <v>43958</v>
      </c>
      <c r="B156" s="31"/>
      <c r="C156" s="22">
        <f>ROUND(7.21,5)</f>
        <v>7.21</v>
      </c>
      <c r="D156" s="22">
        <f>F156</f>
        <v>7.18638</v>
      </c>
      <c r="E156" s="22">
        <f>F156</f>
        <v>7.18638</v>
      </c>
      <c r="F156" s="22">
        <f>ROUND(7.18638,5)</f>
        <v>7.18638</v>
      </c>
      <c r="G156" s="20"/>
      <c r="H156" s="28"/>
    </row>
    <row r="157" spans="1:8" ht="12.75" customHeight="1">
      <c r="A157" s="30">
        <v>44049</v>
      </c>
      <c r="B157" s="31"/>
      <c r="C157" s="22">
        <f>ROUND(7.21,5)</f>
        <v>7.21</v>
      </c>
      <c r="D157" s="22">
        <f>F157</f>
        <v>7.13873</v>
      </c>
      <c r="E157" s="22">
        <f>F157</f>
        <v>7.13873</v>
      </c>
      <c r="F157" s="22">
        <f>ROUND(7.13873,5)</f>
        <v>7.13873</v>
      </c>
      <c r="G157" s="20"/>
      <c r="H157" s="28"/>
    </row>
    <row r="158" spans="1:8" ht="12.75" customHeight="1">
      <c r="A158" s="30">
        <v>44140</v>
      </c>
      <c r="B158" s="31"/>
      <c r="C158" s="22">
        <f>ROUND(7.21,5)</f>
        <v>7.21</v>
      </c>
      <c r="D158" s="22">
        <f>F158</f>
        <v>7.15357</v>
      </c>
      <c r="E158" s="22">
        <f>F158</f>
        <v>7.15357</v>
      </c>
      <c r="F158" s="22">
        <f>ROUND(7.15357,5)</f>
        <v>7.15357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ROUND(9.445,5)</f>
        <v>9.445</v>
      </c>
      <c r="D160" s="22">
        <f>F160</f>
        <v>9.49428</v>
      </c>
      <c r="E160" s="22">
        <f>F160</f>
        <v>9.49428</v>
      </c>
      <c r="F160" s="22">
        <f>ROUND(9.49428,5)</f>
        <v>9.49428</v>
      </c>
      <c r="G160" s="20"/>
      <c r="H160" s="28"/>
    </row>
    <row r="161" spans="1:8" ht="12.75" customHeight="1">
      <c r="A161" s="30">
        <v>43867</v>
      </c>
      <c r="B161" s="31"/>
      <c r="C161" s="22">
        <f>ROUND(9.445,5)</f>
        <v>9.445</v>
      </c>
      <c r="D161" s="22">
        <f>F161</f>
        <v>9.56631</v>
      </c>
      <c r="E161" s="22">
        <f>F161</f>
        <v>9.56631</v>
      </c>
      <c r="F161" s="22">
        <f>ROUND(9.56631,5)</f>
        <v>9.56631</v>
      </c>
      <c r="G161" s="20"/>
      <c r="H161" s="28"/>
    </row>
    <row r="162" spans="1:8" ht="12.75" customHeight="1">
      <c r="A162" s="30">
        <v>43958</v>
      </c>
      <c r="B162" s="31"/>
      <c r="C162" s="22">
        <f>ROUND(9.445,5)</f>
        <v>9.445</v>
      </c>
      <c r="D162" s="22">
        <f>F162</f>
        <v>9.62898</v>
      </c>
      <c r="E162" s="22">
        <f>F162</f>
        <v>9.62898</v>
      </c>
      <c r="F162" s="22">
        <f>ROUND(9.62898,5)</f>
        <v>9.62898</v>
      </c>
      <c r="G162" s="20"/>
      <c r="H162" s="28"/>
    </row>
    <row r="163" spans="1:8" ht="12.75" customHeight="1">
      <c r="A163" s="30">
        <v>44049</v>
      </c>
      <c r="B163" s="31"/>
      <c r="C163" s="22">
        <f>ROUND(9.445,5)</f>
        <v>9.445</v>
      </c>
      <c r="D163" s="22">
        <f>F163</f>
        <v>9.69141</v>
      </c>
      <c r="E163" s="22">
        <f>F163</f>
        <v>9.69141</v>
      </c>
      <c r="F163" s="22">
        <f>ROUND(9.69141,5)</f>
        <v>9.69141</v>
      </c>
      <c r="G163" s="20"/>
      <c r="H163" s="28"/>
    </row>
    <row r="164" spans="1:8" ht="12.75" customHeight="1">
      <c r="A164" s="30">
        <v>44140</v>
      </c>
      <c r="B164" s="31"/>
      <c r="C164" s="22">
        <f>ROUND(9.445,5)</f>
        <v>9.445</v>
      </c>
      <c r="D164" s="22">
        <f>F164</f>
        <v>9.77658</v>
      </c>
      <c r="E164" s="22">
        <f>F164</f>
        <v>9.77658</v>
      </c>
      <c r="F164" s="22">
        <f>ROUND(9.77658,5)</f>
        <v>9.77658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ROUND(8.09,5)</f>
        <v>8.09</v>
      </c>
      <c r="D166" s="22">
        <f>F166</f>
        <v>8.11993</v>
      </c>
      <c r="E166" s="22">
        <f>F166</f>
        <v>8.11993</v>
      </c>
      <c r="F166" s="22">
        <f>ROUND(8.11993,5)</f>
        <v>8.11993</v>
      </c>
      <c r="G166" s="20"/>
      <c r="H166" s="28"/>
    </row>
    <row r="167" spans="1:8" ht="12.75" customHeight="1">
      <c r="A167" s="30">
        <v>43867</v>
      </c>
      <c r="B167" s="31"/>
      <c r="C167" s="22">
        <f>ROUND(8.09,5)</f>
        <v>8.09</v>
      </c>
      <c r="D167" s="22">
        <f>F167</f>
        <v>8.16195</v>
      </c>
      <c r="E167" s="22">
        <f>F167</f>
        <v>8.16195</v>
      </c>
      <c r="F167" s="22">
        <f>ROUND(8.16195,5)</f>
        <v>8.16195</v>
      </c>
      <c r="G167" s="20"/>
      <c r="H167" s="28"/>
    </row>
    <row r="168" spans="1:8" ht="12.75" customHeight="1">
      <c r="A168" s="30">
        <v>43958</v>
      </c>
      <c r="B168" s="31"/>
      <c r="C168" s="22">
        <f>ROUND(8.09,5)</f>
        <v>8.09</v>
      </c>
      <c r="D168" s="22">
        <f>F168</f>
        <v>8.19745</v>
      </c>
      <c r="E168" s="22">
        <f>F168</f>
        <v>8.19745</v>
      </c>
      <c r="F168" s="22">
        <f>ROUND(8.19745,5)</f>
        <v>8.19745</v>
      </c>
      <c r="G168" s="20"/>
      <c r="H168" s="28"/>
    </row>
    <row r="169" spans="1:8" ht="12.75" customHeight="1">
      <c r="A169" s="30">
        <v>44049</v>
      </c>
      <c r="B169" s="31"/>
      <c r="C169" s="22">
        <f>ROUND(8.09,5)</f>
        <v>8.09</v>
      </c>
      <c r="D169" s="22">
        <f>F169</f>
        <v>8.2318</v>
      </c>
      <c r="E169" s="22">
        <f>F169</f>
        <v>8.2318</v>
      </c>
      <c r="F169" s="22">
        <f>ROUND(8.2318,5)</f>
        <v>8.2318</v>
      </c>
      <c r="G169" s="20"/>
      <c r="H169" s="28"/>
    </row>
    <row r="170" spans="1:8" ht="12.75" customHeight="1">
      <c r="A170" s="30">
        <v>44140</v>
      </c>
      <c r="B170" s="31"/>
      <c r="C170" s="22">
        <f>ROUND(8.09,5)</f>
        <v>8.09</v>
      </c>
      <c r="D170" s="22">
        <f>F170</f>
        <v>8.29593</v>
      </c>
      <c r="E170" s="22">
        <f>F170</f>
        <v>8.29593</v>
      </c>
      <c r="F170" s="22">
        <f>ROUND(8.29593,5)</f>
        <v>8.29593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ROUND(2.81,5)</f>
        <v>2.81</v>
      </c>
      <c r="D172" s="22">
        <f>F172</f>
        <v>309.03041</v>
      </c>
      <c r="E172" s="22">
        <f>F172</f>
        <v>309.03041</v>
      </c>
      <c r="F172" s="22">
        <f>ROUND(309.03041,5)</f>
        <v>309.03041</v>
      </c>
      <c r="G172" s="20"/>
      <c r="H172" s="28"/>
    </row>
    <row r="173" spans="1:8" ht="12.75" customHeight="1">
      <c r="A173" s="30">
        <v>43867</v>
      </c>
      <c r="B173" s="31"/>
      <c r="C173" s="22">
        <f>ROUND(2.81,5)</f>
        <v>2.81</v>
      </c>
      <c r="D173" s="22">
        <f>F173</f>
        <v>306.98898</v>
      </c>
      <c r="E173" s="22">
        <f>F173</f>
        <v>306.98898</v>
      </c>
      <c r="F173" s="22">
        <f>ROUND(306.98898,5)</f>
        <v>306.98898</v>
      </c>
      <c r="G173" s="20"/>
      <c r="H173" s="28"/>
    </row>
    <row r="174" spans="1:8" ht="12.75" customHeight="1">
      <c r="A174" s="30">
        <v>43958</v>
      </c>
      <c r="B174" s="31"/>
      <c r="C174" s="22">
        <f>ROUND(2.81,5)</f>
        <v>2.81</v>
      </c>
      <c r="D174" s="22">
        <f>F174</f>
        <v>312.70978</v>
      </c>
      <c r="E174" s="22">
        <f>F174</f>
        <v>312.70978</v>
      </c>
      <c r="F174" s="22">
        <f>ROUND(312.70978,5)</f>
        <v>312.70978</v>
      </c>
      <c r="G174" s="20"/>
      <c r="H174" s="28"/>
    </row>
    <row r="175" spans="1:8" ht="12.75" customHeight="1">
      <c r="A175" s="30">
        <v>44049</v>
      </c>
      <c r="B175" s="31"/>
      <c r="C175" s="22">
        <f>ROUND(2.81,5)</f>
        <v>2.81</v>
      </c>
      <c r="D175" s="22">
        <f>F175</f>
        <v>310.80019</v>
      </c>
      <c r="E175" s="22">
        <f>F175</f>
        <v>310.80019</v>
      </c>
      <c r="F175" s="22">
        <f>ROUND(310.80019,5)</f>
        <v>310.80019</v>
      </c>
      <c r="G175" s="20"/>
      <c r="H175" s="28"/>
    </row>
    <row r="176" spans="1:8" ht="12.75" customHeight="1">
      <c r="A176" s="30">
        <v>44140</v>
      </c>
      <c r="B176" s="31"/>
      <c r="C176" s="22">
        <f>ROUND(2.81,5)</f>
        <v>2.81</v>
      </c>
      <c r="D176" s="22">
        <f>F176</f>
        <v>316.28253</v>
      </c>
      <c r="E176" s="22">
        <f>F176</f>
        <v>316.28253</v>
      </c>
      <c r="F176" s="22">
        <f>ROUND(316.28253,5)</f>
        <v>316.28253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ROUND(3.515,5)</f>
        <v>3.515</v>
      </c>
      <c r="D178" s="22">
        <f>F178</f>
        <v>233.80691</v>
      </c>
      <c r="E178" s="22">
        <f>F178</f>
        <v>233.80691</v>
      </c>
      <c r="F178" s="22">
        <f>ROUND(233.80691,5)</f>
        <v>233.80691</v>
      </c>
      <c r="G178" s="20"/>
      <c r="H178" s="28"/>
    </row>
    <row r="179" spans="1:8" ht="12.75" customHeight="1">
      <c r="A179" s="30">
        <v>43867</v>
      </c>
      <c r="B179" s="31"/>
      <c r="C179" s="22">
        <f>ROUND(3.515,5)</f>
        <v>3.515</v>
      </c>
      <c r="D179" s="22">
        <f>F179</f>
        <v>233.98874</v>
      </c>
      <c r="E179" s="22">
        <f>F179</f>
        <v>233.98874</v>
      </c>
      <c r="F179" s="22">
        <f>ROUND(233.98874,5)</f>
        <v>233.98874</v>
      </c>
      <c r="G179" s="20"/>
      <c r="H179" s="28"/>
    </row>
    <row r="180" spans="1:8" ht="12.75" customHeight="1">
      <c r="A180" s="30">
        <v>43958</v>
      </c>
      <c r="B180" s="31"/>
      <c r="C180" s="22">
        <f>ROUND(3.515,5)</f>
        <v>3.515</v>
      </c>
      <c r="D180" s="22">
        <f>F180</f>
        <v>238.34899</v>
      </c>
      <c r="E180" s="22">
        <f>F180</f>
        <v>238.34899</v>
      </c>
      <c r="F180" s="22">
        <f>ROUND(238.34899,5)</f>
        <v>238.34899</v>
      </c>
      <c r="G180" s="20"/>
      <c r="H180" s="28"/>
    </row>
    <row r="181" spans="1:8" ht="12.75" customHeight="1">
      <c r="A181" s="30">
        <v>44049</v>
      </c>
      <c r="B181" s="31"/>
      <c r="C181" s="22">
        <f>ROUND(3.515,5)</f>
        <v>3.515</v>
      </c>
      <c r="D181" s="22">
        <f>F181</f>
        <v>238.69433</v>
      </c>
      <c r="E181" s="22">
        <f>F181</f>
        <v>238.69433</v>
      </c>
      <c r="F181" s="22">
        <f>ROUND(238.69433,5)</f>
        <v>238.69433</v>
      </c>
      <c r="G181" s="20"/>
      <c r="H181" s="28"/>
    </row>
    <row r="182" spans="1:8" ht="12.75" customHeight="1">
      <c r="A182" s="30">
        <v>44140</v>
      </c>
      <c r="B182" s="31"/>
      <c r="C182" s="22">
        <f>ROUND(3.515,5)</f>
        <v>3.515</v>
      </c>
      <c r="D182" s="22">
        <f>F182</f>
        <v>242.9071</v>
      </c>
      <c r="E182" s="22">
        <f>F182</f>
        <v>242.9071</v>
      </c>
      <c r="F182" s="22">
        <f>ROUND(242.9071,5)</f>
        <v>242.9071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6.60468</v>
      </c>
      <c r="E192" s="22">
        <f>F192</f>
        <v>6.60468</v>
      </c>
      <c r="F192" s="22">
        <f>ROUND(6.60468,5)</f>
        <v>6.60468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6.60468</v>
      </c>
      <c r="E193" s="22">
        <f>F193</f>
        <v>6.60468</v>
      </c>
      <c r="F193" s="22">
        <f>ROUND(6.60468,5)</f>
        <v>6.60468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6.60468</v>
      </c>
      <c r="E194" s="22">
        <f>F194</f>
        <v>6.60468</v>
      </c>
      <c r="F194" s="22">
        <f>ROUND(6.60468,5)</f>
        <v>6.60468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6.60468</v>
      </c>
      <c r="E195" s="22">
        <f>F195</f>
        <v>6.60468</v>
      </c>
      <c r="F195" s="22">
        <f>ROUND(6.60468,5)</f>
        <v>6.60468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6.60468</v>
      </c>
      <c r="E196" s="22">
        <f>F196</f>
        <v>6.60468</v>
      </c>
      <c r="F196" s="22">
        <f>ROUND(6.60468,5)</f>
        <v>6.60468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ROUND(6.625,5)</f>
        <v>6.625</v>
      </c>
      <c r="D198" s="22">
        <f>F198</f>
        <v>6.54694</v>
      </c>
      <c r="E198" s="22">
        <f>F198</f>
        <v>6.54694</v>
      </c>
      <c r="F198" s="22">
        <f>ROUND(6.54694,5)</f>
        <v>6.54694</v>
      </c>
      <c r="G198" s="20"/>
      <c r="H198" s="28"/>
    </row>
    <row r="199" spans="1:8" ht="12.75" customHeight="1">
      <c r="A199" s="30">
        <v>43867</v>
      </c>
      <c r="B199" s="31"/>
      <c r="C199" s="22">
        <f>ROUND(6.625,5)</f>
        <v>6.625</v>
      </c>
      <c r="D199" s="22">
        <f>F199</f>
        <v>6.38001</v>
      </c>
      <c r="E199" s="22">
        <f>F199</f>
        <v>6.38001</v>
      </c>
      <c r="F199" s="22">
        <f>ROUND(6.38001,5)</f>
        <v>6.38001</v>
      </c>
      <c r="G199" s="20"/>
      <c r="H199" s="28"/>
    </row>
    <row r="200" spans="1:8" ht="12.75" customHeight="1">
      <c r="A200" s="30">
        <v>43958</v>
      </c>
      <c r="B200" s="31"/>
      <c r="C200" s="22">
        <f>ROUND(6.625,5)</f>
        <v>6.625</v>
      </c>
      <c r="D200" s="22">
        <f>F200</f>
        <v>6.06374</v>
      </c>
      <c r="E200" s="22">
        <f>F200</f>
        <v>6.06374</v>
      </c>
      <c r="F200" s="22">
        <f>ROUND(6.06374,5)</f>
        <v>6.06374</v>
      </c>
      <c r="G200" s="20"/>
      <c r="H200" s="28"/>
    </row>
    <row r="201" spans="1:8" ht="12.75" customHeight="1">
      <c r="A201" s="30">
        <v>44049</v>
      </c>
      <c r="B201" s="31"/>
      <c r="C201" s="22">
        <f>ROUND(6.625,5)</f>
        <v>6.625</v>
      </c>
      <c r="D201" s="22">
        <f>F201</f>
        <v>5.47246</v>
      </c>
      <c r="E201" s="22">
        <f>F201</f>
        <v>5.47246</v>
      </c>
      <c r="F201" s="22">
        <f>ROUND(5.47246,5)</f>
        <v>5.47246</v>
      </c>
      <c r="G201" s="20"/>
      <c r="H201" s="28"/>
    </row>
    <row r="202" spans="1:8" ht="12.75" customHeight="1">
      <c r="A202" s="30">
        <v>44140</v>
      </c>
      <c r="B202" s="31"/>
      <c r="C202" s="22">
        <f>ROUND(6.625,5)</f>
        <v>6.625</v>
      </c>
      <c r="D202" s="22">
        <f>F202</f>
        <v>4.44925</v>
      </c>
      <c r="E202" s="22">
        <f>F202</f>
        <v>4.44925</v>
      </c>
      <c r="F202" s="22">
        <f>ROUND(4.44925,5)</f>
        <v>4.44925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ROUND(9.445,5)</f>
        <v>9.445</v>
      </c>
      <c r="D204" s="22">
        <f>F204</f>
        <v>9.48761</v>
      </c>
      <c r="E204" s="22">
        <f>F204</f>
        <v>9.48761</v>
      </c>
      <c r="F204" s="22">
        <f>ROUND(9.48761,5)</f>
        <v>9.48761</v>
      </c>
      <c r="G204" s="20"/>
      <c r="H204" s="28"/>
    </row>
    <row r="205" spans="1:8" ht="12.75" customHeight="1">
      <c r="A205" s="30">
        <v>43867</v>
      </c>
      <c r="B205" s="31"/>
      <c r="C205" s="22">
        <f>ROUND(9.445,5)</f>
        <v>9.445</v>
      </c>
      <c r="D205" s="22">
        <f>F205</f>
        <v>9.54857</v>
      </c>
      <c r="E205" s="22">
        <f>F205</f>
        <v>9.54857</v>
      </c>
      <c r="F205" s="22">
        <f>ROUND(9.54857,5)</f>
        <v>9.54857</v>
      </c>
      <c r="G205" s="20"/>
      <c r="H205" s="28"/>
    </row>
    <row r="206" spans="1:8" ht="12.75" customHeight="1">
      <c r="A206" s="30">
        <v>43958</v>
      </c>
      <c r="B206" s="31"/>
      <c r="C206" s="22">
        <f>ROUND(9.445,5)</f>
        <v>9.445</v>
      </c>
      <c r="D206" s="22">
        <f>F206</f>
        <v>9.6065</v>
      </c>
      <c r="E206" s="22">
        <f>F206</f>
        <v>9.6065</v>
      </c>
      <c r="F206" s="22">
        <f>ROUND(9.6065,5)</f>
        <v>9.6065</v>
      </c>
      <c r="G206" s="20"/>
      <c r="H206" s="28"/>
    </row>
    <row r="207" spans="1:8" ht="12.75" customHeight="1">
      <c r="A207" s="30">
        <v>44049</v>
      </c>
      <c r="B207" s="31"/>
      <c r="C207" s="22">
        <f>ROUND(9.445,5)</f>
        <v>9.445</v>
      </c>
      <c r="D207" s="22">
        <f>F207</f>
        <v>9.66428</v>
      </c>
      <c r="E207" s="22">
        <f>F207</f>
        <v>9.66428</v>
      </c>
      <c r="F207" s="22">
        <f>ROUND(9.66428,5)</f>
        <v>9.66428</v>
      </c>
      <c r="G207" s="20"/>
      <c r="H207" s="28"/>
    </row>
    <row r="208" spans="1:8" ht="12.75" customHeight="1">
      <c r="A208" s="30">
        <v>44140</v>
      </c>
      <c r="B208" s="31"/>
      <c r="C208" s="22">
        <f>ROUND(9.445,5)</f>
        <v>9.445</v>
      </c>
      <c r="D208" s="22">
        <f>F208</f>
        <v>9.73901</v>
      </c>
      <c r="E208" s="22">
        <f>F208</f>
        <v>9.73901</v>
      </c>
      <c r="F208" s="22">
        <f>ROUND(9.73901,5)</f>
        <v>9.73901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ROUND(3.33,5)</f>
        <v>3.33</v>
      </c>
      <c r="D210" s="22">
        <f>F210</f>
        <v>189.73778</v>
      </c>
      <c r="E210" s="22">
        <f>F210</f>
        <v>189.73778</v>
      </c>
      <c r="F210" s="22">
        <f>ROUND(189.73778,5)</f>
        <v>189.73778</v>
      </c>
      <c r="G210" s="20"/>
      <c r="H210" s="28"/>
    </row>
    <row r="211" spans="1:8" ht="12.75" customHeight="1">
      <c r="A211" s="30">
        <v>43867</v>
      </c>
      <c r="B211" s="31"/>
      <c r="C211" s="22">
        <f>ROUND(3.33,5)</f>
        <v>3.33</v>
      </c>
      <c r="D211" s="22">
        <f>F211</f>
        <v>193.1862</v>
      </c>
      <c r="E211" s="22">
        <f>F211</f>
        <v>193.1862</v>
      </c>
      <c r="F211" s="22">
        <f>ROUND(193.1862,5)</f>
        <v>193.1862</v>
      </c>
      <c r="G211" s="20"/>
      <c r="H211" s="28"/>
    </row>
    <row r="212" spans="1:8" ht="12.75" customHeight="1">
      <c r="A212" s="30">
        <v>43958</v>
      </c>
      <c r="B212" s="31"/>
      <c r="C212" s="22">
        <f>ROUND(3.33,5)</f>
        <v>3.33</v>
      </c>
      <c r="D212" s="22">
        <f>F212</f>
        <v>194.13609</v>
      </c>
      <c r="E212" s="22">
        <f>F212</f>
        <v>194.13609</v>
      </c>
      <c r="F212" s="22">
        <f>ROUND(194.13609,5)</f>
        <v>194.13609</v>
      </c>
      <c r="G212" s="20"/>
      <c r="H212" s="28"/>
    </row>
    <row r="213" spans="1:8" ht="12.75" customHeight="1">
      <c r="A213" s="30">
        <v>44049</v>
      </c>
      <c r="B213" s="31"/>
      <c r="C213" s="22">
        <f>ROUND(3.33,5)</f>
        <v>3.33</v>
      </c>
      <c r="D213" s="22">
        <f>F213</f>
        <v>197.78867</v>
      </c>
      <c r="E213" s="22">
        <f>F213</f>
        <v>197.78867</v>
      </c>
      <c r="F213" s="22">
        <f>ROUND(197.78867,5)</f>
        <v>197.78867</v>
      </c>
      <c r="G213" s="20"/>
      <c r="H213" s="28"/>
    </row>
    <row r="214" spans="1:8" ht="12.75" customHeight="1">
      <c r="A214" s="30">
        <v>44140</v>
      </c>
      <c r="B214" s="31"/>
      <c r="C214" s="22">
        <f>ROUND(3.33,5)</f>
        <v>3.33</v>
      </c>
      <c r="D214" s="22">
        <f>F214</f>
        <v>201.19137</v>
      </c>
      <c r="E214" s="22">
        <f>F214</f>
        <v>201.19137</v>
      </c>
      <c r="F214" s="22">
        <f>ROUND(201.19137,5)</f>
        <v>201.19137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ROUND(2.72,5)</f>
        <v>2.72</v>
      </c>
      <c r="D216" s="22">
        <f>F216</f>
        <v>162.62058</v>
      </c>
      <c r="E216" s="22">
        <f>F216</f>
        <v>162.62058</v>
      </c>
      <c r="F216" s="22">
        <f>ROUND(162.62058,5)</f>
        <v>162.62058</v>
      </c>
      <c r="G216" s="20"/>
      <c r="H216" s="28"/>
    </row>
    <row r="217" spans="1:8" ht="12.75" customHeight="1">
      <c r="A217" s="30">
        <v>43867</v>
      </c>
      <c r="B217" s="31"/>
      <c r="C217" s="22">
        <f>ROUND(2.72,5)</f>
        <v>2.72</v>
      </c>
      <c r="D217" s="22">
        <f>F217</f>
        <v>163.33032</v>
      </c>
      <c r="E217" s="22">
        <f>F217</f>
        <v>163.33032</v>
      </c>
      <c r="F217" s="22">
        <f>ROUND(163.33032,5)</f>
        <v>163.33032</v>
      </c>
      <c r="G217" s="20"/>
      <c r="H217" s="28"/>
    </row>
    <row r="218" spans="1:8" ht="12.75" customHeight="1">
      <c r="A218" s="30">
        <v>43958</v>
      </c>
      <c r="B218" s="31"/>
      <c r="C218" s="22">
        <f>ROUND(2.72,5)</f>
        <v>2.72</v>
      </c>
      <c r="D218" s="22">
        <f>F218</f>
        <v>166.37403</v>
      </c>
      <c r="E218" s="22">
        <f>F218</f>
        <v>166.37403</v>
      </c>
      <c r="F218" s="22">
        <f>ROUND(166.37403,5)</f>
        <v>166.37403</v>
      </c>
      <c r="G218" s="20"/>
      <c r="H218" s="28"/>
    </row>
    <row r="219" spans="1:8" ht="12.75" customHeight="1">
      <c r="A219" s="30">
        <v>44049</v>
      </c>
      <c r="B219" s="31"/>
      <c r="C219" s="22">
        <f>ROUND(2.72,5)</f>
        <v>2.72</v>
      </c>
      <c r="D219" s="22">
        <f>F219</f>
        <v>167.21086</v>
      </c>
      <c r="E219" s="22">
        <f>F219</f>
        <v>167.21086</v>
      </c>
      <c r="F219" s="22">
        <f>ROUND(167.21086,5)</f>
        <v>167.21086</v>
      </c>
      <c r="G219" s="20"/>
      <c r="H219" s="28"/>
    </row>
    <row r="220" spans="1:8" ht="12.75" customHeight="1">
      <c r="A220" s="30">
        <v>44140</v>
      </c>
      <c r="B220" s="31"/>
      <c r="C220" s="22">
        <f>ROUND(2.72,5)</f>
        <v>2.72</v>
      </c>
      <c r="D220" s="22">
        <f>F220</f>
        <v>170.16189</v>
      </c>
      <c r="E220" s="22">
        <f>F220</f>
        <v>170.16189</v>
      </c>
      <c r="F220" s="22">
        <f>ROUND(170.16189,5)</f>
        <v>170.16189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ROUND(9,5)</f>
        <v>9</v>
      </c>
      <c r="D222" s="22">
        <f>F222</f>
        <v>9.04374</v>
      </c>
      <c r="E222" s="22">
        <f>F222</f>
        <v>9.04374</v>
      </c>
      <c r="F222" s="22">
        <f>ROUND(9.04374,5)</f>
        <v>9.04374</v>
      </c>
      <c r="G222" s="20"/>
      <c r="H222" s="28"/>
    </row>
    <row r="223" spans="1:8" ht="12.75" customHeight="1">
      <c r="A223" s="30">
        <v>43867</v>
      </c>
      <c r="B223" s="31"/>
      <c r="C223" s="22">
        <f>ROUND(9,5)</f>
        <v>9</v>
      </c>
      <c r="D223" s="22">
        <f>F223</f>
        <v>9.10751</v>
      </c>
      <c r="E223" s="22">
        <f>F223</f>
        <v>9.10751</v>
      </c>
      <c r="F223" s="22">
        <f>ROUND(9.10751,5)</f>
        <v>9.10751</v>
      </c>
      <c r="G223" s="20"/>
      <c r="H223" s="28"/>
    </row>
    <row r="224" spans="1:8" ht="12.75" customHeight="1">
      <c r="A224" s="30">
        <v>43958</v>
      </c>
      <c r="B224" s="31"/>
      <c r="C224" s="22">
        <f>ROUND(9,5)</f>
        <v>9</v>
      </c>
      <c r="D224" s="22">
        <f>F224</f>
        <v>9.16143</v>
      </c>
      <c r="E224" s="22">
        <f>F224</f>
        <v>9.16143</v>
      </c>
      <c r="F224" s="22">
        <f>ROUND(9.16143,5)</f>
        <v>9.16143</v>
      </c>
      <c r="G224" s="20"/>
      <c r="H224" s="28"/>
    </row>
    <row r="225" spans="1:8" ht="12.75" customHeight="1">
      <c r="A225" s="30">
        <v>44049</v>
      </c>
      <c r="B225" s="31"/>
      <c r="C225" s="22">
        <f>ROUND(9,5)</f>
        <v>9</v>
      </c>
      <c r="D225" s="22">
        <f>F225</f>
        <v>9.21465</v>
      </c>
      <c r="E225" s="22">
        <f>F225</f>
        <v>9.21465</v>
      </c>
      <c r="F225" s="22">
        <f>ROUND(9.21465,5)</f>
        <v>9.21465</v>
      </c>
      <c r="G225" s="20"/>
      <c r="H225" s="28"/>
    </row>
    <row r="226" spans="1:8" ht="12.75" customHeight="1">
      <c r="A226" s="30">
        <v>44140</v>
      </c>
      <c r="B226" s="31"/>
      <c r="C226" s="22">
        <f>ROUND(9,5)</f>
        <v>9</v>
      </c>
      <c r="D226" s="22">
        <f>F226</f>
        <v>9.29303</v>
      </c>
      <c r="E226" s="22">
        <f>F226</f>
        <v>9.29303</v>
      </c>
      <c r="F226" s="22">
        <f>ROUND(9.29303,5)</f>
        <v>9.29303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ROUND(9.7,5)</f>
        <v>9.7</v>
      </c>
      <c r="D228" s="22">
        <f>F228</f>
        <v>9.74602</v>
      </c>
      <c r="E228" s="22">
        <f>F228</f>
        <v>9.74602</v>
      </c>
      <c r="F228" s="22">
        <f>ROUND(9.74602,5)</f>
        <v>9.74602</v>
      </c>
      <c r="G228" s="20"/>
      <c r="H228" s="28"/>
    </row>
    <row r="229" spans="1:8" ht="12.75" customHeight="1">
      <c r="A229" s="30">
        <v>43867</v>
      </c>
      <c r="B229" s="31"/>
      <c r="C229" s="22">
        <f>ROUND(9.7,5)</f>
        <v>9.7</v>
      </c>
      <c r="D229" s="22">
        <f>F229</f>
        <v>9.81295</v>
      </c>
      <c r="E229" s="22">
        <f>F229</f>
        <v>9.81295</v>
      </c>
      <c r="F229" s="22">
        <f>ROUND(9.81295,5)</f>
        <v>9.81295</v>
      </c>
      <c r="G229" s="20"/>
      <c r="H229" s="28"/>
    </row>
    <row r="230" spans="1:8" ht="12.75" customHeight="1">
      <c r="A230" s="30">
        <v>43958</v>
      </c>
      <c r="B230" s="31"/>
      <c r="C230" s="22">
        <f>ROUND(9.7,5)</f>
        <v>9.7</v>
      </c>
      <c r="D230" s="22">
        <f>F230</f>
        <v>9.87159</v>
      </c>
      <c r="E230" s="22">
        <f>F230</f>
        <v>9.87159</v>
      </c>
      <c r="F230" s="22">
        <f>ROUND(9.87159,5)</f>
        <v>9.87159</v>
      </c>
      <c r="G230" s="20"/>
      <c r="H230" s="28"/>
    </row>
    <row r="231" spans="1:8" ht="12.75" customHeight="1">
      <c r="A231" s="30">
        <v>44049</v>
      </c>
      <c r="B231" s="31"/>
      <c r="C231" s="22">
        <f>ROUND(9.7,5)</f>
        <v>9.7</v>
      </c>
      <c r="D231" s="22">
        <f>F231</f>
        <v>9.92981</v>
      </c>
      <c r="E231" s="22">
        <f>F231</f>
        <v>9.92981</v>
      </c>
      <c r="F231" s="22">
        <f>ROUND(9.92981,5)</f>
        <v>9.92981</v>
      </c>
      <c r="G231" s="20"/>
      <c r="H231" s="28"/>
    </row>
    <row r="232" spans="1:8" ht="12.75" customHeight="1">
      <c r="A232" s="30">
        <v>44140</v>
      </c>
      <c r="B232" s="31"/>
      <c r="C232" s="22">
        <f>ROUND(9.7,5)</f>
        <v>9.7</v>
      </c>
      <c r="D232" s="22">
        <f>F232</f>
        <v>10.00666</v>
      </c>
      <c r="E232" s="22">
        <f>F232</f>
        <v>10.00666</v>
      </c>
      <c r="F232" s="22">
        <f>ROUND(10.00666,5)</f>
        <v>10.00666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ROUND(9.745,5)</f>
        <v>9.745</v>
      </c>
      <c r="D234" s="22">
        <f>F234</f>
        <v>9.79159</v>
      </c>
      <c r="E234" s="22">
        <f>F234</f>
        <v>9.79159</v>
      </c>
      <c r="F234" s="22">
        <f>ROUND(9.79159,5)</f>
        <v>9.79159</v>
      </c>
      <c r="G234" s="20"/>
      <c r="H234" s="28"/>
    </row>
    <row r="235" spans="1:8" ht="12.75" customHeight="1">
      <c r="A235" s="30">
        <v>43867</v>
      </c>
      <c r="B235" s="31"/>
      <c r="C235" s="22">
        <f>ROUND(9.745,5)</f>
        <v>9.745</v>
      </c>
      <c r="D235" s="22">
        <f>F235</f>
        <v>9.85943</v>
      </c>
      <c r="E235" s="22">
        <f>F235</f>
        <v>9.85943</v>
      </c>
      <c r="F235" s="22">
        <f>ROUND(9.85943,5)</f>
        <v>9.85943</v>
      </c>
      <c r="G235" s="20"/>
      <c r="H235" s="28"/>
    </row>
    <row r="236" spans="1:8" ht="12.75" customHeight="1">
      <c r="A236" s="30">
        <v>43958</v>
      </c>
      <c r="B236" s="31"/>
      <c r="C236" s="22">
        <f>ROUND(9.745,5)</f>
        <v>9.745</v>
      </c>
      <c r="D236" s="22">
        <f>F236</f>
        <v>9.91892</v>
      </c>
      <c r="E236" s="22">
        <f>F236</f>
        <v>9.91892</v>
      </c>
      <c r="F236" s="22">
        <f>ROUND(9.91892,5)</f>
        <v>9.91892</v>
      </c>
      <c r="G236" s="20"/>
      <c r="H236" s="28"/>
    </row>
    <row r="237" spans="1:8" ht="12.75" customHeight="1">
      <c r="A237" s="30">
        <v>44049</v>
      </c>
      <c r="B237" s="31"/>
      <c r="C237" s="22">
        <f>ROUND(9.745,5)</f>
        <v>9.745</v>
      </c>
      <c r="D237" s="22">
        <f>F237</f>
        <v>9.97805</v>
      </c>
      <c r="E237" s="22">
        <f>F237</f>
        <v>9.97805</v>
      </c>
      <c r="F237" s="22">
        <f>ROUND(9.97805,5)</f>
        <v>9.97805</v>
      </c>
      <c r="G237" s="20"/>
      <c r="H237" s="28"/>
    </row>
    <row r="238" spans="1:8" ht="12.75" customHeight="1">
      <c r="A238" s="30">
        <v>44140</v>
      </c>
      <c r="B238" s="31"/>
      <c r="C238" s="22">
        <f>ROUND(9.745,5)</f>
        <v>9.745</v>
      </c>
      <c r="D238" s="22">
        <f>F238</f>
        <v>10.0557</v>
      </c>
      <c r="E238" s="22">
        <f>F238</f>
        <v>10.0557</v>
      </c>
      <c r="F238" s="22">
        <f>ROUND(10.0557,5)</f>
        <v>10.0557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ROUND(748.745,3)</f>
        <v>748.745</v>
      </c>
      <c r="D240" s="23">
        <f>F240</f>
        <v>758.083</v>
      </c>
      <c r="E240" s="23">
        <f>F240</f>
        <v>758.083</v>
      </c>
      <c r="F240" s="23">
        <f>ROUND(758.083,3)</f>
        <v>758.083</v>
      </c>
      <c r="G240" s="20"/>
      <c r="H240" s="28"/>
    </row>
    <row r="241" spans="1:8" ht="12.75" customHeight="1">
      <c r="A241" s="30">
        <v>43867</v>
      </c>
      <c r="B241" s="31"/>
      <c r="C241" s="23">
        <f>ROUND(748.745,3)</f>
        <v>748.745</v>
      </c>
      <c r="D241" s="23">
        <f>F241</f>
        <v>771.677</v>
      </c>
      <c r="E241" s="23">
        <f>F241</f>
        <v>771.677</v>
      </c>
      <c r="F241" s="23">
        <f>ROUND(771.677,3)</f>
        <v>771.677</v>
      </c>
      <c r="G241" s="20"/>
      <c r="H241" s="28"/>
    </row>
    <row r="242" spans="1:8" ht="12.75" customHeight="1">
      <c r="A242" s="30">
        <v>43958</v>
      </c>
      <c r="B242" s="31"/>
      <c r="C242" s="23">
        <f>ROUND(748.745,3)</f>
        <v>748.745</v>
      </c>
      <c r="D242" s="23">
        <f>F242</f>
        <v>785.876</v>
      </c>
      <c r="E242" s="23">
        <f>F242</f>
        <v>785.876</v>
      </c>
      <c r="F242" s="23">
        <f>ROUND(785.876,3)</f>
        <v>785.876</v>
      </c>
      <c r="G242" s="20"/>
      <c r="H242" s="28"/>
    </row>
    <row r="243" spans="1:8" ht="12.75" customHeight="1">
      <c r="A243" s="30">
        <v>44049</v>
      </c>
      <c r="B243" s="31"/>
      <c r="C243" s="23">
        <f>ROUND(748.745,3)</f>
        <v>748.745</v>
      </c>
      <c r="D243" s="23">
        <f>F243</f>
        <v>800.486</v>
      </c>
      <c r="E243" s="23">
        <f>F243</f>
        <v>800.486</v>
      </c>
      <c r="F243" s="23">
        <f>ROUND(800.486,3)</f>
        <v>800.486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ROUND(661.006,3)</f>
        <v>661.006</v>
      </c>
      <c r="D245" s="23">
        <f>F245</f>
        <v>669.25</v>
      </c>
      <c r="E245" s="23">
        <f>F245</f>
        <v>669.25</v>
      </c>
      <c r="F245" s="23">
        <f>ROUND(669.25,3)</f>
        <v>669.25</v>
      </c>
      <c r="G245" s="20"/>
      <c r="H245" s="28"/>
    </row>
    <row r="246" spans="1:8" ht="12.75" customHeight="1">
      <c r="A246" s="30">
        <v>43867</v>
      </c>
      <c r="B246" s="31"/>
      <c r="C246" s="23">
        <f>ROUND(661.006,3)</f>
        <v>661.006</v>
      </c>
      <c r="D246" s="23">
        <f>F246</f>
        <v>681.251</v>
      </c>
      <c r="E246" s="23">
        <f>F246</f>
        <v>681.251</v>
      </c>
      <c r="F246" s="23">
        <f>ROUND(681.251,3)</f>
        <v>681.251</v>
      </c>
      <c r="G246" s="20"/>
      <c r="H246" s="28"/>
    </row>
    <row r="247" spans="1:8" ht="12.75" customHeight="1">
      <c r="A247" s="30">
        <v>43958</v>
      </c>
      <c r="B247" s="31"/>
      <c r="C247" s="23">
        <f>ROUND(661.006,3)</f>
        <v>661.006</v>
      </c>
      <c r="D247" s="23">
        <f>F247</f>
        <v>693.786</v>
      </c>
      <c r="E247" s="23">
        <f>F247</f>
        <v>693.786</v>
      </c>
      <c r="F247" s="23">
        <f>ROUND(693.786,3)</f>
        <v>693.786</v>
      </c>
      <c r="G247" s="20"/>
      <c r="H247" s="28"/>
    </row>
    <row r="248" spans="1:8" ht="12.75" customHeight="1">
      <c r="A248" s="30">
        <v>44049</v>
      </c>
      <c r="B248" s="31"/>
      <c r="C248" s="23">
        <f>ROUND(661.006,3)</f>
        <v>661.006</v>
      </c>
      <c r="D248" s="23">
        <f>F248</f>
        <v>706.684</v>
      </c>
      <c r="E248" s="23">
        <f>F248</f>
        <v>706.684</v>
      </c>
      <c r="F248" s="23">
        <f>ROUND(706.684,3)</f>
        <v>706.684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ROUND(772.121,3)</f>
        <v>772.121</v>
      </c>
      <c r="D250" s="23">
        <f>F250</f>
        <v>781.751</v>
      </c>
      <c r="E250" s="23">
        <f>F250</f>
        <v>781.751</v>
      </c>
      <c r="F250" s="23">
        <f>ROUND(781.751,3)</f>
        <v>781.751</v>
      </c>
      <c r="G250" s="20"/>
      <c r="H250" s="28"/>
    </row>
    <row r="251" spans="1:8" ht="12.75" customHeight="1">
      <c r="A251" s="30">
        <v>43867</v>
      </c>
      <c r="B251" s="31"/>
      <c r="C251" s="23">
        <f>ROUND(772.121,3)</f>
        <v>772.121</v>
      </c>
      <c r="D251" s="23">
        <f>F251</f>
        <v>795.769</v>
      </c>
      <c r="E251" s="23">
        <f>F251</f>
        <v>795.769</v>
      </c>
      <c r="F251" s="23">
        <f>ROUND(795.769,3)</f>
        <v>795.769</v>
      </c>
      <c r="G251" s="20"/>
      <c r="H251" s="28"/>
    </row>
    <row r="252" spans="1:8" ht="12.75" customHeight="1">
      <c r="A252" s="30">
        <v>43958</v>
      </c>
      <c r="B252" s="31"/>
      <c r="C252" s="23">
        <f>ROUND(772.121,3)</f>
        <v>772.121</v>
      </c>
      <c r="D252" s="23">
        <f>F252</f>
        <v>810.412</v>
      </c>
      <c r="E252" s="23">
        <f>F252</f>
        <v>810.412</v>
      </c>
      <c r="F252" s="23">
        <f>ROUND(810.412,3)</f>
        <v>810.412</v>
      </c>
      <c r="G252" s="20"/>
      <c r="H252" s="28"/>
    </row>
    <row r="253" spans="1:8" ht="12.75" customHeight="1">
      <c r="A253" s="30">
        <v>44049</v>
      </c>
      <c r="B253" s="31"/>
      <c r="C253" s="23">
        <f>ROUND(772.121,3)</f>
        <v>772.121</v>
      </c>
      <c r="D253" s="23">
        <f>F253</f>
        <v>825.478</v>
      </c>
      <c r="E253" s="23">
        <f>F253</f>
        <v>825.478</v>
      </c>
      <c r="F253" s="23">
        <f>ROUND(825.478,3)</f>
        <v>825.478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ROUND(691.317,3)</f>
        <v>691.317</v>
      </c>
      <c r="D255" s="23">
        <f>F255</f>
        <v>699.939</v>
      </c>
      <c r="E255" s="23">
        <f>F255</f>
        <v>699.939</v>
      </c>
      <c r="F255" s="23">
        <f>ROUND(699.939,3)</f>
        <v>699.939</v>
      </c>
      <c r="G255" s="20"/>
      <c r="H255" s="28"/>
    </row>
    <row r="256" spans="1:8" ht="12.75" customHeight="1">
      <c r="A256" s="30">
        <v>43867</v>
      </c>
      <c r="B256" s="31"/>
      <c r="C256" s="23">
        <f>ROUND(691.317,3)</f>
        <v>691.317</v>
      </c>
      <c r="D256" s="23">
        <f>F256</f>
        <v>712.49</v>
      </c>
      <c r="E256" s="23">
        <f>F256</f>
        <v>712.49</v>
      </c>
      <c r="F256" s="23">
        <f>ROUND(712.49,3)</f>
        <v>712.49</v>
      </c>
      <c r="G256" s="20"/>
      <c r="H256" s="28"/>
    </row>
    <row r="257" spans="1:8" ht="12.75" customHeight="1">
      <c r="A257" s="30">
        <v>43958</v>
      </c>
      <c r="B257" s="31"/>
      <c r="C257" s="23">
        <f>ROUND(691.317,3)</f>
        <v>691.317</v>
      </c>
      <c r="D257" s="23">
        <f>F257</f>
        <v>725.601</v>
      </c>
      <c r="E257" s="23">
        <f>F257</f>
        <v>725.601</v>
      </c>
      <c r="F257" s="23">
        <f>ROUND(725.601,3)</f>
        <v>725.601</v>
      </c>
      <c r="G257" s="20"/>
      <c r="H257" s="28"/>
    </row>
    <row r="258" spans="1:8" ht="12.75" customHeight="1">
      <c r="A258" s="30">
        <v>44049</v>
      </c>
      <c r="B258" s="31"/>
      <c r="C258" s="23">
        <f>ROUND(691.317,3)</f>
        <v>691.317</v>
      </c>
      <c r="D258" s="23">
        <f>F258</f>
        <v>739.09</v>
      </c>
      <c r="E258" s="23">
        <f>F258</f>
        <v>739.09</v>
      </c>
      <c r="F258" s="23">
        <f>ROUND(739.09,3)</f>
        <v>739.09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ROUND(259.56789595372,3)</f>
        <v>259.568</v>
      </c>
      <c r="D260" s="23">
        <f>F260</f>
        <v>262.851</v>
      </c>
      <c r="E260" s="23">
        <f>F260</f>
        <v>262.851</v>
      </c>
      <c r="F260" s="23">
        <f>ROUND(262.851,3)</f>
        <v>262.851</v>
      </c>
      <c r="G260" s="20"/>
      <c r="H260" s="28"/>
    </row>
    <row r="261" spans="1:8" ht="12.75" customHeight="1">
      <c r="A261" s="30">
        <v>43867</v>
      </c>
      <c r="B261" s="31"/>
      <c r="C261" s="23">
        <f>ROUND(259.56789595372,3)</f>
        <v>259.568</v>
      </c>
      <c r="D261" s="23">
        <f>F261</f>
        <v>267.628</v>
      </c>
      <c r="E261" s="23">
        <f>F261</f>
        <v>267.628</v>
      </c>
      <c r="F261" s="23">
        <f>ROUND(267.628,3)</f>
        <v>267.628</v>
      </c>
      <c r="G261" s="20"/>
      <c r="H261" s="28"/>
    </row>
    <row r="262" spans="1:8" ht="12.75" customHeight="1">
      <c r="A262" s="30">
        <v>43958</v>
      </c>
      <c r="B262" s="31"/>
      <c r="C262" s="23">
        <f>ROUND(259.56789595372,3)</f>
        <v>259.568</v>
      </c>
      <c r="D262" s="23">
        <f>F262</f>
        <v>272.615</v>
      </c>
      <c r="E262" s="23">
        <f>F262</f>
        <v>272.615</v>
      </c>
      <c r="F262" s="23">
        <f>ROUND(272.615,3)</f>
        <v>272.615</v>
      </c>
      <c r="G262" s="20"/>
      <c r="H262" s="28"/>
    </row>
    <row r="263" spans="1:8" ht="12.75" customHeight="1">
      <c r="A263" s="30">
        <v>44049</v>
      </c>
      <c r="B263" s="31"/>
      <c r="C263" s="23">
        <f>ROUND(259.56789595372,3)</f>
        <v>259.568</v>
      </c>
      <c r="D263" s="23">
        <f>F263</f>
        <v>277.745</v>
      </c>
      <c r="E263" s="23">
        <f>F263</f>
        <v>277.745</v>
      </c>
      <c r="F263" s="23">
        <f>ROUND(277.745,3)</f>
        <v>277.745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ROUND(684.515,3)</f>
        <v>684.515</v>
      </c>
      <c r="D268" s="23">
        <f>F268</f>
        <v>693.052</v>
      </c>
      <c r="E268" s="23">
        <f>F268</f>
        <v>693.052</v>
      </c>
      <c r="F268" s="23">
        <f>ROUND(693.052,3)</f>
        <v>693.052</v>
      </c>
      <c r="G268" s="20"/>
      <c r="H268" s="28"/>
    </row>
    <row r="269" spans="1:8" ht="12.75" customHeight="1">
      <c r="A269" s="30">
        <v>43867</v>
      </c>
      <c r="B269" s="31"/>
      <c r="C269" s="23">
        <f>ROUND(684.515,3)</f>
        <v>684.515</v>
      </c>
      <c r="D269" s="23">
        <f>F269</f>
        <v>705.48</v>
      </c>
      <c r="E269" s="23">
        <f>F269</f>
        <v>705.48</v>
      </c>
      <c r="F269" s="23">
        <f>ROUND(705.48,3)</f>
        <v>705.48</v>
      </c>
      <c r="G269" s="20"/>
      <c r="H269" s="28"/>
    </row>
    <row r="270" spans="1:8" ht="12.75" customHeight="1">
      <c r="A270" s="30">
        <v>43958</v>
      </c>
      <c r="B270" s="31"/>
      <c r="C270" s="23">
        <f>ROUND(684.515,3)</f>
        <v>684.515</v>
      </c>
      <c r="D270" s="23">
        <f>F270</f>
        <v>718.461</v>
      </c>
      <c r="E270" s="23">
        <f>F270</f>
        <v>718.461</v>
      </c>
      <c r="F270" s="23">
        <f>ROUND(718.461,3)</f>
        <v>718.461</v>
      </c>
      <c r="G270" s="20"/>
      <c r="H270" s="28"/>
    </row>
    <row r="271" spans="1:8" ht="12.75" customHeight="1">
      <c r="A271" s="30">
        <v>44049</v>
      </c>
      <c r="B271" s="31"/>
      <c r="C271" s="23">
        <f>ROUND(684.515,3)</f>
        <v>684.515</v>
      </c>
      <c r="D271" s="23">
        <f>F271</f>
        <v>731.818</v>
      </c>
      <c r="E271" s="23">
        <f>F271</f>
        <v>731.818</v>
      </c>
      <c r="F271" s="23">
        <f>ROUND(731.818,3)</f>
        <v>731.818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ROUND(98.7236986482459,2)</f>
        <v>98.72</v>
      </c>
      <c r="D273" s="20">
        <f>F273</f>
        <v>98.54</v>
      </c>
      <c r="E273" s="20">
        <f>F273</f>
        <v>98.54</v>
      </c>
      <c r="F273" s="20">
        <f>ROUND(98.5416858200463,2)</f>
        <v>98.54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ROUND(94.6786690196284,2)</f>
        <v>94.68</v>
      </c>
      <c r="D275" s="20">
        <f>F275</f>
        <v>93.56</v>
      </c>
      <c r="E275" s="20">
        <f>F275</f>
        <v>93.56</v>
      </c>
      <c r="F275" s="20">
        <f>ROUND(93.5630035756404,2)</f>
        <v>93.56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ROUND(91.4186786153271,2)</f>
        <v>91.42</v>
      </c>
      <c r="D277" s="20">
        <f>F277</f>
        <v>90.71</v>
      </c>
      <c r="E277" s="20">
        <f>F277</f>
        <v>90.71</v>
      </c>
      <c r="F277" s="20">
        <f>ROUND(90.7131922573054,2)</f>
        <v>90.71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ROUND(99.848723121891,2)</f>
        <v>99.85</v>
      </c>
      <c r="D279" s="20">
        <f>F279</f>
        <v>99.85</v>
      </c>
      <c r="E279" s="20">
        <f>F279</f>
        <v>99.85</v>
      </c>
      <c r="F279" s="20">
        <f>ROUND(99.848723121891,2)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ROUND(98.7236986482459,5)</f>
        <v>98.7237</v>
      </c>
      <c r="D281" s="22">
        <f>F281</f>
        <v>101.84339</v>
      </c>
      <c r="E281" s="22">
        <f>F281</f>
        <v>101.84339</v>
      </c>
      <c r="F281" s="22">
        <f>ROUND(101.843386715813,5)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ROUND(98.7236986482459,2)</f>
        <v>98.72</v>
      </c>
      <c r="D283" s="20">
        <f>F283</f>
        <v>101.93</v>
      </c>
      <c r="E283" s="20">
        <f>F283</f>
        <v>101.93</v>
      </c>
      <c r="F283" s="20">
        <f>ROUND(101.934255704354,2)</f>
        <v>101.93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ROUND(98.7236986482459,2)</f>
        <v>98.72</v>
      </c>
      <c r="D285" s="20">
        <f>F285</f>
        <v>98.72</v>
      </c>
      <c r="E285" s="20">
        <f>F285</f>
        <v>98.72</v>
      </c>
      <c r="F285" s="20">
        <f>ROUND(98.7236986482459,2)</f>
        <v>98.72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ROUND(94.6786690196284,5)</f>
        <v>94.67867</v>
      </c>
      <c r="D287" s="22">
        <f>F287</f>
        <v>95.29772</v>
      </c>
      <c r="E287" s="22">
        <f>F287</f>
        <v>95.29772</v>
      </c>
      <c r="F287" s="22">
        <f>ROUND(95.2977150514678,5)</f>
        <v>95.29772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ROUND(94.6786690196284,5)</f>
        <v>94.67867</v>
      </c>
      <c r="D289" s="22">
        <f>F289</f>
        <v>94.23746</v>
      </c>
      <c r="E289" s="22">
        <f>F289</f>
        <v>94.23746</v>
      </c>
      <c r="F289" s="22">
        <f>ROUND(94.2374637358655,5)</f>
        <v>94.23746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ROUND(94.6786690196284,5)</f>
        <v>94.67867</v>
      </c>
      <c r="D291" s="22">
        <f>F291</f>
        <v>93.12841</v>
      </c>
      <c r="E291" s="22">
        <f>F291</f>
        <v>93.12841</v>
      </c>
      <c r="F291" s="22">
        <f>ROUND(93.1284141198258,5)</f>
        <v>93.12841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ROUND(94.6786690196284,5)</f>
        <v>94.67867</v>
      </c>
      <c r="D293" s="22">
        <f>F293</f>
        <v>92.98781</v>
      </c>
      <c r="E293" s="22">
        <f>F293</f>
        <v>92.98781</v>
      </c>
      <c r="F293" s="22">
        <f>ROUND(92.9878113029771,5)</f>
        <v>92.98781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ROUND(94.6786690196284,5)</f>
        <v>94.67867</v>
      </c>
      <c r="D295" s="22">
        <f>F295</f>
        <v>94.93014</v>
      </c>
      <c r="E295" s="22">
        <f>F295</f>
        <v>94.93014</v>
      </c>
      <c r="F295" s="22">
        <f>ROUND(94.9301419440072,5)</f>
        <v>94.93014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ROUND(94.6786690196284,5)</f>
        <v>94.67867</v>
      </c>
      <c r="D297" s="22">
        <f>F297</f>
        <v>94.83146</v>
      </c>
      <c r="E297" s="22">
        <f>F297</f>
        <v>94.83146</v>
      </c>
      <c r="F297" s="22">
        <f>ROUND(94.8314573853593,5)</f>
        <v>94.83146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ROUND(94.6786690196284,5)</f>
        <v>94.67867</v>
      </c>
      <c r="D299" s="22">
        <f>F299</f>
        <v>95.77022</v>
      </c>
      <c r="E299" s="22">
        <f>F299</f>
        <v>95.77022</v>
      </c>
      <c r="F299" s="22">
        <f>ROUND(95.7702249552307,5)</f>
        <v>95.77022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ROUND(94.6786690196284,5)</f>
        <v>94.67867</v>
      </c>
      <c r="D301" s="22">
        <f>F301</f>
        <v>99.47995</v>
      </c>
      <c r="E301" s="22">
        <f>F301</f>
        <v>99.47995</v>
      </c>
      <c r="F301" s="22">
        <f>ROUND(99.4799543447556,5)</f>
        <v>99.47995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ROUND(94.6786690196284,2)</f>
        <v>94.68</v>
      </c>
      <c r="D303" s="20">
        <f>F303</f>
        <v>99.45</v>
      </c>
      <c r="E303" s="20">
        <f>F303</f>
        <v>99.45</v>
      </c>
      <c r="F303" s="20">
        <f>ROUND(99.453684822214,2)</f>
        <v>99.45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ROUND(94.6786690196284,2)</f>
        <v>94.68</v>
      </c>
      <c r="D305" s="20">
        <f>F305</f>
        <v>94.68</v>
      </c>
      <c r="E305" s="20">
        <f>F305</f>
        <v>94.68</v>
      </c>
      <c r="F305" s="20">
        <f>ROUND(94.6786690196284,2)</f>
        <v>94.68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ROUND(91.4186786153271,5)</f>
        <v>91.41868</v>
      </c>
      <c r="D307" s="22">
        <f>F307</f>
        <v>89.76235</v>
      </c>
      <c r="E307" s="22">
        <f>F307</f>
        <v>89.76235</v>
      </c>
      <c r="F307" s="22">
        <f>ROUND(89.7623483141547,5)</f>
        <v>89.76235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ROUND(91.4186786153271,5)</f>
        <v>91.41868</v>
      </c>
      <c r="D309" s="22">
        <f>F309</f>
        <v>86.56303</v>
      </c>
      <c r="E309" s="22">
        <f>F309</f>
        <v>86.56303</v>
      </c>
      <c r="F309" s="22">
        <f>ROUND(86.5630262528555,5)</f>
        <v>86.56303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ROUND(91.4186786153271,5)</f>
        <v>91.41868</v>
      </c>
      <c r="D311" s="22">
        <f>F311</f>
        <v>85.15196</v>
      </c>
      <c r="E311" s="22">
        <f>F311</f>
        <v>85.15196</v>
      </c>
      <c r="F311" s="22">
        <f>ROUND(85.151962072388,5)</f>
        <v>85.15196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ROUND(91.4186786153271,5)</f>
        <v>91.41868</v>
      </c>
      <c r="D313" s="22">
        <f>F313</f>
        <v>87.26107</v>
      </c>
      <c r="E313" s="22">
        <f>F313</f>
        <v>87.26107</v>
      </c>
      <c r="F313" s="22">
        <f>ROUND(87.2610731562802,5)</f>
        <v>87.26107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ROUND(91.4186786153271,5)</f>
        <v>91.41868</v>
      </c>
      <c r="D315" s="22">
        <f>F315</f>
        <v>91.07002</v>
      </c>
      <c r="E315" s="22">
        <f>F315</f>
        <v>91.07002</v>
      </c>
      <c r="F315" s="22">
        <f>ROUND(91.0700245637478,5)</f>
        <v>91.07002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ROUND(91.4186786153271,5)</f>
        <v>91.41868</v>
      </c>
      <c r="D317" s="22">
        <f>F317</f>
        <v>89.5089</v>
      </c>
      <c r="E317" s="22">
        <f>F317</f>
        <v>89.5089</v>
      </c>
      <c r="F317" s="22">
        <f>ROUND(89.5088987510261,5)</f>
        <v>89.5089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ROUND(91.4186786153271,5)</f>
        <v>91.41868</v>
      </c>
      <c r="D319" s="22">
        <f>F319</f>
        <v>91.56506</v>
      </c>
      <c r="E319" s="22">
        <f>F319</f>
        <v>91.56506</v>
      </c>
      <c r="F319" s="22">
        <f>ROUND(91.5650647565784,5)</f>
        <v>91.56506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ROUND(91.4186786153271,5)</f>
        <v>91.41868</v>
      </c>
      <c r="D321" s="22">
        <f>F321</f>
        <v>97.08987</v>
      </c>
      <c r="E321" s="22">
        <f>F321</f>
        <v>97.08987</v>
      </c>
      <c r="F321" s="22">
        <f>ROUND(97.0898686700946,5)</f>
        <v>97.08987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ROUND(91.4186786153271,2)</f>
        <v>91.42</v>
      </c>
      <c r="D323" s="20">
        <f>F323</f>
        <v>98.09</v>
      </c>
      <c r="E323" s="20">
        <f>F323</f>
        <v>98.09</v>
      </c>
      <c r="F323" s="20">
        <f>ROUND(98.0853412521423,2)</f>
        <v>98.09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ROUND(91.4186786153271,2)</f>
        <v>91.42</v>
      </c>
      <c r="D325" s="26">
        <f>F325</f>
        <v>91.42</v>
      </c>
      <c r="E325" s="26">
        <f>F325</f>
        <v>91.42</v>
      </c>
      <c r="F325" s="26">
        <f>ROUND(91.4186786153271,2)</f>
        <v>91.42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4:B264"/>
    <mergeCell ref="A265:B265"/>
    <mergeCell ref="A266:B266"/>
    <mergeCell ref="A267:B267"/>
    <mergeCell ref="A268:B268"/>
    <mergeCell ref="A259:B259"/>
    <mergeCell ref="A260:B260"/>
    <mergeCell ref="A261:B261"/>
    <mergeCell ref="A262:B262"/>
    <mergeCell ref="A263:B263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23:B323"/>
    <mergeCell ref="A324:B324"/>
    <mergeCell ref="A325:B325"/>
    <mergeCell ref="A317:B317"/>
    <mergeCell ref="A318:B318"/>
    <mergeCell ref="A319:B319"/>
    <mergeCell ref="A320:B320"/>
    <mergeCell ref="A321:B321"/>
    <mergeCell ref="A322:B32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2019-09-04T16:04:37Z</dcterms:modified>
  <cp:category/>
  <cp:version/>
  <cp:contentType/>
  <cp:contentStatus/>
</cp:coreProperties>
</file>