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<sst xmlns="http://schemas.openxmlformats.org/spreadsheetml/2006/main" count="91" uniqueCount="88">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</sst>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43769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43819</v>
      </c>
      <c r="B6" s="27"/>
      <c r="C6" s="28">
        <f>ROUND(102.035704450222,2)</f>
        <v>102.04</v>
      </c>
      <c r="D6" s="28">
        <f>F6</f>
        <v>102.7</v>
      </c>
      <c r="E6" s="28">
        <f>F6</f>
        <v>102.7</v>
      </c>
      <c r="F6" s="28">
        <f>ROUND(102.701665889188,2)</f>
        <v>102.7</v>
      </c>
      <c r="G6" s="28"/>
      <c r="H6" s="38"/>
    </row>
    <row r="7" spans="1:8" ht="12.75" customHeight="1">
      <c r="A7" s="26">
        <v>43913</v>
      </c>
      <c r="B7" s="27"/>
      <c r="C7" s="28">
        <f>ROUND(102.035704450222,2)</f>
        <v>102.04</v>
      </c>
      <c r="D7" s="28">
        <f>F7</f>
        <v>98.59</v>
      </c>
      <c r="E7" s="28">
        <f>F7</f>
        <v>98.59</v>
      </c>
      <c r="F7" s="28">
        <f>ROUND(98.5904476699338,2)</f>
        <v>98.59</v>
      </c>
      <c r="G7" s="28"/>
      <c r="H7" s="38"/>
    </row>
    <row r="8" spans="1:8" ht="12.75" customHeight="1">
      <c r="A8" s="26">
        <v>44004</v>
      </c>
      <c r="B8" s="27"/>
      <c r="C8" s="28">
        <f>ROUND(102.035704450222,2)</f>
        <v>102.04</v>
      </c>
      <c r="D8" s="28">
        <f>F8</f>
        <v>102.04</v>
      </c>
      <c r="E8" s="28">
        <f>F8</f>
        <v>102.04</v>
      </c>
      <c r="F8" s="28">
        <f>ROUND(102.035704450222,2)</f>
        <v>102.04</v>
      </c>
      <c r="G8" s="28"/>
      <c r="H8" s="38"/>
    </row>
    <row r="9" spans="1:8" ht="12.75" customHeight="1">
      <c r="A9" s="26">
        <v>44095</v>
      </c>
      <c r="B9" s="27"/>
      <c r="C9" s="28">
        <f>ROUND(102.035704450222,2)</f>
        <v>102.04</v>
      </c>
      <c r="D9" s="28">
        <f>F9</f>
        <v>98.75</v>
      </c>
      <c r="E9" s="28">
        <f>F9</f>
        <v>98.75</v>
      </c>
      <c r="F9" s="28">
        <f>ROUND(98.7467799914737,2)</f>
        <v>98.75</v>
      </c>
      <c r="G9" s="28"/>
      <c r="H9" s="38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38"/>
    </row>
    <row r="11" spans="1:8" ht="12.75" customHeight="1">
      <c r="A11" s="26">
        <v>44182</v>
      </c>
      <c r="B11" s="27"/>
      <c r="C11" s="28">
        <f>ROUND(100.29288471058,2)</f>
        <v>100.29</v>
      </c>
      <c r="D11" s="28">
        <f>F11</f>
        <v>95.52</v>
      </c>
      <c r="E11" s="28">
        <f>F11</f>
        <v>95.52</v>
      </c>
      <c r="F11" s="28">
        <f>ROUND(95.5199390985554,2)</f>
        <v>95.52</v>
      </c>
      <c r="G11" s="28"/>
      <c r="H11" s="38"/>
    </row>
    <row r="12" spans="1:8" ht="12.75" customHeight="1">
      <c r="A12" s="26">
        <v>44271</v>
      </c>
      <c r="B12" s="27"/>
      <c r="C12" s="28">
        <f>ROUND(100.29288471058,2)</f>
        <v>100.29</v>
      </c>
      <c r="D12" s="28">
        <f>F12</f>
        <v>94.52</v>
      </c>
      <c r="E12" s="28">
        <f>F12</f>
        <v>94.52</v>
      </c>
      <c r="F12" s="28">
        <f>ROUND(94.5198798272806,2)</f>
        <v>94.52</v>
      </c>
      <c r="G12" s="28"/>
      <c r="H12" s="38"/>
    </row>
    <row r="13" spans="1:8" ht="12.75" customHeight="1">
      <c r="A13" s="26">
        <v>44362</v>
      </c>
      <c r="B13" s="27"/>
      <c r="C13" s="28">
        <f>ROUND(100.29288471058,2)</f>
        <v>100.29</v>
      </c>
      <c r="D13" s="28">
        <f>F13</f>
        <v>93.48</v>
      </c>
      <c r="E13" s="28">
        <f>F13</f>
        <v>93.48</v>
      </c>
      <c r="F13" s="28">
        <f>ROUND(93.4762197657942,2)</f>
        <v>93.48</v>
      </c>
      <c r="G13" s="28"/>
      <c r="H13" s="38"/>
    </row>
    <row r="14" spans="1:8" ht="12.75" customHeight="1">
      <c r="A14" s="26">
        <v>44460</v>
      </c>
      <c r="B14" s="27"/>
      <c r="C14" s="28">
        <f>ROUND(100.29288471058,2)</f>
        <v>100.29</v>
      </c>
      <c r="D14" s="28">
        <f>F14</f>
        <v>93.4</v>
      </c>
      <c r="E14" s="28">
        <f>F14</f>
        <v>93.4</v>
      </c>
      <c r="F14" s="28">
        <f>ROUND(93.3978892548059,2)</f>
        <v>93.4</v>
      </c>
      <c r="G14" s="28"/>
      <c r="H14" s="38"/>
    </row>
    <row r="15" spans="1:8" ht="12.75" customHeight="1">
      <c r="A15" s="26">
        <v>44551</v>
      </c>
      <c r="B15" s="27"/>
      <c r="C15" s="28">
        <f>ROUND(100.29288471058,2)</f>
        <v>100.29</v>
      </c>
      <c r="D15" s="28">
        <f>F15</f>
        <v>95.4</v>
      </c>
      <c r="E15" s="28">
        <f>F15</f>
        <v>95.4</v>
      </c>
      <c r="F15" s="28">
        <f>ROUND(95.3955393959273,2)</f>
        <v>95.4</v>
      </c>
      <c r="G15" s="28"/>
      <c r="H15" s="38"/>
    </row>
    <row r="16" spans="1:8" ht="12.75" customHeight="1">
      <c r="A16" s="26">
        <v>44635</v>
      </c>
      <c r="B16" s="27"/>
      <c r="C16" s="28">
        <f>ROUND(100.29288471058,2)</f>
        <v>100.29</v>
      </c>
      <c r="D16" s="28">
        <f>F16</f>
        <v>95.35</v>
      </c>
      <c r="E16" s="28">
        <f>F16</f>
        <v>95.35</v>
      </c>
      <c r="F16" s="28">
        <f>ROUND(95.3539085229985,2)</f>
        <v>95.35</v>
      </c>
      <c r="G16" s="28"/>
      <c r="H16" s="38"/>
    </row>
    <row r="17" spans="1:8" ht="12.75" customHeight="1">
      <c r="A17" s="26">
        <v>44733</v>
      </c>
      <c r="B17" s="27"/>
      <c r="C17" s="28">
        <f>ROUND(100.29288471058,2)</f>
        <v>100.29</v>
      </c>
      <c r="D17" s="28">
        <f>F17</f>
        <v>96.34</v>
      </c>
      <c r="E17" s="28">
        <f>F17</f>
        <v>96.34</v>
      </c>
      <c r="F17" s="28">
        <f>ROUND(96.3434194521768,2)</f>
        <v>96.34</v>
      </c>
      <c r="G17" s="28"/>
      <c r="H17" s="38"/>
    </row>
    <row r="18" spans="1:8" ht="12.75" customHeight="1">
      <c r="A18" s="26">
        <v>44824</v>
      </c>
      <c r="B18" s="27"/>
      <c r="C18" s="28">
        <f>ROUND(100.29288471058,2)</f>
        <v>100.29</v>
      </c>
      <c r="D18" s="28">
        <f>F18</f>
        <v>100.11</v>
      </c>
      <c r="E18" s="28">
        <f>F18</f>
        <v>100.11</v>
      </c>
      <c r="F18" s="28">
        <f>ROUND(100.113302072731,2)</f>
        <v>100.11</v>
      </c>
      <c r="G18" s="28"/>
      <c r="H18" s="38"/>
    </row>
    <row r="19" spans="1:8" ht="12.75" customHeight="1">
      <c r="A19" s="26">
        <v>44915</v>
      </c>
      <c r="B19" s="27"/>
      <c r="C19" s="28">
        <f>ROUND(100.29288471058,2)</f>
        <v>100.29</v>
      </c>
      <c r="D19" s="28">
        <f>F19</f>
        <v>101.21</v>
      </c>
      <c r="E19" s="28">
        <f>F19</f>
        <v>101.21</v>
      </c>
      <c r="F19" s="28">
        <f>ROUND(101.206157861495,2)</f>
        <v>101.21</v>
      </c>
      <c r="G19" s="28"/>
      <c r="H19" s="38"/>
    </row>
    <row r="20" spans="1:8" ht="12.75" customHeight="1">
      <c r="A20" s="26">
        <v>45007</v>
      </c>
      <c r="B20" s="27"/>
      <c r="C20" s="28">
        <f>ROUND(100.29288471058,2)</f>
        <v>100.29</v>
      </c>
      <c r="D20" s="28">
        <f>F20</f>
        <v>94.34</v>
      </c>
      <c r="E20" s="28">
        <f>F20</f>
        <v>94.34</v>
      </c>
      <c r="F20" s="28">
        <f>ROUND(94.3409557520455,2)</f>
        <v>94.34</v>
      </c>
      <c r="G20" s="28"/>
      <c r="H20" s="38"/>
    </row>
    <row r="21" spans="1:8" ht="12.75" customHeight="1">
      <c r="A21" s="26">
        <v>45097</v>
      </c>
      <c r="B21" s="27"/>
      <c r="C21" s="28">
        <f>ROUND(100.29288471058,2)</f>
        <v>100.29</v>
      </c>
      <c r="D21" s="28">
        <f>F21</f>
        <v>100.29</v>
      </c>
      <c r="E21" s="28">
        <f>F21</f>
        <v>100.29</v>
      </c>
      <c r="F21" s="28">
        <f>ROUND(100.29288471058,2)</f>
        <v>100.29</v>
      </c>
      <c r="G21" s="28"/>
      <c r="H21" s="38"/>
    </row>
    <row r="22" spans="1:8" ht="12.75" customHeight="1">
      <c r="A22" s="26">
        <v>45188</v>
      </c>
      <c r="B22" s="27"/>
      <c r="C22" s="28">
        <f>ROUND(100.29288471058,2)</f>
        <v>100.29</v>
      </c>
      <c r="D22" s="28">
        <f>F22</f>
        <v>94.74</v>
      </c>
      <c r="E22" s="28">
        <f>F22</f>
        <v>94.74</v>
      </c>
      <c r="F22" s="28">
        <f>ROUND(94.7446674963443,2)</f>
        <v>94.74</v>
      </c>
      <c r="G22" s="28"/>
      <c r="H22" s="38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38"/>
    </row>
    <row r="24" spans="1:8" ht="12.75" customHeight="1">
      <c r="A24" s="26">
        <v>46008</v>
      </c>
      <c r="B24" s="27"/>
      <c r="C24" s="28">
        <f>ROUND(99.9391312556443,2)</f>
        <v>99.94</v>
      </c>
      <c r="D24" s="28">
        <f>F24</f>
        <v>91.26</v>
      </c>
      <c r="E24" s="28">
        <f>F24</f>
        <v>91.26</v>
      </c>
      <c r="F24" s="28">
        <f>ROUND(91.2643159579201,2)</f>
        <v>91.26</v>
      </c>
      <c r="G24" s="28"/>
      <c r="H24" s="38"/>
    </row>
    <row r="25" spans="1:8" ht="12.75" customHeight="1">
      <c r="A25" s="26">
        <v>46097</v>
      </c>
      <c r="B25" s="27"/>
      <c r="C25" s="28">
        <f>ROUND(99.9391312556443,2)</f>
        <v>99.94</v>
      </c>
      <c r="D25" s="28">
        <f>F25</f>
        <v>88.11</v>
      </c>
      <c r="E25" s="28">
        <f>F25</f>
        <v>88.11</v>
      </c>
      <c r="F25" s="28">
        <f>ROUND(88.1097103279901,2)</f>
        <v>88.11</v>
      </c>
      <c r="G25" s="28"/>
      <c r="H25" s="38"/>
    </row>
    <row r="26" spans="1:8" ht="12.75" customHeight="1">
      <c r="A26" s="26">
        <v>46188</v>
      </c>
      <c r="B26" s="27"/>
      <c r="C26" s="28">
        <f>ROUND(99.9391312556443,2)</f>
        <v>99.94</v>
      </c>
      <c r="D26" s="28">
        <f>F26</f>
        <v>86.73</v>
      </c>
      <c r="E26" s="28">
        <f>F26</f>
        <v>86.73</v>
      </c>
      <c r="F26" s="28">
        <f>ROUND(86.7327743638017,2)</f>
        <v>86.73</v>
      </c>
      <c r="G26" s="28"/>
      <c r="H26" s="38"/>
    </row>
    <row r="27" spans="1:8" ht="12.75" customHeight="1">
      <c r="A27" s="26">
        <v>46286</v>
      </c>
      <c r="B27" s="27"/>
      <c r="C27" s="28">
        <f>ROUND(99.9391312556443,2)</f>
        <v>99.94</v>
      </c>
      <c r="D27" s="28">
        <f>F27</f>
        <v>88.86</v>
      </c>
      <c r="E27" s="28">
        <f>F27</f>
        <v>88.86</v>
      </c>
      <c r="F27" s="28">
        <f>ROUND(88.8572003326463,2)</f>
        <v>88.86</v>
      </c>
      <c r="G27" s="28"/>
      <c r="H27" s="38"/>
    </row>
    <row r="28" spans="1:8" ht="12.75" customHeight="1">
      <c r="A28" s="26">
        <v>46377</v>
      </c>
      <c r="B28" s="27"/>
      <c r="C28" s="28">
        <f>ROUND(99.9391312556443,2)</f>
        <v>99.94</v>
      </c>
      <c r="D28" s="28">
        <f>F28</f>
        <v>92.69</v>
      </c>
      <c r="E28" s="28">
        <f>F28</f>
        <v>92.69</v>
      </c>
      <c r="F28" s="28">
        <f>ROUND(92.6888858145713,2)</f>
        <v>92.69</v>
      </c>
      <c r="G28" s="28"/>
      <c r="H28" s="38"/>
    </row>
    <row r="29" spans="1:8" ht="12.75" customHeight="1">
      <c r="A29" s="26">
        <v>46461</v>
      </c>
      <c r="B29" s="27"/>
      <c r="C29" s="28">
        <f>ROUND(99.9391312556443,2)</f>
        <v>99.94</v>
      </c>
      <c r="D29" s="28">
        <f>F29</f>
        <v>91.2</v>
      </c>
      <c r="E29" s="28">
        <f>F29</f>
        <v>91.2</v>
      </c>
      <c r="F29" s="28">
        <f>ROUND(91.1970451141658,2)</f>
        <v>91.2</v>
      </c>
      <c r="G29" s="28"/>
      <c r="H29" s="38"/>
    </row>
    <row r="30" spans="1:8" ht="12.75" customHeight="1">
      <c r="A30" s="26">
        <v>46559</v>
      </c>
      <c r="B30" s="27"/>
      <c r="C30" s="28">
        <f>ROUND(99.9391312556443,2)</f>
        <v>99.94</v>
      </c>
      <c r="D30" s="28">
        <f>F30</f>
        <v>93.29</v>
      </c>
      <c r="E30" s="28">
        <f>F30</f>
        <v>93.29</v>
      </c>
      <c r="F30" s="28">
        <f>ROUND(93.292226202489,2)</f>
        <v>93.29</v>
      </c>
      <c r="G30" s="28"/>
      <c r="H30" s="38"/>
    </row>
    <row r="31" spans="1:8" ht="12.75" customHeight="1">
      <c r="A31" s="26">
        <v>46650</v>
      </c>
      <c r="B31" s="27"/>
      <c r="C31" s="28">
        <f>ROUND(99.9391312556443,2)</f>
        <v>99.94</v>
      </c>
      <c r="D31" s="28">
        <f>F31</f>
        <v>98.84</v>
      </c>
      <c r="E31" s="28">
        <f>F31</f>
        <v>98.84</v>
      </c>
      <c r="F31" s="28">
        <f>ROUND(98.8394229912805,2)</f>
        <v>98.84</v>
      </c>
      <c r="G31" s="28"/>
      <c r="H31" s="38"/>
    </row>
    <row r="32" spans="1:8" ht="12.75" customHeight="1">
      <c r="A32" s="26">
        <v>46741</v>
      </c>
      <c r="B32" s="27"/>
      <c r="C32" s="28">
        <f>ROUND(99.9391312556443,2)</f>
        <v>99.94</v>
      </c>
      <c r="D32" s="28">
        <f>F32</f>
        <v>99.2</v>
      </c>
      <c r="E32" s="28">
        <f>F32</f>
        <v>99.2</v>
      </c>
      <c r="F32" s="28">
        <f>ROUND(99.201903937251,2)</f>
        <v>99.2</v>
      </c>
      <c r="G32" s="28"/>
      <c r="H32" s="38"/>
    </row>
    <row r="33" spans="1:8" ht="12.75" customHeight="1">
      <c r="A33" s="26">
        <v>46834</v>
      </c>
      <c r="B33" s="27"/>
      <c r="C33" s="28">
        <f>ROUND(99.9391312556443,2)</f>
        <v>99.94</v>
      </c>
      <c r="D33" s="28">
        <f>F33</f>
        <v>92.58</v>
      </c>
      <c r="E33" s="28">
        <f>F33</f>
        <v>92.58</v>
      </c>
      <c r="F33" s="28">
        <f>ROUND(92.5760337856417,2)</f>
        <v>92.58</v>
      </c>
      <c r="G33" s="28"/>
      <c r="H33" s="38"/>
    </row>
    <row r="34" spans="1:8" ht="12.75" customHeight="1">
      <c r="A34" s="26">
        <v>46924</v>
      </c>
      <c r="B34" s="27"/>
      <c r="C34" s="28">
        <f>ROUND(99.9391312556443,2)</f>
        <v>99.94</v>
      </c>
      <c r="D34" s="28">
        <f>F34</f>
        <v>99.94</v>
      </c>
      <c r="E34" s="28">
        <f>F34</f>
        <v>99.94</v>
      </c>
      <c r="F34" s="28">
        <f>ROUND(99.9391312556443,2)</f>
        <v>99.94</v>
      </c>
      <c r="G34" s="28"/>
      <c r="H34" s="38"/>
    </row>
    <row r="35" spans="1:8" ht="12.75" customHeight="1">
      <c r="A35" s="26">
        <v>47015</v>
      </c>
      <c r="B35" s="27"/>
      <c r="C35" s="28">
        <f>ROUND(99.9391312556443,2)</f>
        <v>99.94</v>
      </c>
      <c r="D35" s="28">
        <f>F35</f>
        <v>91.68</v>
      </c>
      <c r="E35" s="28">
        <f>F35</f>
        <v>91.68</v>
      </c>
      <c r="F35" s="28">
        <f>ROUND(91.6843375219247,2)</f>
        <v>91.68</v>
      </c>
      <c r="G35" s="28"/>
      <c r="H35" s="38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45688</v>
      </c>
      <c r="B37" s="27"/>
      <c r="C37" s="30">
        <f>ROUND(3.3,5)</f>
        <v>3.3</v>
      </c>
      <c r="D37" s="30">
        <f>F37</f>
        <v>3.3</v>
      </c>
      <c r="E37" s="30">
        <f>F37</f>
        <v>3.3</v>
      </c>
      <c r="F37" s="30">
        <f>ROUND(3.3,5)</f>
        <v>3.3</v>
      </c>
      <c r="G37" s="28"/>
      <c r="H37" s="38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50436</v>
      </c>
      <c r="B39" s="27"/>
      <c r="C39" s="30">
        <f>ROUND(3.7,5)</f>
        <v>3.7</v>
      </c>
      <c r="D39" s="30">
        <f>F39</f>
        <v>3.7</v>
      </c>
      <c r="E39" s="30">
        <f>F39</f>
        <v>3.7</v>
      </c>
      <c r="F39" s="30">
        <f>ROUND(3.7,5)</f>
        <v>3.7</v>
      </c>
      <c r="G39" s="28"/>
      <c r="H39" s="38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55153</v>
      </c>
      <c r="B41" s="27"/>
      <c r="C41" s="30">
        <f>ROUND(3.76,5)</f>
        <v>3.76</v>
      </c>
      <c r="D41" s="30">
        <f>F41</f>
        <v>3.76</v>
      </c>
      <c r="E41" s="30">
        <f>F41</f>
        <v>3.76</v>
      </c>
      <c r="F41" s="30">
        <f>ROUND(3.76,5)</f>
        <v>3.76</v>
      </c>
      <c r="G41" s="28"/>
      <c r="H41" s="38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46875</v>
      </c>
      <c r="B43" s="27"/>
      <c r="C43" s="30">
        <f>ROUND(4.44,5)</f>
        <v>4.44</v>
      </c>
      <c r="D43" s="30">
        <f>F43</f>
        <v>4.44</v>
      </c>
      <c r="E43" s="30">
        <f>F43</f>
        <v>4.44</v>
      </c>
      <c r="F43" s="30">
        <f>ROUND(4.44,5)</f>
        <v>4.44</v>
      </c>
      <c r="G43" s="28"/>
      <c r="H43" s="38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48837</v>
      </c>
      <c r="B45" s="27"/>
      <c r="C45" s="30">
        <f>ROUND(10.95,5)</f>
        <v>10.95</v>
      </c>
      <c r="D45" s="30">
        <f>F45</f>
        <v>10.95</v>
      </c>
      <c r="E45" s="30">
        <f>F45</f>
        <v>10.95</v>
      </c>
      <c r="F45" s="30">
        <f>ROUND(10.95,5)</f>
        <v>10.95</v>
      </c>
      <c r="G45" s="28"/>
      <c r="H45" s="38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44985</v>
      </c>
      <c r="B47" s="27"/>
      <c r="C47" s="30">
        <f>ROUND(7.525,5)</f>
        <v>7.525</v>
      </c>
      <c r="D47" s="30">
        <f>F47</f>
        <v>7.525</v>
      </c>
      <c r="E47" s="30">
        <f>F47</f>
        <v>7.525</v>
      </c>
      <c r="F47" s="30">
        <f>ROUND(7.525,5)</f>
        <v>7.525</v>
      </c>
      <c r="G47" s="28"/>
      <c r="H47" s="38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46377</v>
      </c>
      <c r="B49" s="27"/>
      <c r="C49" s="31">
        <f>ROUND(8.5,3)</f>
        <v>8.5</v>
      </c>
      <c r="D49" s="31">
        <f>F49</f>
        <v>8.5</v>
      </c>
      <c r="E49" s="31">
        <f>F49</f>
        <v>8.5</v>
      </c>
      <c r="F49" s="31">
        <f>ROUND(8.5,3)</f>
        <v>8.5</v>
      </c>
      <c r="G49" s="28"/>
      <c r="H49" s="38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45267</v>
      </c>
      <c r="B51" s="27"/>
      <c r="C51" s="31">
        <f>ROUND(2.94,3)</f>
        <v>2.94</v>
      </c>
      <c r="D51" s="31">
        <f>F51</f>
        <v>2.94</v>
      </c>
      <c r="E51" s="31">
        <f>F51</f>
        <v>2.94</v>
      </c>
      <c r="F51" s="31">
        <f>ROUND(2.94,3)</f>
        <v>2.94</v>
      </c>
      <c r="G51" s="28"/>
      <c r="H51" s="38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48920</v>
      </c>
      <c r="B53" s="27"/>
      <c r="C53" s="31">
        <f>ROUND(3.61,3)</f>
        <v>3.61</v>
      </c>
      <c r="D53" s="31">
        <f>F53</f>
        <v>3.61</v>
      </c>
      <c r="E53" s="31">
        <f>F53</f>
        <v>3.61</v>
      </c>
      <c r="F53" s="31">
        <f>ROUND(3.61,3)</f>
        <v>3.61</v>
      </c>
      <c r="G53" s="28"/>
      <c r="H53" s="38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43845</v>
      </c>
      <c r="B55" s="27"/>
      <c r="C55" s="31">
        <f>ROUND(6.9,3)</f>
        <v>6.9</v>
      </c>
      <c r="D55" s="31">
        <f>F55</f>
        <v>6.9</v>
      </c>
      <c r="E55" s="31">
        <f>F55</f>
        <v>6.9</v>
      </c>
      <c r="F55" s="31">
        <f>ROUND(6.9,3)</f>
        <v>6.9</v>
      </c>
      <c r="G55" s="28"/>
      <c r="H55" s="38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44286</v>
      </c>
      <c r="B57" s="27"/>
      <c r="C57" s="31">
        <f>ROUND(6.635,3)</f>
        <v>6.635</v>
      </c>
      <c r="D57" s="31">
        <f>F57</f>
        <v>6.635</v>
      </c>
      <c r="E57" s="31">
        <f>F57</f>
        <v>6.635</v>
      </c>
      <c r="F57" s="31">
        <f>ROUND(6.635,3)</f>
        <v>6.635</v>
      </c>
      <c r="G57" s="28"/>
      <c r="H57" s="38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49765</v>
      </c>
      <c r="B59" s="27"/>
      <c r="C59" s="31">
        <f>ROUND(9.77,3)</f>
        <v>9.77</v>
      </c>
      <c r="D59" s="31">
        <f>F59</f>
        <v>9.77</v>
      </c>
      <c r="E59" s="31">
        <f>F59</f>
        <v>9.77</v>
      </c>
      <c r="F59" s="31">
        <f>ROUND(9.77,3)</f>
        <v>9.77</v>
      </c>
      <c r="G59" s="28"/>
      <c r="H59" s="38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46843</v>
      </c>
      <c r="B61" s="27"/>
      <c r="C61" s="31">
        <f>ROUND(3.52,3)</f>
        <v>3.52</v>
      </c>
      <c r="D61" s="31">
        <f>F61</f>
        <v>3.52</v>
      </c>
      <c r="E61" s="31">
        <f>F61</f>
        <v>3.52</v>
      </c>
      <c r="F61" s="31">
        <f>ROUND(3.52,3)</f>
        <v>3.52</v>
      </c>
      <c r="G61" s="28"/>
      <c r="H61" s="38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44592</v>
      </c>
      <c r="B63" s="27"/>
      <c r="C63" s="31">
        <f>ROUND(3.03,3)</f>
        <v>3.03</v>
      </c>
      <c r="D63" s="31">
        <f>F63</f>
        <v>3.03</v>
      </c>
      <c r="E63" s="31">
        <f>F63</f>
        <v>3.03</v>
      </c>
      <c r="F63" s="31">
        <f>ROUND(3.03,3)</f>
        <v>3.03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47907</v>
      </c>
      <c r="B65" s="27"/>
      <c r="C65" s="31">
        <f>ROUND(9.405,3)</f>
        <v>9.405</v>
      </c>
      <c r="D65" s="31">
        <f>F65</f>
        <v>9.405</v>
      </c>
      <c r="E65" s="31">
        <f>F65</f>
        <v>9.405</v>
      </c>
      <c r="F65" s="31">
        <f>ROUND(9.405,3)</f>
        <v>9.405</v>
      </c>
      <c r="G65" s="28"/>
      <c r="H65" s="38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38"/>
    </row>
    <row r="67" spans="1:8" ht="12.75" customHeight="1">
      <c r="A67" s="26">
        <v>43776</v>
      </c>
      <c r="B67" s="27"/>
      <c r="C67" s="30">
        <f>ROUND(3.3,5)</f>
        <v>3.3</v>
      </c>
      <c r="D67" s="30">
        <f>F67</f>
        <v>137.29112</v>
      </c>
      <c r="E67" s="30">
        <f>F67</f>
        <v>137.29112</v>
      </c>
      <c r="F67" s="30">
        <f>ROUND(137.29112,5)</f>
        <v>137.29112</v>
      </c>
      <c r="G67" s="28"/>
      <c r="H67" s="38"/>
    </row>
    <row r="68" spans="1:8" ht="12.75" customHeight="1">
      <c r="A68" s="26">
        <v>43867</v>
      </c>
      <c r="B68" s="27"/>
      <c r="C68" s="30">
        <f>ROUND(3.3,5)</f>
        <v>3.3</v>
      </c>
      <c r="D68" s="30">
        <f>F68</f>
        <v>138.32719</v>
      </c>
      <c r="E68" s="30">
        <f>F68</f>
        <v>138.32719</v>
      </c>
      <c r="F68" s="30">
        <f>ROUND(138.32719,5)</f>
        <v>138.32719</v>
      </c>
      <c r="G68" s="28"/>
      <c r="H68" s="38"/>
    </row>
    <row r="69" spans="1:8" ht="12.75" customHeight="1">
      <c r="A69" s="26">
        <v>43958</v>
      </c>
      <c r="B69" s="27"/>
      <c r="C69" s="30">
        <f>ROUND(3.3,5)</f>
        <v>3.3</v>
      </c>
      <c r="D69" s="30">
        <f>F69</f>
        <v>140.87307</v>
      </c>
      <c r="E69" s="30">
        <f>F69</f>
        <v>140.87307</v>
      </c>
      <c r="F69" s="30">
        <f>ROUND(140.87307,5)</f>
        <v>140.87307</v>
      </c>
      <c r="G69" s="28"/>
      <c r="H69" s="38"/>
    </row>
    <row r="70" spans="1:8" ht="12.75" customHeight="1">
      <c r="A70" s="26">
        <v>44049</v>
      </c>
      <c r="B70" s="27"/>
      <c r="C70" s="30">
        <f>ROUND(3.3,5)</f>
        <v>3.3</v>
      </c>
      <c r="D70" s="30">
        <f>F70</f>
        <v>142.01455</v>
      </c>
      <c r="E70" s="30">
        <f>F70</f>
        <v>142.01455</v>
      </c>
      <c r="F70" s="30">
        <f>ROUND(142.01455,5)</f>
        <v>142.01455</v>
      </c>
      <c r="G70" s="28"/>
      <c r="H70" s="38"/>
    </row>
    <row r="71" spans="1:8" ht="12.75" customHeight="1">
      <c r="A71" s="26">
        <v>44140</v>
      </c>
      <c r="B71" s="27"/>
      <c r="C71" s="30">
        <f>ROUND(3.3,5)</f>
        <v>3.3</v>
      </c>
      <c r="D71" s="30">
        <f>F71</f>
        <v>144.54084</v>
      </c>
      <c r="E71" s="30">
        <f>F71</f>
        <v>144.54084</v>
      </c>
      <c r="F71" s="30">
        <f>ROUND(144.54084,5)</f>
        <v>144.54084</v>
      </c>
      <c r="G71" s="28"/>
      <c r="H71" s="38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38"/>
    </row>
    <row r="73" spans="1:8" ht="12.75" customHeight="1">
      <c r="A73" s="26">
        <v>43776</v>
      </c>
      <c r="B73" s="27"/>
      <c r="C73" s="30">
        <f>ROUND(100.93079,5)</f>
        <v>100.93079</v>
      </c>
      <c r="D73" s="30">
        <f>F73</f>
        <v>101.06871</v>
      </c>
      <c r="E73" s="30">
        <f>F73</f>
        <v>101.06871</v>
      </c>
      <c r="F73" s="30">
        <f>ROUND(101.06871,5)</f>
        <v>101.06871</v>
      </c>
      <c r="G73" s="28"/>
      <c r="H73" s="38"/>
    </row>
    <row r="74" spans="1:8" ht="12.75" customHeight="1">
      <c r="A74" s="26">
        <v>43867</v>
      </c>
      <c r="B74" s="27"/>
      <c r="C74" s="30">
        <f>ROUND(100.93079,5)</f>
        <v>100.93079</v>
      </c>
      <c r="D74" s="30">
        <f>F74</f>
        <v>102.91663</v>
      </c>
      <c r="E74" s="30">
        <f>F74</f>
        <v>102.91663</v>
      </c>
      <c r="F74" s="30">
        <f>ROUND(102.91663,5)</f>
        <v>102.91663</v>
      </c>
      <c r="G74" s="28"/>
      <c r="H74" s="38"/>
    </row>
    <row r="75" spans="1:8" ht="12.75" customHeight="1">
      <c r="A75" s="26">
        <v>43958</v>
      </c>
      <c r="B75" s="27"/>
      <c r="C75" s="30">
        <f>ROUND(100.93079,5)</f>
        <v>100.93079</v>
      </c>
      <c r="D75" s="30">
        <f>F75</f>
        <v>103.69833</v>
      </c>
      <c r="E75" s="30">
        <f>F75</f>
        <v>103.69833</v>
      </c>
      <c r="F75" s="30">
        <f>ROUND(103.69833,5)</f>
        <v>103.69833</v>
      </c>
      <c r="G75" s="28"/>
      <c r="H75" s="38"/>
    </row>
    <row r="76" spans="1:8" ht="12.75" customHeight="1">
      <c r="A76" s="26">
        <v>44049</v>
      </c>
      <c r="B76" s="27"/>
      <c r="C76" s="30">
        <f>ROUND(100.93079,5)</f>
        <v>100.93079</v>
      </c>
      <c r="D76" s="30">
        <f>F76</f>
        <v>105.64656</v>
      </c>
      <c r="E76" s="30">
        <f>F76</f>
        <v>105.64656</v>
      </c>
      <c r="F76" s="30">
        <f>ROUND(105.64656,5)</f>
        <v>105.64656</v>
      </c>
      <c r="G76" s="28"/>
      <c r="H76" s="38"/>
    </row>
    <row r="77" spans="1:8" ht="12.75" customHeight="1">
      <c r="A77" s="26">
        <v>44140</v>
      </c>
      <c r="B77" s="27"/>
      <c r="C77" s="30">
        <f>ROUND(100.93079,5)</f>
        <v>100.93079</v>
      </c>
      <c r="D77" s="30">
        <f>F77</f>
        <v>106.38399</v>
      </c>
      <c r="E77" s="30">
        <f>F77</f>
        <v>106.38399</v>
      </c>
      <c r="F77" s="30">
        <f>ROUND(106.38399,5)</f>
        <v>106.38399</v>
      </c>
      <c r="G77" s="28"/>
      <c r="H77" s="38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38"/>
    </row>
    <row r="79" spans="1:8" ht="12.75" customHeight="1">
      <c r="A79" s="26">
        <v>43776</v>
      </c>
      <c r="B79" s="27"/>
      <c r="C79" s="30">
        <f>ROUND(9.2,5)</f>
        <v>9.2</v>
      </c>
      <c r="D79" s="30">
        <f>F79</f>
        <v>9.20556</v>
      </c>
      <c r="E79" s="30">
        <f>F79</f>
        <v>9.20556</v>
      </c>
      <c r="F79" s="30">
        <f>ROUND(9.20556,5)</f>
        <v>9.20556</v>
      </c>
      <c r="G79" s="28"/>
      <c r="H79" s="38"/>
    </row>
    <row r="80" spans="1:8" ht="12.75" customHeight="1">
      <c r="A80" s="26">
        <v>43867</v>
      </c>
      <c r="B80" s="27"/>
      <c r="C80" s="30">
        <f>ROUND(9.2,5)</f>
        <v>9.2</v>
      </c>
      <c r="D80" s="30">
        <f>F80</f>
        <v>9.27501</v>
      </c>
      <c r="E80" s="30">
        <f>F80</f>
        <v>9.27501</v>
      </c>
      <c r="F80" s="30">
        <f>ROUND(9.27501,5)</f>
        <v>9.27501</v>
      </c>
      <c r="G80" s="28"/>
      <c r="H80" s="38"/>
    </row>
    <row r="81" spans="1:8" ht="12.75" customHeight="1">
      <c r="A81" s="26">
        <v>43958</v>
      </c>
      <c r="B81" s="27"/>
      <c r="C81" s="30">
        <f>ROUND(9.2,5)</f>
        <v>9.2</v>
      </c>
      <c r="D81" s="30">
        <f>F81</f>
        <v>9.34857</v>
      </c>
      <c r="E81" s="30">
        <f>F81</f>
        <v>9.34857</v>
      </c>
      <c r="F81" s="30">
        <f>ROUND(9.34857,5)</f>
        <v>9.34857</v>
      </c>
      <c r="G81" s="28"/>
      <c r="H81" s="38"/>
    </row>
    <row r="82" spans="1:8" ht="12.75" customHeight="1">
      <c r="A82" s="26">
        <v>44049</v>
      </c>
      <c r="B82" s="27"/>
      <c r="C82" s="30">
        <f>ROUND(9.2,5)</f>
        <v>9.2</v>
      </c>
      <c r="D82" s="30">
        <f>F82</f>
        <v>9.42083</v>
      </c>
      <c r="E82" s="30">
        <f>F82</f>
        <v>9.42083</v>
      </c>
      <c r="F82" s="30">
        <f>ROUND(9.42083,5)</f>
        <v>9.42083</v>
      </c>
      <c r="G82" s="28"/>
      <c r="H82" s="38"/>
    </row>
    <row r="83" spans="1:8" ht="12.75" customHeight="1">
      <c r="A83" s="26">
        <v>44140</v>
      </c>
      <c r="B83" s="27"/>
      <c r="C83" s="30">
        <f>ROUND(9.2,5)</f>
        <v>9.2</v>
      </c>
      <c r="D83" s="30">
        <f>F83</f>
        <v>9.50897</v>
      </c>
      <c r="E83" s="30">
        <f>F83</f>
        <v>9.50897</v>
      </c>
      <c r="F83" s="30">
        <f>ROUND(9.50897,5)</f>
        <v>9.50897</v>
      </c>
      <c r="G83" s="28"/>
      <c r="H83" s="38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38"/>
    </row>
    <row r="85" spans="1:8" ht="12.75" customHeight="1">
      <c r="A85" s="26">
        <v>43776</v>
      </c>
      <c r="B85" s="27"/>
      <c r="C85" s="30">
        <f>ROUND(9.53,5)</f>
        <v>9.53</v>
      </c>
      <c r="D85" s="30">
        <f>F85</f>
        <v>9.53593</v>
      </c>
      <c r="E85" s="30">
        <f>F85</f>
        <v>9.53593</v>
      </c>
      <c r="F85" s="30">
        <f>ROUND(9.53593,5)</f>
        <v>9.53593</v>
      </c>
      <c r="G85" s="28"/>
      <c r="H85" s="38"/>
    </row>
    <row r="86" spans="1:8" ht="12.75" customHeight="1">
      <c r="A86" s="26">
        <v>43867</v>
      </c>
      <c r="B86" s="27"/>
      <c r="C86" s="30">
        <f>ROUND(9.53,5)</f>
        <v>9.53</v>
      </c>
      <c r="D86" s="30">
        <f>F86</f>
        <v>9.61065</v>
      </c>
      <c r="E86" s="30">
        <f>F86</f>
        <v>9.61065</v>
      </c>
      <c r="F86" s="30">
        <f>ROUND(9.61065,5)</f>
        <v>9.61065</v>
      </c>
      <c r="G86" s="28"/>
      <c r="H86" s="38"/>
    </row>
    <row r="87" spans="1:8" ht="12.75" customHeight="1">
      <c r="A87" s="26">
        <v>43958</v>
      </c>
      <c r="B87" s="27"/>
      <c r="C87" s="30">
        <f>ROUND(9.53,5)</f>
        <v>9.53</v>
      </c>
      <c r="D87" s="30">
        <f>F87</f>
        <v>9.68729</v>
      </c>
      <c r="E87" s="30">
        <f>F87</f>
        <v>9.68729</v>
      </c>
      <c r="F87" s="30">
        <f>ROUND(9.68729,5)</f>
        <v>9.68729</v>
      </c>
      <c r="G87" s="28"/>
      <c r="H87" s="38"/>
    </row>
    <row r="88" spans="1:8" ht="12.75" customHeight="1">
      <c r="A88" s="26">
        <v>44049</v>
      </c>
      <c r="B88" s="27"/>
      <c r="C88" s="30">
        <f>ROUND(9.53,5)</f>
        <v>9.53</v>
      </c>
      <c r="D88" s="30">
        <f>F88</f>
        <v>9.76185</v>
      </c>
      <c r="E88" s="30">
        <f>F88</f>
        <v>9.76185</v>
      </c>
      <c r="F88" s="30">
        <f>ROUND(9.76185,5)</f>
        <v>9.76185</v>
      </c>
      <c r="G88" s="28"/>
      <c r="H88" s="38"/>
    </row>
    <row r="89" spans="1:8" ht="12.75" customHeight="1">
      <c r="A89" s="26">
        <v>44140</v>
      </c>
      <c r="B89" s="27"/>
      <c r="C89" s="30">
        <f>ROUND(9.53,5)</f>
        <v>9.53</v>
      </c>
      <c r="D89" s="30">
        <f>F89</f>
        <v>9.85595</v>
      </c>
      <c r="E89" s="30">
        <f>F89</f>
        <v>9.85595</v>
      </c>
      <c r="F89" s="30">
        <f>ROUND(9.85595,5)</f>
        <v>9.85595</v>
      </c>
      <c r="G89" s="28"/>
      <c r="H89" s="38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38"/>
    </row>
    <row r="91" spans="1:8" ht="12.75" customHeight="1">
      <c r="A91" s="26">
        <v>43776</v>
      </c>
      <c r="B91" s="27"/>
      <c r="C91" s="30">
        <f>ROUND(101.18782,5)</f>
        <v>101.18782</v>
      </c>
      <c r="D91" s="30">
        <f>F91</f>
        <v>101.32612</v>
      </c>
      <c r="E91" s="30">
        <f>F91</f>
        <v>101.32612</v>
      </c>
      <c r="F91" s="30">
        <f>ROUND(101.32612,5)</f>
        <v>101.32612</v>
      </c>
      <c r="G91" s="28"/>
      <c r="H91" s="38"/>
    </row>
    <row r="92" spans="1:8" ht="12.75" customHeight="1">
      <c r="A92" s="26">
        <v>43867</v>
      </c>
      <c r="B92" s="27"/>
      <c r="C92" s="30">
        <f>ROUND(101.18782,5)</f>
        <v>101.18782</v>
      </c>
      <c r="D92" s="30">
        <f>F92</f>
        <v>103.1788</v>
      </c>
      <c r="E92" s="30">
        <f>F92</f>
        <v>103.1788</v>
      </c>
      <c r="F92" s="30">
        <f>ROUND(103.1788,5)</f>
        <v>103.1788</v>
      </c>
      <c r="G92" s="28"/>
      <c r="H92" s="38"/>
    </row>
    <row r="93" spans="1:8" ht="12.75" customHeight="1">
      <c r="A93" s="26">
        <v>43958</v>
      </c>
      <c r="B93" s="27"/>
      <c r="C93" s="30">
        <f>ROUND(101.18782,5)</f>
        <v>101.18782</v>
      </c>
      <c r="D93" s="30">
        <f>F93</f>
        <v>103.88233</v>
      </c>
      <c r="E93" s="30">
        <f>F93</f>
        <v>103.88233</v>
      </c>
      <c r="F93" s="30">
        <f>ROUND(103.88233,5)</f>
        <v>103.88233</v>
      </c>
      <c r="G93" s="28"/>
      <c r="H93" s="38"/>
    </row>
    <row r="94" spans="1:8" ht="12.75" customHeight="1">
      <c r="A94" s="26">
        <v>44049</v>
      </c>
      <c r="B94" s="27"/>
      <c r="C94" s="30">
        <f>ROUND(101.18782,5)</f>
        <v>101.18782</v>
      </c>
      <c r="D94" s="30">
        <f>F94</f>
        <v>105.83398</v>
      </c>
      <c r="E94" s="30">
        <f>F94</f>
        <v>105.83398</v>
      </c>
      <c r="F94" s="30">
        <f>ROUND(105.83398,5)</f>
        <v>105.83398</v>
      </c>
      <c r="G94" s="28"/>
      <c r="H94" s="38"/>
    </row>
    <row r="95" spans="1:8" ht="12.75" customHeight="1">
      <c r="A95" s="26">
        <v>44140</v>
      </c>
      <c r="B95" s="27"/>
      <c r="C95" s="30">
        <f>ROUND(101.18782,5)</f>
        <v>101.18782</v>
      </c>
      <c r="D95" s="30">
        <f>F95</f>
        <v>106.49629</v>
      </c>
      <c r="E95" s="30">
        <f>F95</f>
        <v>106.49629</v>
      </c>
      <c r="F95" s="30">
        <f>ROUND(106.49629,5)</f>
        <v>106.49629</v>
      </c>
      <c r="G95" s="28"/>
      <c r="H95" s="38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38"/>
    </row>
    <row r="97" spans="1:8" ht="12.75" customHeight="1">
      <c r="A97" s="26">
        <v>43776</v>
      </c>
      <c r="B97" s="27"/>
      <c r="C97" s="30">
        <f>ROUND(9.9,5)</f>
        <v>9.9</v>
      </c>
      <c r="D97" s="30">
        <f>F97</f>
        <v>9.90598</v>
      </c>
      <c r="E97" s="30">
        <f>F97</f>
        <v>9.90598</v>
      </c>
      <c r="F97" s="30">
        <f>ROUND(9.90598,5)</f>
        <v>9.90598</v>
      </c>
      <c r="G97" s="28"/>
      <c r="H97" s="38"/>
    </row>
    <row r="98" spans="1:8" ht="12.75" customHeight="1">
      <c r="A98" s="26">
        <v>43867</v>
      </c>
      <c r="B98" s="27"/>
      <c r="C98" s="30">
        <f>ROUND(9.9,5)</f>
        <v>9.9</v>
      </c>
      <c r="D98" s="30">
        <f>F98</f>
        <v>9.98168</v>
      </c>
      <c r="E98" s="30">
        <f>F98</f>
        <v>9.98168</v>
      </c>
      <c r="F98" s="30">
        <f>ROUND(9.98168,5)</f>
        <v>9.98168</v>
      </c>
      <c r="G98" s="28"/>
      <c r="H98" s="38"/>
    </row>
    <row r="99" spans="1:8" ht="12.75" customHeight="1">
      <c r="A99" s="26">
        <v>43958</v>
      </c>
      <c r="B99" s="27"/>
      <c r="C99" s="30">
        <f>ROUND(9.9,5)</f>
        <v>9.9</v>
      </c>
      <c r="D99" s="30">
        <f>F99</f>
        <v>10.06025</v>
      </c>
      <c r="E99" s="30">
        <f>F99</f>
        <v>10.06025</v>
      </c>
      <c r="F99" s="30">
        <f>ROUND(10.06025,5)</f>
        <v>10.06025</v>
      </c>
      <c r="G99" s="28"/>
      <c r="H99" s="38"/>
    </row>
    <row r="100" spans="1:8" ht="12.75" customHeight="1">
      <c r="A100" s="26">
        <v>44049</v>
      </c>
      <c r="B100" s="27"/>
      <c r="C100" s="30">
        <f>ROUND(9.9,5)</f>
        <v>9.9</v>
      </c>
      <c r="D100" s="30">
        <f>F100</f>
        <v>10.13809</v>
      </c>
      <c r="E100" s="30">
        <f>F100</f>
        <v>10.13809</v>
      </c>
      <c r="F100" s="30">
        <f>ROUND(10.13809,5)</f>
        <v>10.13809</v>
      </c>
      <c r="G100" s="28"/>
      <c r="H100" s="38"/>
    </row>
    <row r="101" spans="1:8" ht="12.75" customHeight="1">
      <c r="A101" s="26">
        <v>44140</v>
      </c>
      <c r="B101" s="27"/>
      <c r="C101" s="30">
        <f>ROUND(9.9,5)</f>
        <v>9.9</v>
      </c>
      <c r="D101" s="30">
        <f>F101</f>
        <v>10.2274</v>
      </c>
      <c r="E101" s="30">
        <f>F101</f>
        <v>10.2274</v>
      </c>
      <c r="F101" s="30">
        <f>ROUND(10.2274,5)</f>
        <v>10.2274</v>
      </c>
      <c r="G101" s="28"/>
      <c r="H101" s="38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38"/>
    </row>
    <row r="103" spans="1:8" ht="12.75" customHeight="1">
      <c r="A103" s="26">
        <v>43776</v>
      </c>
      <c r="B103" s="27"/>
      <c r="C103" s="30">
        <f>ROUND(3.7,5)</f>
        <v>3.7</v>
      </c>
      <c r="D103" s="30">
        <f>F103</f>
        <v>118.60573</v>
      </c>
      <c r="E103" s="30">
        <f>F103</f>
        <v>118.60573</v>
      </c>
      <c r="F103" s="30">
        <f>ROUND(118.60573,5)</f>
        <v>118.60573</v>
      </c>
      <c r="G103" s="28"/>
      <c r="H103" s="38"/>
    </row>
    <row r="104" spans="1:8" ht="12.75" customHeight="1">
      <c r="A104" s="26">
        <v>43867</v>
      </c>
      <c r="B104" s="27"/>
      <c r="C104" s="30">
        <f>ROUND(3.7,5)</f>
        <v>3.7</v>
      </c>
      <c r="D104" s="30">
        <f>F104</f>
        <v>119.11597</v>
      </c>
      <c r="E104" s="30">
        <f>F104</f>
        <v>119.11597</v>
      </c>
      <c r="F104" s="30">
        <f>ROUND(119.11597,5)</f>
        <v>119.11597</v>
      </c>
      <c r="G104" s="28"/>
      <c r="H104" s="38"/>
    </row>
    <row r="105" spans="1:8" ht="12.75" customHeight="1">
      <c r="A105" s="26">
        <v>43958</v>
      </c>
      <c r="B105" s="27"/>
      <c r="C105" s="30">
        <f>ROUND(3.7,5)</f>
        <v>3.7</v>
      </c>
      <c r="D105" s="30">
        <f>F105</f>
        <v>121.30826</v>
      </c>
      <c r="E105" s="30">
        <f>F105</f>
        <v>121.30826</v>
      </c>
      <c r="F105" s="30">
        <f>ROUND(121.30826,5)</f>
        <v>121.30826</v>
      </c>
      <c r="G105" s="28"/>
      <c r="H105" s="38"/>
    </row>
    <row r="106" spans="1:8" ht="12.75" customHeight="1">
      <c r="A106" s="26">
        <v>44049</v>
      </c>
      <c r="B106" s="27"/>
      <c r="C106" s="30">
        <f>ROUND(3.7,5)</f>
        <v>3.7</v>
      </c>
      <c r="D106" s="30">
        <f>F106</f>
        <v>121.8939</v>
      </c>
      <c r="E106" s="30">
        <f>F106</f>
        <v>121.8939</v>
      </c>
      <c r="F106" s="30">
        <f>ROUND(121.8939,5)</f>
        <v>121.8939</v>
      </c>
      <c r="G106" s="28"/>
      <c r="H106" s="38"/>
    </row>
    <row r="107" spans="1:8" ht="12.75" customHeight="1">
      <c r="A107" s="26">
        <v>44140</v>
      </c>
      <c r="B107" s="27"/>
      <c r="C107" s="30">
        <f>ROUND(3.7,5)</f>
        <v>3.7</v>
      </c>
      <c r="D107" s="30">
        <f>F107</f>
        <v>124.06168</v>
      </c>
      <c r="E107" s="30">
        <f>F107</f>
        <v>124.06168</v>
      </c>
      <c r="F107" s="30">
        <f>ROUND(124.06168,5)</f>
        <v>124.06168</v>
      </c>
      <c r="G107" s="28"/>
      <c r="H107" s="38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38"/>
    </row>
    <row r="109" spans="1:8" ht="12.75" customHeight="1">
      <c r="A109" s="26">
        <v>43776</v>
      </c>
      <c r="B109" s="27"/>
      <c r="C109" s="30">
        <f>ROUND(10.025,5)</f>
        <v>10.025</v>
      </c>
      <c r="D109" s="30">
        <f>F109</f>
        <v>10.03103</v>
      </c>
      <c r="E109" s="30">
        <f>F109</f>
        <v>10.03103</v>
      </c>
      <c r="F109" s="30">
        <f>ROUND(10.03103,5)</f>
        <v>10.03103</v>
      </c>
      <c r="G109" s="28"/>
      <c r="H109" s="38"/>
    </row>
    <row r="110" spans="1:8" ht="12.75" customHeight="1">
      <c r="A110" s="26">
        <v>43867</v>
      </c>
      <c r="B110" s="27"/>
      <c r="C110" s="30">
        <f>ROUND(10.025,5)</f>
        <v>10.025</v>
      </c>
      <c r="D110" s="30">
        <f>F110</f>
        <v>10.10747</v>
      </c>
      <c r="E110" s="30">
        <f>F110</f>
        <v>10.10747</v>
      </c>
      <c r="F110" s="30">
        <f>ROUND(10.10747,5)</f>
        <v>10.10747</v>
      </c>
      <c r="G110" s="28"/>
      <c r="H110" s="38"/>
    </row>
    <row r="111" spans="1:8" ht="12.75" customHeight="1">
      <c r="A111" s="26">
        <v>43958</v>
      </c>
      <c r="B111" s="27"/>
      <c r="C111" s="30">
        <f>ROUND(10.025,5)</f>
        <v>10.025</v>
      </c>
      <c r="D111" s="30">
        <f>F111</f>
        <v>10.18657</v>
      </c>
      <c r="E111" s="30">
        <f>F111</f>
        <v>10.18657</v>
      </c>
      <c r="F111" s="30">
        <f>ROUND(10.18657,5)</f>
        <v>10.18657</v>
      </c>
      <c r="G111" s="28"/>
      <c r="H111" s="38"/>
    </row>
    <row r="112" spans="1:8" ht="12.75" customHeight="1">
      <c r="A112" s="26">
        <v>44049</v>
      </c>
      <c r="B112" s="27"/>
      <c r="C112" s="30">
        <f>ROUND(10.025,5)</f>
        <v>10.025</v>
      </c>
      <c r="D112" s="30">
        <f>F112</f>
        <v>10.26503</v>
      </c>
      <c r="E112" s="30">
        <f>F112</f>
        <v>10.26503</v>
      </c>
      <c r="F112" s="30">
        <f>ROUND(10.26503,5)</f>
        <v>10.26503</v>
      </c>
      <c r="G112" s="28"/>
      <c r="H112" s="38"/>
    </row>
    <row r="113" spans="1:8" ht="12.75" customHeight="1">
      <c r="A113" s="26">
        <v>44140</v>
      </c>
      <c r="B113" s="27"/>
      <c r="C113" s="30">
        <f>ROUND(10.025,5)</f>
        <v>10.025</v>
      </c>
      <c r="D113" s="30">
        <f>F113</f>
        <v>10.35433</v>
      </c>
      <c r="E113" s="30">
        <f>F113</f>
        <v>10.35433</v>
      </c>
      <c r="F113" s="30">
        <f>ROUND(10.35433,5)</f>
        <v>10.35433</v>
      </c>
      <c r="G113" s="28"/>
      <c r="H113" s="38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38"/>
    </row>
    <row r="115" spans="1:8" ht="12.75" customHeight="1">
      <c r="A115" s="26">
        <v>43776</v>
      </c>
      <c r="B115" s="27"/>
      <c r="C115" s="30">
        <f>ROUND(10.09,5)</f>
        <v>10.09</v>
      </c>
      <c r="D115" s="30">
        <f>F115</f>
        <v>10.09588</v>
      </c>
      <c r="E115" s="30">
        <f>F115</f>
        <v>10.09588</v>
      </c>
      <c r="F115" s="30">
        <f>ROUND(10.09588,5)</f>
        <v>10.09588</v>
      </c>
      <c r="G115" s="28"/>
      <c r="H115" s="38"/>
    </row>
    <row r="116" spans="1:8" ht="12.75" customHeight="1">
      <c r="A116" s="26">
        <v>43867</v>
      </c>
      <c r="B116" s="27"/>
      <c r="C116" s="30">
        <f>ROUND(10.09,5)</f>
        <v>10.09</v>
      </c>
      <c r="D116" s="30">
        <f>F116</f>
        <v>10.17041</v>
      </c>
      <c r="E116" s="30">
        <f>F116</f>
        <v>10.17041</v>
      </c>
      <c r="F116" s="30">
        <f>ROUND(10.17041,5)</f>
        <v>10.17041</v>
      </c>
      <c r="G116" s="28"/>
      <c r="H116" s="38"/>
    </row>
    <row r="117" spans="1:8" ht="12.75" customHeight="1">
      <c r="A117" s="26">
        <v>43958</v>
      </c>
      <c r="B117" s="27"/>
      <c r="C117" s="30">
        <f>ROUND(10.09,5)</f>
        <v>10.09</v>
      </c>
      <c r="D117" s="30">
        <f>F117</f>
        <v>10.24735</v>
      </c>
      <c r="E117" s="30">
        <f>F117</f>
        <v>10.24735</v>
      </c>
      <c r="F117" s="30">
        <f>ROUND(10.24735,5)</f>
        <v>10.24735</v>
      </c>
      <c r="G117" s="28"/>
      <c r="H117" s="38"/>
    </row>
    <row r="118" spans="1:8" ht="12.75" customHeight="1">
      <c r="A118" s="26">
        <v>44049</v>
      </c>
      <c r="B118" s="27"/>
      <c r="C118" s="30">
        <f>ROUND(10.09,5)</f>
        <v>10.09</v>
      </c>
      <c r="D118" s="30">
        <f>F118</f>
        <v>10.32361</v>
      </c>
      <c r="E118" s="30">
        <f>F118</f>
        <v>10.32361</v>
      </c>
      <c r="F118" s="30">
        <f>ROUND(10.32361,5)</f>
        <v>10.32361</v>
      </c>
      <c r="G118" s="28"/>
      <c r="H118" s="38"/>
    </row>
    <row r="119" spans="1:8" ht="12.75" customHeight="1">
      <c r="A119" s="26">
        <v>44140</v>
      </c>
      <c r="B119" s="27"/>
      <c r="C119" s="30">
        <f>ROUND(10.09,5)</f>
        <v>10.09</v>
      </c>
      <c r="D119" s="30">
        <f>F119</f>
        <v>10.40998</v>
      </c>
      <c r="E119" s="30">
        <f>F119</f>
        <v>10.40998</v>
      </c>
      <c r="F119" s="30">
        <f>ROUND(10.40998,5)</f>
        <v>10.40998</v>
      </c>
      <c r="G119" s="28"/>
      <c r="H119" s="38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38"/>
    </row>
    <row r="121" spans="1:8" ht="12.75" customHeight="1">
      <c r="A121" s="26">
        <v>43776</v>
      </c>
      <c r="B121" s="27"/>
      <c r="C121" s="30">
        <f>ROUND(108.40209,5)</f>
        <v>108.40209</v>
      </c>
      <c r="D121" s="30">
        <f>F121</f>
        <v>108.55017</v>
      </c>
      <c r="E121" s="30">
        <f>F121</f>
        <v>108.55017</v>
      </c>
      <c r="F121" s="30">
        <f>ROUND(108.55017,5)</f>
        <v>108.55017</v>
      </c>
      <c r="G121" s="28"/>
      <c r="H121" s="38"/>
    </row>
    <row r="122" spans="1:8" ht="12.75" customHeight="1">
      <c r="A122" s="26">
        <v>43867</v>
      </c>
      <c r="B122" s="27"/>
      <c r="C122" s="30">
        <f>ROUND(108.40209,5)</f>
        <v>108.40209</v>
      </c>
      <c r="D122" s="30">
        <f>F122</f>
        <v>110.53495</v>
      </c>
      <c r="E122" s="30">
        <f>F122</f>
        <v>110.53495</v>
      </c>
      <c r="F122" s="30">
        <f>ROUND(110.53495,5)</f>
        <v>110.53495</v>
      </c>
      <c r="G122" s="28"/>
      <c r="H122" s="38"/>
    </row>
    <row r="123" spans="1:8" ht="12.75" customHeight="1">
      <c r="A123" s="26">
        <v>43958</v>
      </c>
      <c r="B123" s="27"/>
      <c r="C123" s="30">
        <f>ROUND(108.40209,5)</f>
        <v>108.40209</v>
      </c>
      <c r="D123" s="30">
        <f>F123</f>
        <v>110.82131</v>
      </c>
      <c r="E123" s="30">
        <f>F123</f>
        <v>110.82131</v>
      </c>
      <c r="F123" s="30">
        <f>ROUND(110.82131,5)</f>
        <v>110.82131</v>
      </c>
      <c r="G123" s="28"/>
      <c r="H123" s="38"/>
    </row>
    <row r="124" spans="1:8" ht="12.75" customHeight="1">
      <c r="A124" s="26">
        <v>44049</v>
      </c>
      <c r="B124" s="27"/>
      <c r="C124" s="30">
        <f>ROUND(108.40209,5)</f>
        <v>108.40209</v>
      </c>
      <c r="D124" s="30">
        <f>F124</f>
        <v>112.90336</v>
      </c>
      <c r="E124" s="30">
        <f>F124</f>
        <v>112.90336</v>
      </c>
      <c r="F124" s="30">
        <f>ROUND(112.90336,5)</f>
        <v>112.90336</v>
      </c>
      <c r="G124" s="28"/>
      <c r="H124" s="38"/>
    </row>
    <row r="125" spans="1:8" ht="12.75" customHeight="1">
      <c r="A125" s="26">
        <v>44140</v>
      </c>
      <c r="B125" s="27"/>
      <c r="C125" s="30">
        <f>ROUND(108.40209,5)</f>
        <v>108.40209</v>
      </c>
      <c r="D125" s="30">
        <f>F125</f>
        <v>113.11662</v>
      </c>
      <c r="E125" s="30">
        <f>F125</f>
        <v>113.11662</v>
      </c>
      <c r="F125" s="30">
        <f>ROUND(113.11662,5)</f>
        <v>113.11662</v>
      </c>
      <c r="G125" s="28"/>
      <c r="H125" s="38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38"/>
    </row>
    <row r="127" spans="1:8" ht="12.75" customHeight="1">
      <c r="A127" s="26">
        <v>43776</v>
      </c>
      <c r="B127" s="27"/>
      <c r="C127" s="30">
        <f>ROUND(3.76,5)</f>
        <v>3.76</v>
      </c>
      <c r="D127" s="30">
        <f>F127</f>
        <v>113.2231</v>
      </c>
      <c r="E127" s="30">
        <f>F127</f>
        <v>113.2231</v>
      </c>
      <c r="F127" s="30">
        <f>ROUND(113.2231,5)</f>
        <v>113.2231</v>
      </c>
      <c r="G127" s="28"/>
      <c r="H127" s="38"/>
    </row>
    <row r="128" spans="1:8" ht="12.75" customHeight="1">
      <c r="A128" s="26">
        <v>43867</v>
      </c>
      <c r="B128" s="27"/>
      <c r="C128" s="30">
        <f>ROUND(3.76,5)</f>
        <v>3.76</v>
      </c>
      <c r="D128" s="30">
        <f>F128</f>
        <v>113.45372</v>
      </c>
      <c r="E128" s="30">
        <f>F128</f>
        <v>113.45372</v>
      </c>
      <c r="F128" s="30">
        <f>ROUND(113.45372,5)</f>
        <v>113.45372</v>
      </c>
      <c r="G128" s="28"/>
      <c r="H128" s="38"/>
    </row>
    <row r="129" spans="1:8" ht="12.75" customHeight="1">
      <c r="A129" s="26">
        <v>43958</v>
      </c>
      <c r="B129" s="27"/>
      <c r="C129" s="30">
        <f>ROUND(3.76,5)</f>
        <v>3.76</v>
      </c>
      <c r="D129" s="30">
        <f>F129</f>
        <v>115.54167</v>
      </c>
      <c r="E129" s="30">
        <f>F129</f>
        <v>115.54167</v>
      </c>
      <c r="F129" s="30">
        <f>ROUND(115.54167,5)</f>
        <v>115.54167</v>
      </c>
      <c r="G129" s="28"/>
      <c r="H129" s="38"/>
    </row>
    <row r="130" spans="1:8" ht="12.75" customHeight="1">
      <c r="A130" s="26">
        <v>44049</v>
      </c>
      <c r="B130" s="27"/>
      <c r="C130" s="30">
        <f>ROUND(3.76,5)</f>
        <v>3.76</v>
      </c>
      <c r="D130" s="30">
        <f>F130</f>
        <v>115.83252</v>
      </c>
      <c r="E130" s="30">
        <f>F130</f>
        <v>115.83252</v>
      </c>
      <c r="F130" s="30">
        <f>ROUND(115.83252,5)</f>
        <v>115.83252</v>
      </c>
      <c r="G130" s="28"/>
      <c r="H130" s="38"/>
    </row>
    <row r="131" spans="1:8" ht="12.75" customHeight="1">
      <c r="A131" s="26">
        <v>44140</v>
      </c>
      <c r="B131" s="27"/>
      <c r="C131" s="30">
        <f>ROUND(3.76,5)</f>
        <v>3.76</v>
      </c>
      <c r="D131" s="30">
        <f>F131</f>
        <v>117.89271</v>
      </c>
      <c r="E131" s="30">
        <f>F131</f>
        <v>117.89271</v>
      </c>
      <c r="F131" s="30">
        <f>ROUND(117.89271,5)</f>
        <v>117.89271</v>
      </c>
      <c r="G131" s="28"/>
      <c r="H131" s="38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38"/>
    </row>
    <row r="133" spans="1:8" ht="12.75" customHeight="1">
      <c r="A133" s="26">
        <v>43776</v>
      </c>
      <c r="B133" s="27"/>
      <c r="C133" s="30">
        <f>ROUND(4.44,5)</f>
        <v>4.44</v>
      </c>
      <c r="D133" s="30">
        <f>F133</f>
        <v>128.42325</v>
      </c>
      <c r="E133" s="30">
        <f>F133</f>
        <v>128.42325</v>
      </c>
      <c r="F133" s="30">
        <f>ROUND(128.42325,5)</f>
        <v>128.42325</v>
      </c>
      <c r="G133" s="28"/>
      <c r="H133" s="38"/>
    </row>
    <row r="134" spans="1:8" ht="12.75" customHeight="1">
      <c r="A134" s="26">
        <v>43867</v>
      </c>
      <c r="B134" s="27"/>
      <c r="C134" s="30">
        <f>ROUND(4.44,5)</f>
        <v>4.44</v>
      </c>
      <c r="D134" s="30">
        <f>F134</f>
        <v>130.77131</v>
      </c>
      <c r="E134" s="30">
        <f>F134</f>
        <v>130.77131</v>
      </c>
      <c r="F134" s="30">
        <f>ROUND(130.77131,5)</f>
        <v>130.77131</v>
      </c>
      <c r="G134" s="28"/>
      <c r="H134" s="38"/>
    </row>
    <row r="135" spans="1:8" ht="12.75" customHeight="1">
      <c r="A135" s="26">
        <v>43958</v>
      </c>
      <c r="B135" s="27"/>
      <c r="C135" s="30">
        <f>ROUND(4.44,5)</f>
        <v>4.44</v>
      </c>
      <c r="D135" s="30">
        <f>F135</f>
        <v>131.27009</v>
      </c>
      <c r="E135" s="30">
        <f>F135</f>
        <v>131.27009</v>
      </c>
      <c r="F135" s="30">
        <f>ROUND(131.27009,5)</f>
        <v>131.27009</v>
      </c>
      <c r="G135" s="28"/>
      <c r="H135" s="38"/>
    </row>
    <row r="136" spans="1:8" ht="12.75" customHeight="1">
      <c r="A136" s="26">
        <v>44049</v>
      </c>
      <c r="B136" s="27"/>
      <c r="C136" s="30">
        <f>ROUND(4.44,5)</f>
        <v>4.44</v>
      </c>
      <c r="D136" s="30">
        <f>F136</f>
        <v>133.73625</v>
      </c>
      <c r="E136" s="30">
        <f>F136</f>
        <v>133.73625</v>
      </c>
      <c r="F136" s="30">
        <f>ROUND(133.73625,5)</f>
        <v>133.73625</v>
      </c>
      <c r="G136" s="28"/>
      <c r="H136" s="38"/>
    </row>
    <row r="137" spans="1:8" ht="12.75" customHeight="1">
      <c r="A137" s="26">
        <v>44140</v>
      </c>
      <c r="B137" s="27"/>
      <c r="C137" s="30">
        <f>ROUND(4.44,5)</f>
        <v>4.44</v>
      </c>
      <c r="D137" s="30">
        <f>F137</f>
        <v>134.14593</v>
      </c>
      <c r="E137" s="30">
        <f>F137</f>
        <v>134.14593</v>
      </c>
      <c r="F137" s="30">
        <f>ROUND(134.14593,5)</f>
        <v>134.14593</v>
      </c>
      <c r="G137" s="28"/>
      <c r="H137" s="38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38"/>
    </row>
    <row r="139" spans="1:8" ht="12.75" customHeight="1">
      <c r="A139" s="26">
        <v>43776</v>
      </c>
      <c r="B139" s="27"/>
      <c r="C139" s="30">
        <f>ROUND(10.95,5)</f>
        <v>10.95</v>
      </c>
      <c r="D139" s="30">
        <f>F139</f>
        <v>10.95937</v>
      </c>
      <c r="E139" s="30">
        <f>F139</f>
        <v>10.95937</v>
      </c>
      <c r="F139" s="30">
        <f>ROUND(10.95937,5)</f>
        <v>10.95937</v>
      </c>
      <c r="G139" s="28"/>
      <c r="H139" s="38"/>
    </row>
    <row r="140" spans="1:8" ht="12.75" customHeight="1">
      <c r="A140" s="26">
        <v>43867</v>
      </c>
      <c r="B140" s="27"/>
      <c r="C140" s="30">
        <f>ROUND(10.95,5)</f>
        <v>10.95</v>
      </c>
      <c r="D140" s="30">
        <f>F140</f>
        <v>11.08068</v>
      </c>
      <c r="E140" s="30">
        <f>F140</f>
        <v>11.08068</v>
      </c>
      <c r="F140" s="30">
        <f>ROUND(11.08068,5)</f>
        <v>11.08068</v>
      </c>
      <c r="G140" s="28"/>
      <c r="H140" s="38"/>
    </row>
    <row r="141" spans="1:8" ht="12.75" customHeight="1">
      <c r="A141" s="26">
        <v>43958</v>
      </c>
      <c r="B141" s="27"/>
      <c r="C141" s="30">
        <f>ROUND(10.95,5)</f>
        <v>10.95</v>
      </c>
      <c r="D141" s="30">
        <f>F141</f>
        <v>11.2024</v>
      </c>
      <c r="E141" s="30">
        <f>F141</f>
        <v>11.2024</v>
      </c>
      <c r="F141" s="30">
        <f>ROUND(11.2024,5)</f>
        <v>11.2024</v>
      </c>
      <c r="G141" s="28"/>
      <c r="H141" s="38"/>
    </row>
    <row r="142" spans="1:8" ht="12.75" customHeight="1">
      <c r="A142" s="26">
        <v>44049</v>
      </c>
      <c r="B142" s="27"/>
      <c r="C142" s="30">
        <f>ROUND(10.95,5)</f>
        <v>10.95</v>
      </c>
      <c r="D142" s="30">
        <f>F142</f>
        <v>11.3234</v>
      </c>
      <c r="E142" s="30">
        <f>F142</f>
        <v>11.3234</v>
      </c>
      <c r="F142" s="30">
        <f>ROUND(11.3234,5)</f>
        <v>11.3234</v>
      </c>
      <c r="G142" s="28"/>
      <c r="H142" s="38"/>
    </row>
    <row r="143" spans="1:8" ht="12.75" customHeight="1">
      <c r="A143" s="26">
        <v>44140</v>
      </c>
      <c r="B143" s="27"/>
      <c r="C143" s="30">
        <f>ROUND(10.95,5)</f>
        <v>10.95</v>
      </c>
      <c r="D143" s="30">
        <f>F143</f>
        <v>11.46764</v>
      </c>
      <c r="E143" s="30">
        <f>F143</f>
        <v>11.46764</v>
      </c>
      <c r="F143" s="30">
        <f>ROUND(11.46764,5)</f>
        <v>11.46764</v>
      </c>
      <c r="G143" s="28"/>
      <c r="H143" s="38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38"/>
    </row>
    <row r="145" spans="1:8" ht="12.75" customHeight="1">
      <c r="A145" s="26">
        <v>43776</v>
      </c>
      <c r="B145" s="27"/>
      <c r="C145" s="30">
        <f>ROUND(11.285,5)</f>
        <v>11.285</v>
      </c>
      <c r="D145" s="30">
        <f>F145</f>
        <v>11.29395</v>
      </c>
      <c r="E145" s="30">
        <f>F145</f>
        <v>11.29395</v>
      </c>
      <c r="F145" s="30">
        <f>ROUND(11.29395,5)</f>
        <v>11.29395</v>
      </c>
      <c r="G145" s="28"/>
      <c r="H145" s="38"/>
    </row>
    <row r="146" spans="1:8" ht="12.75" customHeight="1">
      <c r="A146" s="26">
        <v>43867</v>
      </c>
      <c r="B146" s="27"/>
      <c r="C146" s="30">
        <f>ROUND(11.285,5)</f>
        <v>11.285</v>
      </c>
      <c r="D146" s="30">
        <f>F146</f>
        <v>11.40976</v>
      </c>
      <c r="E146" s="30">
        <f>F146</f>
        <v>11.40976</v>
      </c>
      <c r="F146" s="30">
        <f>ROUND(11.40976,5)</f>
        <v>11.40976</v>
      </c>
      <c r="G146" s="28"/>
      <c r="H146" s="38"/>
    </row>
    <row r="147" spans="1:8" ht="12.75" customHeight="1">
      <c r="A147" s="26">
        <v>43958</v>
      </c>
      <c r="B147" s="27"/>
      <c r="C147" s="30">
        <f>ROUND(11.285,5)</f>
        <v>11.285</v>
      </c>
      <c r="D147" s="30">
        <f>F147</f>
        <v>11.53052</v>
      </c>
      <c r="E147" s="30">
        <f>F147</f>
        <v>11.53052</v>
      </c>
      <c r="F147" s="30">
        <f>ROUND(11.53052,5)</f>
        <v>11.53052</v>
      </c>
      <c r="G147" s="28"/>
      <c r="H147" s="38"/>
    </row>
    <row r="148" spans="1:8" ht="12.75" customHeight="1">
      <c r="A148" s="26">
        <v>44049</v>
      </c>
      <c r="B148" s="27"/>
      <c r="C148" s="30">
        <f>ROUND(11.285,5)</f>
        <v>11.285</v>
      </c>
      <c r="D148" s="30">
        <f>F148</f>
        <v>11.649</v>
      </c>
      <c r="E148" s="30">
        <f>F148</f>
        <v>11.649</v>
      </c>
      <c r="F148" s="30">
        <f>ROUND(11.649,5)</f>
        <v>11.649</v>
      </c>
      <c r="G148" s="28"/>
      <c r="H148" s="38"/>
    </row>
    <row r="149" spans="1:8" ht="12.75" customHeight="1">
      <c r="A149" s="26">
        <v>44140</v>
      </c>
      <c r="B149" s="27"/>
      <c r="C149" s="30">
        <f>ROUND(11.285,5)</f>
        <v>11.285</v>
      </c>
      <c r="D149" s="30">
        <f>F149</f>
        <v>11.78761</v>
      </c>
      <c r="E149" s="30">
        <f>F149</f>
        <v>11.78761</v>
      </c>
      <c r="F149" s="30">
        <f>ROUND(11.78761,5)</f>
        <v>11.78761</v>
      </c>
      <c r="G149" s="28"/>
      <c r="H149" s="38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38"/>
    </row>
    <row r="151" spans="1:8" ht="12.75" customHeight="1">
      <c r="A151" s="26">
        <v>43776</v>
      </c>
      <c r="B151" s="27"/>
      <c r="C151" s="30">
        <f>ROUND(7.525,5)</f>
        <v>7.525</v>
      </c>
      <c r="D151" s="30">
        <f>F151</f>
        <v>7.5279</v>
      </c>
      <c r="E151" s="30">
        <f>F151</f>
        <v>7.5279</v>
      </c>
      <c r="F151" s="30">
        <f>ROUND(7.5279,5)</f>
        <v>7.5279</v>
      </c>
      <c r="G151" s="28"/>
      <c r="H151" s="38"/>
    </row>
    <row r="152" spans="1:8" ht="12.75" customHeight="1">
      <c r="A152" s="26">
        <v>43867</v>
      </c>
      <c r="B152" s="27"/>
      <c r="C152" s="30">
        <f>ROUND(7.525,5)</f>
        <v>7.525</v>
      </c>
      <c r="D152" s="30">
        <f>F152</f>
        <v>7.55507</v>
      </c>
      <c r="E152" s="30">
        <f>F152</f>
        <v>7.55507</v>
      </c>
      <c r="F152" s="30">
        <f>ROUND(7.55507,5)</f>
        <v>7.55507</v>
      </c>
      <c r="G152" s="28"/>
      <c r="H152" s="38"/>
    </row>
    <row r="153" spans="1:8" ht="12.75" customHeight="1">
      <c r="A153" s="26">
        <v>43958</v>
      </c>
      <c r="B153" s="27"/>
      <c r="C153" s="30">
        <f>ROUND(7.525,5)</f>
        <v>7.525</v>
      </c>
      <c r="D153" s="30">
        <f>F153</f>
        <v>7.56817</v>
      </c>
      <c r="E153" s="30">
        <f>F153</f>
        <v>7.56817</v>
      </c>
      <c r="F153" s="30">
        <f>ROUND(7.56817,5)</f>
        <v>7.56817</v>
      </c>
      <c r="G153" s="28"/>
      <c r="H153" s="38"/>
    </row>
    <row r="154" spans="1:8" ht="12.75" customHeight="1">
      <c r="A154" s="26">
        <v>44049</v>
      </c>
      <c r="B154" s="27"/>
      <c r="C154" s="30">
        <f>ROUND(7.525,5)</f>
        <v>7.525</v>
      </c>
      <c r="D154" s="30">
        <f>F154</f>
        <v>7.5629</v>
      </c>
      <c r="E154" s="30">
        <f>F154</f>
        <v>7.5629</v>
      </c>
      <c r="F154" s="30">
        <f>ROUND(7.5629,5)</f>
        <v>7.5629</v>
      </c>
      <c r="G154" s="28"/>
      <c r="H154" s="38"/>
    </row>
    <row r="155" spans="1:8" ht="12.75" customHeight="1">
      <c r="A155" s="26">
        <v>44140</v>
      </c>
      <c r="B155" s="27"/>
      <c r="C155" s="30">
        <f>ROUND(7.525,5)</f>
        <v>7.525</v>
      </c>
      <c r="D155" s="30">
        <f>F155</f>
        <v>7.62145</v>
      </c>
      <c r="E155" s="30">
        <f>F155</f>
        <v>7.62145</v>
      </c>
      <c r="F155" s="30">
        <f>ROUND(7.62145,5)</f>
        <v>7.62145</v>
      </c>
      <c r="G155" s="28"/>
      <c r="H155" s="38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38"/>
    </row>
    <row r="157" spans="1:8" ht="12.75" customHeight="1">
      <c r="A157" s="26">
        <v>43776</v>
      </c>
      <c r="B157" s="27"/>
      <c r="C157" s="30">
        <f>ROUND(9.765,5)</f>
        <v>9.765</v>
      </c>
      <c r="D157" s="30">
        <f>F157</f>
        <v>9.77132</v>
      </c>
      <c r="E157" s="30">
        <f>F157</f>
        <v>9.77132</v>
      </c>
      <c r="F157" s="30">
        <f>ROUND(9.77132,5)</f>
        <v>9.77132</v>
      </c>
      <c r="G157" s="28"/>
      <c r="H157" s="38"/>
    </row>
    <row r="158" spans="1:8" ht="12.75" customHeight="1">
      <c r="A158" s="26">
        <v>43867</v>
      </c>
      <c r="B158" s="27"/>
      <c r="C158" s="30">
        <f>ROUND(9.765,5)</f>
        <v>9.765</v>
      </c>
      <c r="D158" s="30">
        <f>F158</f>
        <v>9.85156</v>
      </c>
      <c r="E158" s="30">
        <f>F158</f>
        <v>9.85156</v>
      </c>
      <c r="F158" s="30">
        <f>ROUND(9.85156,5)</f>
        <v>9.85156</v>
      </c>
      <c r="G158" s="28"/>
      <c r="H158" s="38"/>
    </row>
    <row r="159" spans="1:8" ht="12.75" customHeight="1">
      <c r="A159" s="26">
        <v>43958</v>
      </c>
      <c r="B159" s="27"/>
      <c r="C159" s="30">
        <f>ROUND(9.765,5)</f>
        <v>9.765</v>
      </c>
      <c r="D159" s="30">
        <f>F159</f>
        <v>9.92681</v>
      </c>
      <c r="E159" s="30">
        <f>F159</f>
        <v>9.92681</v>
      </c>
      <c r="F159" s="30">
        <f>ROUND(9.92681,5)</f>
        <v>9.92681</v>
      </c>
      <c r="G159" s="28"/>
      <c r="H159" s="38"/>
    </row>
    <row r="160" spans="1:8" ht="12.75" customHeight="1">
      <c r="A160" s="26">
        <v>44049</v>
      </c>
      <c r="B160" s="27"/>
      <c r="C160" s="30">
        <f>ROUND(9.765,5)</f>
        <v>9.765</v>
      </c>
      <c r="D160" s="30">
        <f>F160</f>
        <v>9.99976</v>
      </c>
      <c r="E160" s="30">
        <f>F160</f>
        <v>9.99976</v>
      </c>
      <c r="F160" s="30">
        <f>ROUND(9.99976,5)</f>
        <v>9.99976</v>
      </c>
      <c r="G160" s="28"/>
      <c r="H160" s="38"/>
    </row>
    <row r="161" spans="1:8" ht="12.75" customHeight="1">
      <c r="A161" s="26">
        <v>44140</v>
      </c>
      <c r="B161" s="27"/>
      <c r="C161" s="30">
        <f>ROUND(9.765,5)</f>
        <v>9.765</v>
      </c>
      <c r="D161" s="30">
        <f>F161</f>
        <v>10.09389</v>
      </c>
      <c r="E161" s="30">
        <f>F161</f>
        <v>10.09389</v>
      </c>
      <c r="F161" s="30">
        <f>ROUND(10.09389,5)</f>
        <v>10.09389</v>
      </c>
      <c r="G161" s="28"/>
      <c r="H161" s="38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38"/>
    </row>
    <row r="163" spans="1:8" ht="12.75" customHeight="1">
      <c r="A163" s="26">
        <v>43776</v>
      </c>
      <c r="B163" s="27"/>
      <c r="C163" s="30">
        <f>ROUND(8.5,5)</f>
        <v>8.5</v>
      </c>
      <c r="D163" s="30">
        <f>F163</f>
        <v>8.50502</v>
      </c>
      <c r="E163" s="30">
        <f>F163</f>
        <v>8.50502</v>
      </c>
      <c r="F163" s="30">
        <f>ROUND(8.50502,5)</f>
        <v>8.50502</v>
      </c>
      <c r="G163" s="28"/>
      <c r="H163" s="38"/>
    </row>
    <row r="164" spans="1:8" ht="12.75" customHeight="1">
      <c r="A164" s="26">
        <v>43867</v>
      </c>
      <c r="B164" s="27"/>
      <c r="C164" s="30">
        <f>ROUND(8.5,5)</f>
        <v>8.5</v>
      </c>
      <c r="D164" s="30">
        <f>F164</f>
        <v>8.56437</v>
      </c>
      <c r="E164" s="30">
        <f>F164</f>
        <v>8.56437</v>
      </c>
      <c r="F164" s="30">
        <f>ROUND(8.56437,5)</f>
        <v>8.56437</v>
      </c>
      <c r="G164" s="28"/>
      <c r="H164" s="38"/>
    </row>
    <row r="165" spans="1:8" ht="12.75" customHeight="1">
      <c r="A165" s="26">
        <v>43958</v>
      </c>
      <c r="B165" s="27"/>
      <c r="C165" s="30">
        <f>ROUND(8.5,5)</f>
        <v>8.5</v>
      </c>
      <c r="D165" s="30">
        <f>F165</f>
        <v>8.62588</v>
      </c>
      <c r="E165" s="30">
        <f>F165</f>
        <v>8.62588</v>
      </c>
      <c r="F165" s="30">
        <f>ROUND(8.62588,5)</f>
        <v>8.62588</v>
      </c>
      <c r="G165" s="28"/>
      <c r="H165" s="38"/>
    </row>
    <row r="166" spans="1:8" ht="12.75" customHeight="1">
      <c r="A166" s="26">
        <v>44049</v>
      </c>
      <c r="B166" s="27"/>
      <c r="C166" s="30">
        <f>ROUND(8.5,5)</f>
        <v>8.5</v>
      </c>
      <c r="D166" s="30">
        <f>F166</f>
        <v>8.68379</v>
      </c>
      <c r="E166" s="30">
        <f>F166</f>
        <v>8.68379</v>
      </c>
      <c r="F166" s="30">
        <f>ROUND(8.68379,5)</f>
        <v>8.68379</v>
      </c>
      <c r="G166" s="28"/>
      <c r="H166" s="38"/>
    </row>
    <row r="167" spans="1:8" ht="12.75" customHeight="1">
      <c r="A167" s="26">
        <v>44140</v>
      </c>
      <c r="B167" s="27"/>
      <c r="C167" s="30">
        <f>ROUND(8.5,5)</f>
        <v>8.5</v>
      </c>
      <c r="D167" s="30">
        <f>F167</f>
        <v>8.76977</v>
      </c>
      <c r="E167" s="30">
        <f>F167</f>
        <v>8.76977</v>
      </c>
      <c r="F167" s="30">
        <f>ROUND(8.76977,5)</f>
        <v>8.76977</v>
      </c>
      <c r="G167" s="28"/>
      <c r="H167" s="38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38"/>
    </row>
    <row r="169" spans="1:8" ht="12.75" customHeight="1">
      <c r="A169" s="26">
        <v>43776</v>
      </c>
      <c r="B169" s="27"/>
      <c r="C169" s="30">
        <f>ROUND(2.94,5)</f>
        <v>2.94</v>
      </c>
      <c r="D169" s="30">
        <f>F169</f>
        <v>307.53376</v>
      </c>
      <c r="E169" s="30">
        <f>F169</f>
        <v>307.53376</v>
      </c>
      <c r="F169" s="30">
        <f>ROUND(307.53376,5)</f>
        <v>307.53376</v>
      </c>
      <c r="G169" s="28"/>
      <c r="H169" s="38"/>
    </row>
    <row r="170" spans="1:8" ht="12.75" customHeight="1">
      <c r="A170" s="26">
        <v>43867</v>
      </c>
      <c r="B170" s="27"/>
      <c r="C170" s="30">
        <f>ROUND(2.94,5)</f>
        <v>2.94</v>
      </c>
      <c r="D170" s="30">
        <f>F170</f>
        <v>305.49854</v>
      </c>
      <c r="E170" s="30">
        <f>F170</f>
        <v>305.49854</v>
      </c>
      <c r="F170" s="30">
        <f>ROUND(305.49854,5)</f>
        <v>305.49854</v>
      </c>
      <c r="G170" s="28"/>
      <c r="H170" s="38"/>
    </row>
    <row r="171" spans="1:8" ht="12.75" customHeight="1">
      <c r="A171" s="26">
        <v>43958</v>
      </c>
      <c r="B171" s="27"/>
      <c r="C171" s="30">
        <f>ROUND(2.94,5)</f>
        <v>2.94</v>
      </c>
      <c r="D171" s="30">
        <f>F171</f>
        <v>311.12121</v>
      </c>
      <c r="E171" s="30">
        <f>F171</f>
        <v>311.12121</v>
      </c>
      <c r="F171" s="30">
        <f>ROUND(311.12121,5)</f>
        <v>311.12121</v>
      </c>
      <c r="G171" s="28"/>
      <c r="H171" s="38"/>
    </row>
    <row r="172" spans="1:8" ht="12.75" customHeight="1">
      <c r="A172" s="26">
        <v>44049</v>
      </c>
      <c r="B172" s="27"/>
      <c r="C172" s="30">
        <f>ROUND(2.94,5)</f>
        <v>2.94</v>
      </c>
      <c r="D172" s="30">
        <f>F172</f>
        <v>309.17359</v>
      </c>
      <c r="E172" s="30">
        <f>F172</f>
        <v>309.17359</v>
      </c>
      <c r="F172" s="30">
        <f>ROUND(309.17359,5)</f>
        <v>309.17359</v>
      </c>
      <c r="G172" s="28"/>
      <c r="H172" s="38"/>
    </row>
    <row r="173" spans="1:8" ht="12.75" customHeight="1">
      <c r="A173" s="26">
        <v>44140</v>
      </c>
      <c r="B173" s="27"/>
      <c r="C173" s="30">
        <f>ROUND(2.94,5)</f>
        <v>2.94</v>
      </c>
      <c r="D173" s="30">
        <f>F173</f>
        <v>314.67084</v>
      </c>
      <c r="E173" s="30">
        <f>F173</f>
        <v>314.67084</v>
      </c>
      <c r="F173" s="30">
        <f>ROUND(314.67084,5)</f>
        <v>314.67084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43776</v>
      </c>
      <c r="B175" s="27"/>
      <c r="C175" s="30">
        <f>ROUND(3.61,5)</f>
        <v>3.61</v>
      </c>
      <c r="D175" s="30">
        <f>F175</f>
        <v>231.61097</v>
      </c>
      <c r="E175" s="30">
        <f>F175</f>
        <v>231.61097</v>
      </c>
      <c r="F175" s="30">
        <f>ROUND(231.61097,5)</f>
        <v>231.61097</v>
      </c>
      <c r="G175" s="28"/>
      <c r="H175" s="38"/>
    </row>
    <row r="176" spans="1:8" ht="12.75" customHeight="1">
      <c r="A176" s="26">
        <v>43867</v>
      </c>
      <c r="B176" s="27"/>
      <c r="C176" s="30">
        <f>ROUND(3.61,5)</f>
        <v>3.61</v>
      </c>
      <c r="D176" s="30">
        <f>F176</f>
        <v>231.77805</v>
      </c>
      <c r="E176" s="30">
        <f>F176</f>
        <v>231.77805</v>
      </c>
      <c r="F176" s="30">
        <f>ROUND(231.77805,5)</f>
        <v>231.77805</v>
      </c>
      <c r="G176" s="28"/>
      <c r="H176" s="38"/>
    </row>
    <row r="177" spans="1:8" ht="12.75" customHeight="1">
      <c r="A177" s="26">
        <v>43958</v>
      </c>
      <c r="B177" s="27"/>
      <c r="C177" s="30">
        <f>ROUND(3.61,5)</f>
        <v>3.61</v>
      </c>
      <c r="D177" s="30">
        <f>F177</f>
        <v>236.04401</v>
      </c>
      <c r="E177" s="30">
        <f>F177</f>
        <v>236.04401</v>
      </c>
      <c r="F177" s="30">
        <f>ROUND(236.04401,5)</f>
        <v>236.04401</v>
      </c>
      <c r="G177" s="28"/>
      <c r="H177" s="38"/>
    </row>
    <row r="178" spans="1:8" ht="12.75" customHeight="1">
      <c r="A178" s="26">
        <v>44049</v>
      </c>
      <c r="B178" s="27"/>
      <c r="C178" s="30">
        <f>ROUND(3.61,5)</f>
        <v>3.61</v>
      </c>
      <c r="D178" s="30">
        <f>F178</f>
        <v>236.33957</v>
      </c>
      <c r="E178" s="30">
        <f>F178</f>
        <v>236.33957</v>
      </c>
      <c r="F178" s="30">
        <f>ROUND(236.33957,5)</f>
        <v>236.33957</v>
      </c>
      <c r="G178" s="28"/>
      <c r="H178" s="38"/>
    </row>
    <row r="179" spans="1:8" ht="12.75" customHeight="1">
      <c r="A179" s="26">
        <v>44140</v>
      </c>
      <c r="B179" s="27"/>
      <c r="C179" s="30">
        <f>ROUND(3.61,5)</f>
        <v>3.61</v>
      </c>
      <c r="D179" s="30">
        <f>F179</f>
        <v>240.54353</v>
      </c>
      <c r="E179" s="30">
        <f>F179</f>
        <v>240.54353</v>
      </c>
      <c r="F179" s="30">
        <f>ROUND(240.54353,5)</f>
        <v>240.54353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43776</v>
      </c>
      <c r="B181" s="27"/>
      <c r="C181" s="30">
        <f>ROUND(0,5)</f>
        <v>0</v>
      </c>
      <c r="D181" s="30">
        <f>F181</f>
        <v>1.03146</v>
      </c>
      <c r="E181" s="30">
        <f>F181</f>
        <v>1.03146</v>
      </c>
      <c r="F181" s="30">
        <f>ROUND(1.03146,5)</f>
        <v>1.03146</v>
      </c>
      <c r="G181" s="28"/>
      <c r="H181" s="38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38"/>
    </row>
    <row r="183" spans="1:8" ht="12.75" customHeight="1">
      <c r="A183" s="26">
        <v>43776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43867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43958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44049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44140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38"/>
    </row>
    <row r="189" spans="1:8" ht="12.75" customHeight="1">
      <c r="A189" s="26">
        <v>43776</v>
      </c>
      <c r="B189" s="27"/>
      <c r="C189" s="30">
        <f>ROUND(6.9,5)</f>
        <v>6.9</v>
      </c>
      <c r="D189" s="30">
        <f>F189</f>
        <v>6.87705</v>
      </c>
      <c r="E189" s="30">
        <f>F189</f>
        <v>6.87705</v>
      </c>
      <c r="F189" s="30">
        <f>ROUND(6.87705,5)</f>
        <v>6.87705</v>
      </c>
      <c r="G189" s="28"/>
      <c r="H189" s="38"/>
    </row>
    <row r="190" spans="1:8" ht="12.75" customHeight="1">
      <c r="A190" s="26">
        <v>43867</v>
      </c>
      <c r="B190" s="27"/>
      <c r="C190" s="30">
        <f>ROUND(6.9,5)</f>
        <v>6.9</v>
      </c>
      <c r="D190" s="30">
        <f>F190</f>
        <v>6.87705</v>
      </c>
      <c r="E190" s="30">
        <f>F190</f>
        <v>6.87705</v>
      </c>
      <c r="F190" s="30">
        <f>ROUND(6.87705,5)</f>
        <v>6.87705</v>
      </c>
      <c r="G190" s="28"/>
      <c r="H190" s="38"/>
    </row>
    <row r="191" spans="1:8" ht="12.75" customHeight="1">
      <c r="A191" s="26">
        <v>43958</v>
      </c>
      <c r="B191" s="27"/>
      <c r="C191" s="30">
        <f>ROUND(6.9,5)</f>
        <v>6.9</v>
      </c>
      <c r="D191" s="30">
        <f>F191</f>
        <v>6.87705</v>
      </c>
      <c r="E191" s="30">
        <f>F191</f>
        <v>6.87705</v>
      </c>
      <c r="F191" s="30">
        <f>ROUND(6.87705,5)</f>
        <v>6.87705</v>
      </c>
      <c r="G191" s="28"/>
      <c r="H191" s="38"/>
    </row>
    <row r="192" spans="1:8" ht="12.75" customHeight="1">
      <c r="A192" s="26">
        <v>44049</v>
      </c>
      <c r="B192" s="27"/>
      <c r="C192" s="30">
        <f>ROUND(6.9,5)</f>
        <v>6.9</v>
      </c>
      <c r="D192" s="30">
        <f>F192</f>
        <v>6.87705</v>
      </c>
      <c r="E192" s="30">
        <f>F192</f>
        <v>6.87705</v>
      </c>
      <c r="F192" s="30">
        <f>ROUND(6.87705,5)</f>
        <v>6.87705</v>
      </c>
      <c r="G192" s="28"/>
      <c r="H192" s="38"/>
    </row>
    <row r="193" spans="1:8" ht="12.75" customHeight="1">
      <c r="A193" s="26">
        <v>44140</v>
      </c>
      <c r="B193" s="27"/>
      <c r="C193" s="30">
        <f>ROUND(6.9,5)</f>
        <v>6.9</v>
      </c>
      <c r="D193" s="30">
        <f>F193</f>
        <v>6.87705</v>
      </c>
      <c r="E193" s="30">
        <f>F193</f>
        <v>6.87705</v>
      </c>
      <c r="F193" s="30">
        <f>ROUND(6.87705,5)</f>
        <v>6.87705</v>
      </c>
      <c r="G193" s="28"/>
      <c r="H193" s="38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38"/>
    </row>
    <row r="195" spans="1:8" ht="12.75" customHeight="1">
      <c r="A195" s="26">
        <v>43776</v>
      </c>
      <c r="B195" s="27"/>
      <c r="C195" s="30">
        <f>ROUND(6.635,5)</f>
        <v>6.635</v>
      </c>
      <c r="D195" s="30">
        <f>F195</f>
        <v>6.62741</v>
      </c>
      <c r="E195" s="30">
        <f>F195</f>
        <v>6.62741</v>
      </c>
      <c r="F195" s="30">
        <f>ROUND(6.62741,5)</f>
        <v>6.62741</v>
      </c>
      <c r="G195" s="28"/>
      <c r="H195" s="38"/>
    </row>
    <row r="196" spans="1:8" ht="12.75" customHeight="1">
      <c r="A196" s="26">
        <v>43867</v>
      </c>
      <c r="B196" s="27"/>
      <c r="C196" s="30">
        <f>ROUND(6.635,5)</f>
        <v>6.635</v>
      </c>
      <c r="D196" s="30">
        <f>F196</f>
        <v>6.46912</v>
      </c>
      <c r="E196" s="30">
        <f>F196</f>
        <v>6.46912</v>
      </c>
      <c r="F196" s="30">
        <f>ROUND(6.46912,5)</f>
        <v>6.46912</v>
      </c>
      <c r="G196" s="28"/>
      <c r="H196" s="38"/>
    </row>
    <row r="197" spans="1:8" ht="12.75" customHeight="1">
      <c r="A197" s="26">
        <v>43958</v>
      </c>
      <c r="B197" s="27"/>
      <c r="C197" s="30">
        <f>ROUND(6.635,5)</f>
        <v>6.635</v>
      </c>
      <c r="D197" s="30">
        <f>F197</f>
        <v>6.20677</v>
      </c>
      <c r="E197" s="30">
        <f>F197</f>
        <v>6.20677</v>
      </c>
      <c r="F197" s="30">
        <f>ROUND(6.20677,5)</f>
        <v>6.20677</v>
      </c>
      <c r="G197" s="28"/>
      <c r="H197" s="38"/>
    </row>
    <row r="198" spans="1:8" ht="12.75" customHeight="1">
      <c r="A198" s="26">
        <v>44049</v>
      </c>
      <c r="B198" s="27"/>
      <c r="C198" s="30">
        <f>ROUND(6.635,5)</f>
        <v>6.635</v>
      </c>
      <c r="D198" s="30">
        <f>F198</f>
        <v>5.67748</v>
      </c>
      <c r="E198" s="30">
        <f>F198</f>
        <v>5.67748</v>
      </c>
      <c r="F198" s="30">
        <f>ROUND(5.67748,5)</f>
        <v>5.67748</v>
      </c>
      <c r="G198" s="28"/>
      <c r="H198" s="38"/>
    </row>
    <row r="199" spans="1:8" ht="12.75" customHeight="1">
      <c r="A199" s="26">
        <v>44140</v>
      </c>
      <c r="B199" s="27"/>
      <c r="C199" s="30">
        <f>ROUND(6.635,5)</f>
        <v>6.635</v>
      </c>
      <c r="D199" s="30">
        <f>F199</f>
        <v>4.74967</v>
      </c>
      <c r="E199" s="30">
        <f>F199</f>
        <v>4.74967</v>
      </c>
      <c r="F199" s="30">
        <f>ROUND(4.74967,5)</f>
        <v>4.74967</v>
      </c>
      <c r="G199" s="28"/>
      <c r="H199" s="38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38"/>
    </row>
    <row r="201" spans="1:8" ht="12.75" customHeight="1">
      <c r="A201" s="26">
        <v>43776</v>
      </c>
      <c r="B201" s="27"/>
      <c r="C201" s="30">
        <f>ROUND(9.77,5)</f>
        <v>9.77</v>
      </c>
      <c r="D201" s="30">
        <f>F201</f>
        <v>9.77543</v>
      </c>
      <c r="E201" s="30">
        <f>F201</f>
        <v>9.77543</v>
      </c>
      <c r="F201" s="30">
        <f>ROUND(9.77543,5)</f>
        <v>9.77543</v>
      </c>
      <c r="G201" s="28"/>
      <c r="H201" s="38"/>
    </row>
    <row r="202" spans="1:8" ht="12.75" customHeight="1">
      <c r="A202" s="26">
        <v>43867</v>
      </c>
      <c r="B202" s="27"/>
      <c r="C202" s="30">
        <f>ROUND(9.77,5)</f>
        <v>9.77</v>
      </c>
      <c r="D202" s="30">
        <f>F202</f>
        <v>9.84394</v>
      </c>
      <c r="E202" s="30">
        <f>F202</f>
        <v>9.84394</v>
      </c>
      <c r="F202" s="30">
        <f>ROUND(9.84394,5)</f>
        <v>9.84394</v>
      </c>
      <c r="G202" s="28"/>
      <c r="H202" s="38"/>
    </row>
    <row r="203" spans="1:8" ht="12.75" customHeight="1">
      <c r="A203" s="26">
        <v>43958</v>
      </c>
      <c r="B203" s="27"/>
      <c r="C203" s="30">
        <f>ROUND(9.77,5)</f>
        <v>9.77</v>
      </c>
      <c r="D203" s="30">
        <f>F203</f>
        <v>9.91364</v>
      </c>
      <c r="E203" s="30">
        <f>F203</f>
        <v>9.91364</v>
      </c>
      <c r="F203" s="30">
        <f>ROUND(9.91364,5)</f>
        <v>9.91364</v>
      </c>
      <c r="G203" s="28"/>
      <c r="H203" s="38"/>
    </row>
    <row r="204" spans="1:8" ht="12.75" customHeight="1">
      <c r="A204" s="26">
        <v>44049</v>
      </c>
      <c r="B204" s="27"/>
      <c r="C204" s="30">
        <f>ROUND(9.77,5)</f>
        <v>9.77</v>
      </c>
      <c r="D204" s="30">
        <f>F204</f>
        <v>9.9812</v>
      </c>
      <c r="E204" s="30">
        <f>F204</f>
        <v>9.9812</v>
      </c>
      <c r="F204" s="30">
        <f>ROUND(9.9812,5)</f>
        <v>9.9812</v>
      </c>
      <c r="G204" s="28"/>
      <c r="H204" s="38"/>
    </row>
    <row r="205" spans="1:8" ht="12.75" customHeight="1">
      <c r="A205" s="26">
        <v>44140</v>
      </c>
      <c r="B205" s="27"/>
      <c r="C205" s="30">
        <f>ROUND(9.77,5)</f>
        <v>9.77</v>
      </c>
      <c r="D205" s="30">
        <f>F205</f>
        <v>10.0643</v>
      </c>
      <c r="E205" s="30">
        <f>F205</f>
        <v>10.0643</v>
      </c>
      <c r="F205" s="30">
        <f>ROUND(10.0643,5)</f>
        <v>10.0643</v>
      </c>
      <c r="G205" s="28"/>
      <c r="H205" s="38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38"/>
    </row>
    <row r="207" spans="1:8" ht="12.75" customHeight="1">
      <c r="A207" s="26">
        <v>43776</v>
      </c>
      <c r="B207" s="27"/>
      <c r="C207" s="30">
        <f>ROUND(3.52,5)</f>
        <v>3.52</v>
      </c>
      <c r="D207" s="30">
        <f>F207</f>
        <v>187.19926</v>
      </c>
      <c r="E207" s="30">
        <f>F207</f>
        <v>187.19926</v>
      </c>
      <c r="F207" s="30">
        <f>ROUND(187.19926,5)</f>
        <v>187.19926</v>
      </c>
      <c r="G207" s="28"/>
      <c r="H207" s="38"/>
    </row>
    <row r="208" spans="1:8" ht="12.75" customHeight="1">
      <c r="A208" s="26">
        <v>43867</v>
      </c>
      <c r="B208" s="27"/>
      <c r="C208" s="30">
        <f>ROUND(3.52,5)</f>
        <v>3.52</v>
      </c>
      <c r="D208" s="30">
        <f>F208</f>
        <v>190.62198</v>
      </c>
      <c r="E208" s="30">
        <f>F208</f>
        <v>190.62198</v>
      </c>
      <c r="F208" s="30">
        <f>ROUND(190.62198,5)</f>
        <v>190.62198</v>
      </c>
      <c r="G208" s="28"/>
      <c r="H208" s="38"/>
    </row>
    <row r="209" spans="1:8" ht="12.75" customHeight="1">
      <c r="A209" s="26">
        <v>43958</v>
      </c>
      <c r="B209" s="27"/>
      <c r="C209" s="30">
        <f>ROUND(3.52,5)</f>
        <v>3.52</v>
      </c>
      <c r="D209" s="30">
        <f>F209</f>
        <v>191.48031</v>
      </c>
      <c r="E209" s="30">
        <f>F209</f>
        <v>191.48031</v>
      </c>
      <c r="F209" s="30">
        <f>ROUND(191.48031,5)</f>
        <v>191.48031</v>
      </c>
      <c r="G209" s="28"/>
      <c r="H209" s="38"/>
    </row>
    <row r="210" spans="1:8" ht="12.75" customHeight="1">
      <c r="A210" s="26">
        <v>44049</v>
      </c>
      <c r="B210" s="27"/>
      <c r="C210" s="30">
        <f>ROUND(3.52,5)</f>
        <v>3.52</v>
      </c>
      <c r="D210" s="30">
        <f>F210</f>
        <v>195.07782</v>
      </c>
      <c r="E210" s="30">
        <f>F210</f>
        <v>195.07782</v>
      </c>
      <c r="F210" s="30">
        <f>ROUND(195.07782,5)</f>
        <v>195.07782</v>
      </c>
      <c r="G210" s="28"/>
      <c r="H210" s="38"/>
    </row>
    <row r="211" spans="1:8" ht="12.75" customHeight="1">
      <c r="A211" s="26">
        <v>44140</v>
      </c>
      <c r="B211" s="27"/>
      <c r="C211" s="30">
        <f>ROUND(3.52,5)</f>
        <v>3.52</v>
      </c>
      <c r="D211" s="30">
        <f>F211</f>
        <v>195.82719</v>
      </c>
      <c r="E211" s="30">
        <f>F211</f>
        <v>195.82719</v>
      </c>
      <c r="F211" s="30">
        <f>ROUND(195.82719,5)</f>
        <v>195.82719</v>
      </c>
      <c r="G211" s="28"/>
      <c r="H211" s="38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38"/>
    </row>
    <row r="213" spans="1:8" ht="12.75" customHeight="1">
      <c r="A213" s="26">
        <v>43776</v>
      </c>
      <c r="B213" s="27"/>
      <c r="C213" s="30">
        <f>ROUND(3.03,5)</f>
        <v>3.03</v>
      </c>
      <c r="D213" s="30">
        <f>F213</f>
        <v>161.49392</v>
      </c>
      <c r="E213" s="30">
        <f>F213</f>
        <v>161.49392</v>
      </c>
      <c r="F213" s="30">
        <f>ROUND(161.49392,5)</f>
        <v>161.49392</v>
      </c>
      <c r="G213" s="28"/>
      <c r="H213" s="38"/>
    </row>
    <row r="214" spans="1:8" ht="12.75" customHeight="1">
      <c r="A214" s="26">
        <v>43867</v>
      </c>
      <c r="B214" s="27"/>
      <c r="C214" s="30">
        <f>ROUND(3.03,5)</f>
        <v>3.03</v>
      </c>
      <c r="D214" s="30">
        <f>F214</f>
        <v>162.20062</v>
      </c>
      <c r="E214" s="30">
        <f>F214</f>
        <v>162.20062</v>
      </c>
      <c r="F214" s="30">
        <f>ROUND(162.20062,5)</f>
        <v>162.20062</v>
      </c>
      <c r="G214" s="28"/>
      <c r="H214" s="38"/>
    </row>
    <row r="215" spans="1:8" ht="12.75" customHeight="1">
      <c r="A215" s="26">
        <v>43958</v>
      </c>
      <c r="B215" s="27"/>
      <c r="C215" s="30">
        <f>ROUND(3.03,5)</f>
        <v>3.03</v>
      </c>
      <c r="D215" s="30">
        <f>F215</f>
        <v>165.18584</v>
      </c>
      <c r="E215" s="30">
        <f>F215</f>
        <v>165.18584</v>
      </c>
      <c r="F215" s="30">
        <f>ROUND(165.18584,5)</f>
        <v>165.18584</v>
      </c>
      <c r="G215" s="28"/>
      <c r="H215" s="38"/>
    </row>
    <row r="216" spans="1:8" ht="12.75" customHeight="1">
      <c r="A216" s="26">
        <v>44049</v>
      </c>
      <c r="B216" s="27"/>
      <c r="C216" s="30">
        <f>ROUND(3.03,5)</f>
        <v>3.03</v>
      </c>
      <c r="D216" s="30">
        <f>F216</f>
        <v>165.99575</v>
      </c>
      <c r="E216" s="30">
        <f>F216</f>
        <v>165.99575</v>
      </c>
      <c r="F216" s="30">
        <f>ROUND(165.99575,5)</f>
        <v>165.99575</v>
      </c>
      <c r="G216" s="28"/>
      <c r="H216" s="38"/>
    </row>
    <row r="217" spans="1:8" ht="12.75" customHeight="1">
      <c r="A217" s="26">
        <v>44140</v>
      </c>
      <c r="B217" s="27"/>
      <c r="C217" s="30">
        <f>ROUND(3.03,5)</f>
        <v>3.03</v>
      </c>
      <c r="D217" s="30">
        <f>F217</f>
        <v>168.94803</v>
      </c>
      <c r="E217" s="30">
        <f>F217</f>
        <v>168.94803</v>
      </c>
      <c r="F217" s="30">
        <f>ROUND(168.94803,5)</f>
        <v>168.94803</v>
      </c>
      <c r="G217" s="28"/>
      <c r="H217" s="38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38"/>
    </row>
    <row r="219" spans="1:8" ht="12.75" customHeight="1">
      <c r="A219" s="26">
        <v>43776</v>
      </c>
      <c r="B219" s="27"/>
      <c r="C219" s="30">
        <f>ROUND(9.405,5)</f>
        <v>9.405</v>
      </c>
      <c r="D219" s="30">
        <f>F219</f>
        <v>9.411</v>
      </c>
      <c r="E219" s="30">
        <f>F219</f>
        <v>9.411</v>
      </c>
      <c r="F219" s="30">
        <f>ROUND(9.411,5)</f>
        <v>9.411</v>
      </c>
      <c r="G219" s="28"/>
      <c r="H219" s="38"/>
    </row>
    <row r="220" spans="1:8" ht="12.75" customHeight="1">
      <c r="A220" s="26">
        <v>43867</v>
      </c>
      <c r="B220" s="27"/>
      <c r="C220" s="30">
        <f>ROUND(9.405,5)</f>
        <v>9.405</v>
      </c>
      <c r="D220" s="30">
        <f>F220</f>
        <v>9.48668</v>
      </c>
      <c r="E220" s="30">
        <f>F220</f>
        <v>9.48668</v>
      </c>
      <c r="F220" s="30">
        <f>ROUND(9.48668,5)</f>
        <v>9.48668</v>
      </c>
      <c r="G220" s="28"/>
      <c r="H220" s="38"/>
    </row>
    <row r="221" spans="1:8" ht="12.75" customHeight="1">
      <c r="A221" s="26">
        <v>43958</v>
      </c>
      <c r="B221" s="27"/>
      <c r="C221" s="30">
        <f>ROUND(9.405,5)</f>
        <v>9.405</v>
      </c>
      <c r="D221" s="30">
        <f>F221</f>
        <v>9.55746</v>
      </c>
      <c r="E221" s="30">
        <f>F221</f>
        <v>9.55746</v>
      </c>
      <c r="F221" s="30">
        <f>ROUND(9.55746,5)</f>
        <v>9.55746</v>
      </c>
      <c r="G221" s="28"/>
      <c r="H221" s="38"/>
    </row>
    <row r="222" spans="1:8" ht="12.75" customHeight="1">
      <c r="A222" s="26">
        <v>44049</v>
      </c>
      <c r="B222" s="27"/>
      <c r="C222" s="30">
        <f>ROUND(9.405,5)</f>
        <v>9.405</v>
      </c>
      <c r="D222" s="30">
        <f>F222</f>
        <v>9.62552</v>
      </c>
      <c r="E222" s="30">
        <f>F222</f>
        <v>9.62552</v>
      </c>
      <c r="F222" s="30">
        <f>ROUND(9.62552,5)</f>
        <v>9.62552</v>
      </c>
      <c r="G222" s="28"/>
      <c r="H222" s="38"/>
    </row>
    <row r="223" spans="1:8" ht="12.75" customHeight="1">
      <c r="A223" s="26">
        <v>44140</v>
      </c>
      <c r="B223" s="27"/>
      <c r="C223" s="30">
        <f>ROUND(9.405,5)</f>
        <v>9.405</v>
      </c>
      <c r="D223" s="30">
        <f>F223</f>
        <v>9.71729</v>
      </c>
      <c r="E223" s="30">
        <f>F223</f>
        <v>9.71729</v>
      </c>
      <c r="F223" s="30">
        <f>ROUND(9.71729,5)</f>
        <v>9.71729</v>
      </c>
      <c r="G223" s="28"/>
      <c r="H223" s="38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38"/>
    </row>
    <row r="225" spans="1:8" ht="12.75" customHeight="1">
      <c r="A225" s="26">
        <v>43776</v>
      </c>
      <c r="B225" s="27"/>
      <c r="C225" s="30">
        <f>ROUND(10.005,5)</f>
        <v>10.005</v>
      </c>
      <c r="D225" s="30">
        <f>F225</f>
        <v>10.01082</v>
      </c>
      <c r="E225" s="30">
        <f>F225</f>
        <v>10.01082</v>
      </c>
      <c r="F225" s="30">
        <f>ROUND(10.01082,5)</f>
        <v>10.01082</v>
      </c>
      <c r="G225" s="28"/>
      <c r="H225" s="38"/>
    </row>
    <row r="226" spans="1:8" ht="12.75" customHeight="1">
      <c r="A226" s="26">
        <v>43867</v>
      </c>
      <c r="B226" s="27"/>
      <c r="C226" s="30">
        <f>ROUND(10.005,5)</f>
        <v>10.005</v>
      </c>
      <c r="D226" s="30">
        <f>F226</f>
        <v>10.08472</v>
      </c>
      <c r="E226" s="30">
        <f>F226</f>
        <v>10.08472</v>
      </c>
      <c r="F226" s="30">
        <f>ROUND(10.08472,5)</f>
        <v>10.08472</v>
      </c>
      <c r="G226" s="28"/>
      <c r="H226" s="38"/>
    </row>
    <row r="227" spans="1:8" ht="12.75" customHeight="1">
      <c r="A227" s="26">
        <v>43958</v>
      </c>
      <c r="B227" s="27"/>
      <c r="C227" s="30">
        <f>ROUND(10.005,5)</f>
        <v>10.005</v>
      </c>
      <c r="D227" s="30">
        <f>F227</f>
        <v>10.1539</v>
      </c>
      <c r="E227" s="30">
        <f>F227</f>
        <v>10.1539</v>
      </c>
      <c r="F227" s="30">
        <f>ROUND(10.1539,5)</f>
        <v>10.1539</v>
      </c>
      <c r="G227" s="28"/>
      <c r="H227" s="38"/>
    </row>
    <row r="228" spans="1:8" ht="12.75" customHeight="1">
      <c r="A228" s="26">
        <v>44049</v>
      </c>
      <c r="B228" s="27"/>
      <c r="C228" s="30">
        <f>ROUND(10.005,5)</f>
        <v>10.005</v>
      </c>
      <c r="D228" s="30">
        <f>F228</f>
        <v>10.22085</v>
      </c>
      <c r="E228" s="30">
        <f>F228</f>
        <v>10.22085</v>
      </c>
      <c r="F228" s="30">
        <f>ROUND(10.22085,5)</f>
        <v>10.22085</v>
      </c>
      <c r="G228" s="28"/>
      <c r="H228" s="38"/>
    </row>
    <row r="229" spans="1:8" ht="12.75" customHeight="1">
      <c r="A229" s="26">
        <v>44140</v>
      </c>
      <c r="B229" s="27"/>
      <c r="C229" s="30">
        <f>ROUND(10.005,5)</f>
        <v>10.005</v>
      </c>
      <c r="D229" s="30">
        <f>F229</f>
        <v>10.30515</v>
      </c>
      <c r="E229" s="30">
        <f>F229</f>
        <v>10.30515</v>
      </c>
      <c r="F229" s="30">
        <f>ROUND(10.30515,5)</f>
        <v>10.30515</v>
      </c>
      <c r="G229" s="28"/>
      <c r="H229" s="38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38"/>
    </row>
    <row r="231" spans="1:8" ht="12.75" customHeight="1">
      <c r="A231" s="26">
        <v>43776</v>
      </c>
      <c r="B231" s="27"/>
      <c r="C231" s="30">
        <f>ROUND(10.08,5)</f>
        <v>10.08</v>
      </c>
      <c r="D231" s="30">
        <f>F231</f>
        <v>10.08598</v>
      </c>
      <c r="E231" s="30">
        <f>F231</f>
        <v>10.08598</v>
      </c>
      <c r="F231" s="30">
        <f>ROUND(10.08598,5)</f>
        <v>10.08598</v>
      </c>
      <c r="G231" s="28"/>
      <c r="H231" s="38"/>
    </row>
    <row r="232" spans="1:8" ht="12.75" customHeight="1">
      <c r="A232" s="26">
        <v>43867</v>
      </c>
      <c r="B232" s="27"/>
      <c r="C232" s="30">
        <f>ROUND(10.08,5)</f>
        <v>10.08</v>
      </c>
      <c r="D232" s="30">
        <f>F232</f>
        <v>10.16204</v>
      </c>
      <c r="E232" s="30">
        <f>F232</f>
        <v>10.16204</v>
      </c>
      <c r="F232" s="30">
        <f>ROUND(10.16204,5)</f>
        <v>10.16204</v>
      </c>
      <c r="G232" s="28"/>
      <c r="H232" s="38"/>
    </row>
    <row r="233" spans="1:8" ht="12.75" customHeight="1">
      <c r="A233" s="26">
        <v>43958</v>
      </c>
      <c r="B233" s="27"/>
      <c r="C233" s="30">
        <f>ROUND(10.08,5)</f>
        <v>10.08</v>
      </c>
      <c r="D233" s="30">
        <f>F233</f>
        <v>10.2333</v>
      </c>
      <c r="E233" s="30">
        <f>F233</f>
        <v>10.2333</v>
      </c>
      <c r="F233" s="30">
        <f>ROUND(10.2333,5)</f>
        <v>10.2333</v>
      </c>
      <c r="G233" s="28"/>
      <c r="H233" s="38"/>
    </row>
    <row r="234" spans="1:8" ht="12.75" customHeight="1">
      <c r="A234" s="26">
        <v>44049</v>
      </c>
      <c r="B234" s="27"/>
      <c r="C234" s="30">
        <f>ROUND(10.08,5)</f>
        <v>10.08</v>
      </c>
      <c r="D234" s="30">
        <f>F234</f>
        <v>10.30246</v>
      </c>
      <c r="E234" s="30">
        <f>F234</f>
        <v>10.30246</v>
      </c>
      <c r="F234" s="30">
        <f>ROUND(10.30246,5)</f>
        <v>10.30246</v>
      </c>
      <c r="G234" s="28"/>
      <c r="H234" s="38"/>
    </row>
    <row r="235" spans="1:8" ht="12.75" customHeight="1">
      <c r="A235" s="26">
        <v>44140</v>
      </c>
      <c r="B235" s="27"/>
      <c r="C235" s="30">
        <f>ROUND(10.08,5)</f>
        <v>10.08</v>
      </c>
      <c r="D235" s="30">
        <f>F235</f>
        <v>10.38901</v>
      </c>
      <c r="E235" s="30">
        <f>F235</f>
        <v>10.38901</v>
      </c>
      <c r="F235" s="30">
        <f>ROUND(10.38901,5)</f>
        <v>10.38901</v>
      </c>
      <c r="G235" s="28"/>
      <c r="H235" s="38"/>
    </row>
    <row r="236" spans="1:8" ht="12.75" customHeight="1">
      <c r="A236" s="26" t="s">
        <v>59</v>
      </c>
      <c r="B236" s="27"/>
      <c r="C236" s="29"/>
      <c r="D236" s="29"/>
      <c r="E236" s="29"/>
      <c r="F236" s="29"/>
      <c r="G236" s="28"/>
      <c r="H236" s="38"/>
    </row>
    <row r="237" spans="1:8" ht="12.75" customHeight="1">
      <c r="A237" s="26">
        <v>43776</v>
      </c>
      <c r="B237" s="27"/>
      <c r="C237" s="31">
        <f>ROUND(738.783,3)</f>
        <v>738.783</v>
      </c>
      <c r="D237" s="31">
        <f>F237</f>
        <v>739.778</v>
      </c>
      <c r="E237" s="31">
        <f>F237</f>
        <v>739.778</v>
      </c>
      <c r="F237" s="31">
        <f>ROUND(739.778,3)</f>
        <v>739.778</v>
      </c>
      <c r="G237" s="28"/>
      <c r="H237" s="38"/>
    </row>
    <row r="238" spans="1:8" ht="12.75" customHeight="1">
      <c r="A238" s="26">
        <v>43867</v>
      </c>
      <c r="B238" s="27"/>
      <c r="C238" s="31">
        <f>ROUND(738.783,3)</f>
        <v>738.783</v>
      </c>
      <c r="D238" s="31">
        <f>F238</f>
        <v>753.121</v>
      </c>
      <c r="E238" s="31">
        <f>F238</f>
        <v>753.121</v>
      </c>
      <c r="F238" s="31">
        <f>ROUND(753.121,3)</f>
        <v>753.121</v>
      </c>
      <c r="G238" s="28"/>
      <c r="H238" s="38"/>
    </row>
    <row r="239" spans="1:8" ht="12.75" customHeight="1">
      <c r="A239" s="26">
        <v>43958</v>
      </c>
      <c r="B239" s="27"/>
      <c r="C239" s="31">
        <f>ROUND(738.783,3)</f>
        <v>738.783</v>
      </c>
      <c r="D239" s="31">
        <f>F239</f>
        <v>766.802</v>
      </c>
      <c r="E239" s="31">
        <f>F239</f>
        <v>766.802</v>
      </c>
      <c r="F239" s="31">
        <f>ROUND(766.802,3)</f>
        <v>766.802</v>
      </c>
      <c r="G239" s="28"/>
      <c r="H239" s="38"/>
    </row>
    <row r="240" spans="1:8" ht="12.75" customHeight="1">
      <c r="A240" s="26">
        <v>44049</v>
      </c>
      <c r="B240" s="27"/>
      <c r="C240" s="31">
        <f>ROUND(738.783,3)</f>
        <v>738.783</v>
      </c>
      <c r="D240" s="31">
        <f>F240</f>
        <v>781.031</v>
      </c>
      <c r="E240" s="31">
        <f>F240</f>
        <v>781.031</v>
      </c>
      <c r="F240" s="31">
        <f>ROUND(781.031,3)</f>
        <v>781.031</v>
      </c>
      <c r="G240" s="28"/>
      <c r="H240" s="38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38"/>
    </row>
    <row r="242" spans="1:8" ht="12.75" customHeight="1">
      <c r="A242" s="26">
        <v>43776</v>
      </c>
      <c r="B242" s="27"/>
      <c r="C242" s="31">
        <f>ROUND(662.346,3)</f>
        <v>662.346</v>
      </c>
      <c r="D242" s="31">
        <f>F242</f>
        <v>663.238</v>
      </c>
      <c r="E242" s="31">
        <f>F242</f>
        <v>663.238</v>
      </c>
      <c r="F242" s="31">
        <f>ROUND(663.238,3)</f>
        <v>663.238</v>
      </c>
      <c r="G242" s="28"/>
      <c r="H242" s="38"/>
    </row>
    <row r="243" spans="1:8" ht="12.75" customHeight="1">
      <c r="A243" s="26">
        <v>43867</v>
      </c>
      <c r="B243" s="27"/>
      <c r="C243" s="31">
        <f>ROUND(662.346,3)</f>
        <v>662.346</v>
      </c>
      <c r="D243" s="31">
        <f>F243</f>
        <v>675.2</v>
      </c>
      <c r="E243" s="31">
        <f>F243</f>
        <v>675.2</v>
      </c>
      <c r="F243" s="31">
        <f>ROUND(675.2,3)</f>
        <v>675.2</v>
      </c>
      <c r="G243" s="28"/>
      <c r="H243" s="38"/>
    </row>
    <row r="244" spans="1:8" ht="12.75" customHeight="1">
      <c r="A244" s="26">
        <v>43958</v>
      </c>
      <c r="B244" s="27"/>
      <c r="C244" s="31">
        <f>ROUND(662.346,3)</f>
        <v>662.346</v>
      </c>
      <c r="D244" s="31">
        <f>F244</f>
        <v>687.466</v>
      </c>
      <c r="E244" s="31">
        <f>F244</f>
        <v>687.466</v>
      </c>
      <c r="F244" s="31">
        <f>ROUND(687.466,3)</f>
        <v>687.466</v>
      </c>
      <c r="G244" s="28"/>
      <c r="H244" s="38"/>
    </row>
    <row r="245" spans="1:8" ht="12.75" customHeight="1">
      <c r="A245" s="26">
        <v>44049</v>
      </c>
      <c r="B245" s="27"/>
      <c r="C245" s="31">
        <f>ROUND(662.346,3)</f>
        <v>662.346</v>
      </c>
      <c r="D245" s="31">
        <f>F245</f>
        <v>700.223</v>
      </c>
      <c r="E245" s="31">
        <f>F245</f>
        <v>700.223</v>
      </c>
      <c r="F245" s="31">
        <f>ROUND(700.223,3)</f>
        <v>700.223</v>
      </c>
      <c r="G245" s="28"/>
      <c r="H245" s="38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38"/>
    </row>
    <row r="247" spans="1:8" ht="12.75" customHeight="1">
      <c r="A247" s="26">
        <v>43776</v>
      </c>
      <c r="B247" s="27"/>
      <c r="C247" s="31">
        <f>ROUND(763.614,3)</f>
        <v>763.614</v>
      </c>
      <c r="D247" s="31">
        <f>F247</f>
        <v>764.643</v>
      </c>
      <c r="E247" s="31">
        <f>F247</f>
        <v>764.643</v>
      </c>
      <c r="F247" s="31">
        <f>ROUND(764.643,3)</f>
        <v>764.643</v>
      </c>
      <c r="G247" s="28"/>
      <c r="H247" s="38"/>
    </row>
    <row r="248" spans="1:8" ht="12.75" customHeight="1">
      <c r="A248" s="26">
        <v>43867</v>
      </c>
      <c r="B248" s="27"/>
      <c r="C248" s="31">
        <f>ROUND(763.614,3)</f>
        <v>763.614</v>
      </c>
      <c r="D248" s="31">
        <f>F248</f>
        <v>778.433</v>
      </c>
      <c r="E248" s="31">
        <f>F248</f>
        <v>778.433</v>
      </c>
      <c r="F248" s="31">
        <f>ROUND(778.433,3)</f>
        <v>778.433</v>
      </c>
      <c r="G248" s="28"/>
      <c r="H248" s="38"/>
    </row>
    <row r="249" spans="1:8" ht="12.75" customHeight="1">
      <c r="A249" s="26">
        <v>43958</v>
      </c>
      <c r="B249" s="27"/>
      <c r="C249" s="31">
        <f>ROUND(763.614,3)</f>
        <v>763.614</v>
      </c>
      <c r="D249" s="31">
        <f>F249</f>
        <v>792.574</v>
      </c>
      <c r="E249" s="31">
        <f>F249</f>
        <v>792.574</v>
      </c>
      <c r="F249" s="31">
        <f>ROUND(792.574,3)</f>
        <v>792.574</v>
      </c>
      <c r="G249" s="28"/>
      <c r="H249" s="38"/>
    </row>
    <row r="250" spans="1:8" ht="12.75" customHeight="1">
      <c r="A250" s="26">
        <v>44049</v>
      </c>
      <c r="B250" s="27"/>
      <c r="C250" s="31">
        <f>ROUND(763.614,3)</f>
        <v>763.614</v>
      </c>
      <c r="D250" s="31">
        <f>F250</f>
        <v>807.282</v>
      </c>
      <c r="E250" s="31">
        <f>F250</f>
        <v>807.282</v>
      </c>
      <c r="F250" s="31">
        <f>ROUND(807.282,3)</f>
        <v>807.282</v>
      </c>
      <c r="G250" s="28"/>
      <c r="H250" s="38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38"/>
    </row>
    <row r="252" spans="1:8" ht="12.75" customHeight="1">
      <c r="A252" s="26">
        <v>43776</v>
      </c>
      <c r="B252" s="27"/>
      <c r="C252" s="31">
        <f>ROUND(684.214,3)</f>
        <v>684.214</v>
      </c>
      <c r="D252" s="31">
        <f>F252</f>
        <v>685.136</v>
      </c>
      <c r="E252" s="31">
        <f>F252</f>
        <v>685.136</v>
      </c>
      <c r="F252" s="31">
        <f>ROUND(685.136,3)</f>
        <v>685.136</v>
      </c>
      <c r="G252" s="28"/>
      <c r="H252" s="38"/>
    </row>
    <row r="253" spans="1:8" ht="12.75" customHeight="1">
      <c r="A253" s="26">
        <v>43867</v>
      </c>
      <c r="B253" s="27"/>
      <c r="C253" s="31">
        <f>ROUND(684.214,3)</f>
        <v>684.214</v>
      </c>
      <c r="D253" s="31">
        <f>F253</f>
        <v>697.493</v>
      </c>
      <c r="E253" s="31">
        <f>F253</f>
        <v>697.493</v>
      </c>
      <c r="F253" s="31">
        <f>ROUND(697.493,3)</f>
        <v>697.493</v>
      </c>
      <c r="G253" s="28"/>
      <c r="H253" s="38"/>
    </row>
    <row r="254" spans="1:8" ht="12.75" customHeight="1">
      <c r="A254" s="26">
        <v>43958</v>
      </c>
      <c r="B254" s="27"/>
      <c r="C254" s="31">
        <f>ROUND(684.214,3)</f>
        <v>684.214</v>
      </c>
      <c r="D254" s="31">
        <f>F254</f>
        <v>710.163</v>
      </c>
      <c r="E254" s="31">
        <f>F254</f>
        <v>710.163</v>
      </c>
      <c r="F254" s="31">
        <f>ROUND(710.163,3)</f>
        <v>710.163</v>
      </c>
      <c r="G254" s="28"/>
      <c r="H254" s="38"/>
    </row>
    <row r="255" spans="1:8" ht="12.75" customHeight="1">
      <c r="A255" s="26">
        <v>44049</v>
      </c>
      <c r="B255" s="27"/>
      <c r="C255" s="31">
        <f>ROUND(684.214,3)</f>
        <v>684.214</v>
      </c>
      <c r="D255" s="31">
        <f>F255</f>
        <v>723.342</v>
      </c>
      <c r="E255" s="31">
        <f>F255</f>
        <v>723.342</v>
      </c>
      <c r="F255" s="31">
        <f>ROUND(723.342,3)</f>
        <v>723.342</v>
      </c>
      <c r="G255" s="28"/>
      <c r="H255" s="38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38"/>
    </row>
    <row r="257" spans="1:8" ht="12.75" customHeight="1">
      <c r="A257" s="26">
        <v>43776</v>
      </c>
      <c r="B257" s="27"/>
      <c r="C257" s="31">
        <f>ROUND(259.032541693537,3)</f>
        <v>259.033</v>
      </c>
      <c r="D257" s="31">
        <f>F257</f>
        <v>259.387</v>
      </c>
      <c r="E257" s="31">
        <f>F257</f>
        <v>259.387</v>
      </c>
      <c r="F257" s="31">
        <f>ROUND(259.387,3)</f>
        <v>259.387</v>
      </c>
      <c r="G257" s="28"/>
      <c r="H257" s="38"/>
    </row>
    <row r="258" spans="1:8" ht="12.75" customHeight="1">
      <c r="A258" s="26">
        <v>43867</v>
      </c>
      <c r="B258" s="27"/>
      <c r="C258" s="31">
        <f>ROUND(259.032541693537,3)</f>
        <v>259.033</v>
      </c>
      <c r="D258" s="31">
        <f>F258</f>
        <v>264.129</v>
      </c>
      <c r="E258" s="31">
        <f>F258</f>
        <v>264.129</v>
      </c>
      <c r="F258" s="31">
        <f>ROUND(264.129,3)</f>
        <v>264.129</v>
      </c>
      <c r="G258" s="28"/>
      <c r="H258" s="38"/>
    </row>
    <row r="259" spans="1:8" ht="12.75" customHeight="1">
      <c r="A259" s="26">
        <v>43958</v>
      </c>
      <c r="B259" s="27"/>
      <c r="C259" s="31">
        <f>ROUND(259.032541693537,3)</f>
        <v>259.033</v>
      </c>
      <c r="D259" s="31">
        <f>F259</f>
        <v>268.991</v>
      </c>
      <c r="E259" s="31">
        <f>F259</f>
        <v>268.991</v>
      </c>
      <c r="F259" s="31">
        <f>ROUND(268.991,3)</f>
        <v>268.991</v>
      </c>
      <c r="G259" s="28"/>
      <c r="H259" s="38"/>
    </row>
    <row r="260" spans="1:8" ht="12.75" customHeight="1">
      <c r="A260" s="26">
        <v>44049</v>
      </c>
      <c r="B260" s="27"/>
      <c r="C260" s="31">
        <f>ROUND(259.032541693537,3)</f>
        <v>259.033</v>
      </c>
      <c r="D260" s="31">
        <f>F260</f>
        <v>274.044</v>
      </c>
      <c r="E260" s="31">
        <f>F260</f>
        <v>274.044</v>
      </c>
      <c r="F260" s="31">
        <f>ROUND(274.044,3)</f>
        <v>274.044</v>
      </c>
      <c r="G260" s="28"/>
      <c r="H260" s="38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38"/>
    </row>
    <row r="262" spans="1:8" ht="12.75" customHeight="1">
      <c r="A262" s="26">
        <v>43817</v>
      </c>
      <c r="B262" s="27"/>
      <c r="C262" s="31">
        <f>ROUND(6.792,3)</f>
        <v>6.792</v>
      </c>
      <c r="D262" s="31">
        <f>ROUND(7.18,3)</f>
        <v>7.18</v>
      </c>
      <c r="E262" s="31">
        <f>ROUND(7.08,3)</f>
        <v>7.08</v>
      </c>
      <c r="F262" s="31">
        <f>ROUND(7.13,3)</f>
        <v>7.13</v>
      </c>
      <c r="G262" s="28"/>
      <c r="H262" s="38"/>
    </row>
    <row r="263" spans="1:8" ht="12.75" customHeight="1">
      <c r="A263" s="26" t="s">
        <v>65</v>
      </c>
      <c r="B263" s="27"/>
      <c r="C263" s="29"/>
      <c r="D263" s="29"/>
      <c r="E263" s="29"/>
      <c r="F263" s="29"/>
      <c r="G263" s="28"/>
      <c r="H263" s="38"/>
    </row>
    <row r="264" spans="1:8" ht="12.75" customHeight="1">
      <c r="A264" s="26">
        <v>43776</v>
      </c>
      <c r="B264" s="27"/>
      <c r="C264" s="31">
        <f>ROUND(676.753,3)</f>
        <v>676.753</v>
      </c>
      <c r="D264" s="31">
        <f>F264</f>
        <v>677.665</v>
      </c>
      <c r="E264" s="31">
        <f>F264</f>
        <v>677.665</v>
      </c>
      <c r="F264" s="31">
        <f>ROUND(677.665,3)</f>
        <v>677.665</v>
      </c>
      <c r="G264" s="28"/>
      <c r="H264" s="38"/>
    </row>
    <row r="265" spans="1:8" ht="12.75" customHeight="1">
      <c r="A265" s="26">
        <v>43867</v>
      </c>
      <c r="B265" s="27"/>
      <c r="C265" s="31">
        <f>ROUND(676.753,3)</f>
        <v>676.753</v>
      </c>
      <c r="D265" s="31">
        <f>F265</f>
        <v>689.887</v>
      </c>
      <c r="E265" s="31">
        <f>F265</f>
        <v>689.887</v>
      </c>
      <c r="F265" s="31">
        <f>ROUND(689.887,3)</f>
        <v>689.887</v>
      </c>
      <c r="G265" s="28"/>
      <c r="H265" s="38"/>
    </row>
    <row r="266" spans="1:8" ht="12.75" customHeight="1">
      <c r="A266" s="26">
        <v>43958</v>
      </c>
      <c r="B266" s="27"/>
      <c r="C266" s="31">
        <f>ROUND(676.753,3)</f>
        <v>676.753</v>
      </c>
      <c r="D266" s="31">
        <f>F266</f>
        <v>702.419</v>
      </c>
      <c r="E266" s="31">
        <f>F266</f>
        <v>702.419</v>
      </c>
      <c r="F266" s="31">
        <f>ROUND(702.419,3)</f>
        <v>702.419</v>
      </c>
      <c r="G266" s="28"/>
      <c r="H266" s="38"/>
    </row>
    <row r="267" spans="1:8" ht="12.75" customHeight="1">
      <c r="A267" s="26">
        <v>44049</v>
      </c>
      <c r="B267" s="27"/>
      <c r="C267" s="31">
        <f>ROUND(676.753,3)</f>
        <v>676.753</v>
      </c>
      <c r="D267" s="31">
        <f>F267</f>
        <v>715.454</v>
      </c>
      <c r="E267" s="31">
        <f>F267</f>
        <v>715.454</v>
      </c>
      <c r="F267" s="31">
        <f>ROUND(715.454,3)</f>
        <v>715.454</v>
      </c>
      <c r="G267" s="28"/>
      <c r="H267" s="38"/>
    </row>
    <row r="268" spans="1:8" ht="12.75" customHeight="1">
      <c r="A268" s="26" t="s">
        <v>12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43913</v>
      </c>
      <c r="B269" s="27"/>
      <c r="C269" s="28">
        <f>ROUND(102.035704450222,2)</f>
        <v>102.04</v>
      </c>
      <c r="D269" s="28">
        <f>F269</f>
        <v>98.59</v>
      </c>
      <c r="E269" s="28">
        <f>F269</f>
        <v>98.59</v>
      </c>
      <c r="F269" s="28">
        <f>ROUND(98.5904476699338,2)</f>
        <v>98.59</v>
      </c>
      <c r="G269" s="28"/>
      <c r="H269" s="38"/>
    </row>
    <row r="270" spans="1:8" ht="12.75" customHeight="1">
      <c r="A270" s="26" t="s">
        <v>13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45007</v>
      </c>
      <c r="B271" s="27"/>
      <c r="C271" s="28">
        <f>ROUND(100.29288471058,2)</f>
        <v>100.29</v>
      </c>
      <c r="D271" s="28">
        <f>F271</f>
        <v>94.34</v>
      </c>
      <c r="E271" s="28">
        <f>F271</f>
        <v>94.34</v>
      </c>
      <c r="F271" s="28">
        <f>ROUND(94.3409557520455,2)</f>
        <v>94.34</v>
      </c>
      <c r="G271" s="28"/>
      <c r="H271" s="38"/>
    </row>
    <row r="272" spans="1:8" ht="12.75" customHeight="1">
      <c r="A272" s="26" t="s">
        <v>14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46834</v>
      </c>
      <c r="B273" s="27"/>
      <c r="C273" s="28">
        <f>ROUND(99.9391312556443,2)</f>
        <v>99.94</v>
      </c>
      <c r="D273" s="28">
        <f>F273</f>
        <v>92.58</v>
      </c>
      <c r="E273" s="28">
        <f>F273</f>
        <v>92.58</v>
      </c>
      <c r="F273" s="28">
        <f>ROUND(92.5760337856417,2)</f>
        <v>92.58</v>
      </c>
      <c r="G273" s="28"/>
      <c r="H273" s="38"/>
    </row>
    <row r="274" spans="1:8" ht="12.75" customHeight="1">
      <c r="A274" s="26" t="s">
        <v>66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44004</v>
      </c>
      <c r="B275" s="27"/>
      <c r="C275" s="28">
        <f>ROUND(102.035704450222,2)</f>
        <v>102.04</v>
      </c>
      <c r="D275" s="28">
        <f>F275</f>
        <v>102.04</v>
      </c>
      <c r="E275" s="28">
        <f>F275</f>
        <v>102.04</v>
      </c>
      <c r="F275" s="28">
        <f>ROUND(102.035704450222,2)</f>
        <v>102.04</v>
      </c>
      <c r="G275" s="28"/>
      <c r="H275" s="38"/>
    </row>
    <row r="276" spans="1:8" ht="12.75" customHeight="1">
      <c r="A276" s="26" t="s">
        <v>67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44095</v>
      </c>
      <c r="B277" s="27"/>
      <c r="C277" s="28">
        <f>ROUND(102.035704450222,2)</f>
        <v>102.04</v>
      </c>
      <c r="D277" s="28">
        <f>F277</f>
        <v>98.75</v>
      </c>
      <c r="E277" s="28">
        <f>F277</f>
        <v>98.75</v>
      </c>
      <c r="F277" s="28">
        <f>ROUND(98.7467799914737,2)</f>
        <v>98.75</v>
      </c>
      <c r="G277" s="28"/>
      <c r="H277" s="38"/>
    </row>
    <row r="278" spans="1:8" ht="12.75" customHeight="1">
      <c r="A278" s="26" t="s">
        <v>68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44182</v>
      </c>
      <c r="B279" s="27"/>
      <c r="C279" s="30">
        <f>ROUND(100.29288471058,5)</f>
        <v>100.29288</v>
      </c>
      <c r="D279" s="30">
        <f>F279</f>
        <v>95.51994</v>
      </c>
      <c r="E279" s="30">
        <f>F279</f>
        <v>95.51994</v>
      </c>
      <c r="F279" s="30">
        <f>ROUND(95.5199390985554,5)</f>
        <v>95.51994</v>
      </c>
      <c r="G279" s="28"/>
      <c r="H279" s="38"/>
    </row>
    <row r="280" spans="1:8" ht="12.75" customHeight="1">
      <c r="A280" s="26" t="s">
        <v>69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44271</v>
      </c>
      <c r="B281" s="27"/>
      <c r="C281" s="30">
        <f>ROUND(100.29288471058,5)</f>
        <v>100.29288</v>
      </c>
      <c r="D281" s="30">
        <f>F281</f>
        <v>94.51988</v>
      </c>
      <c r="E281" s="30">
        <f>F281</f>
        <v>94.51988</v>
      </c>
      <c r="F281" s="30">
        <f>ROUND(94.5198798272806,5)</f>
        <v>94.51988</v>
      </c>
      <c r="G281" s="28"/>
      <c r="H281" s="38"/>
    </row>
    <row r="282" spans="1:8" ht="12.75" customHeight="1">
      <c r="A282" s="26" t="s">
        <v>70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44362</v>
      </c>
      <c r="B283" s="27"/>
      <c r="C283" s="30">
        <f>ROUND(100.29288471058,5)</f>
        <v>100.29288</v>
      </c>
      <c r="D283" s="30">
        <f>F283</f>
        <v>93.47622</v>
      </c>
      <c r="E283" s="30">
        <f>F283</f>
        <v>93.47622</v>
      </c>
      <c r="F283" s="30">
        <f>ROUND(93.4762197657942,5)</f>
        <v>93.47622</v>
      </c>
      <c r="G283" s="28"/>
      <c r="H283" s="38"/>
    </row>
    <row r="284" spans="1:8" ht="12.75" customHeight="1">
      <c r="A284" s="26" t="s">
        <v>71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44460</v>
      </c>
      <c r="B285" s="27"/>
      <c r="C285" s="30">
        <f>ROUND(100.29288471058,5)</f>
        <v>100.29288</v>
      </c>
      <c r="D285" s="30">
        <f>F285</f>
        <v>93.39789</v>
      </c>
      <c r="E285" s="30">
        <f>F285</f>
        <v>93.39789</v>
      </c>
      <c r="F285" s="30">
        <f>ROUND(93.3978892548059,5)</f>
        <v>93.39789</v>
      </c>
      <c r="G285" s="28"/>
      <c r="H285" s="38"/>
    </row>
    <row r="286" spans="1:8" ht="12.75" customHeight="1">
      <c r="A286" s="26" t="s">
        <v>72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44551</v>
      </c>
      <c r="B287" s="27"/>
      <c r="C287" s="30">
        <f>ROUND(100.29288471058,5)</f>
        <v>100.29288</v>
      </c>
      <c r="D287" s="30">
        <f>F287</f>
        <v>95.39554</v>
      </c>
      <c r="E287" s="30">
        <f>F287</f>
        <v>95.39554</v>
      </c>
      <c r="F287" s="30">
        <f>ROUND(95.3955393959273,5)</f>
        <v>95.39554</v>
      </c>
      <c r="G287" s="28"/>
      <c r="H287" s="38"/>
    </row>
    <row r="288" spans="1:8" ht="12.75" customHeight="1">
      <c r="A288" s="26" t="s">
        <v>73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44635</v>
      </c>
      <c r="B289" s="27"/>
      <c r="C289" s="30">
        <f>ROUND(100.29288471058,5)</f>
        <v>100.29288</v>
      </c>
      <c r="D289" s="30">
        <f>F289</f>
        <v>95.35391</v>
      </c>
      <c r="E289" s="30">
        <f>F289</f>
        <v>95.35391</v>
      </c>
      <c r="F289" s="30">
        <f>ROUND(95.3539085229985,5)</f>
        <v>95.35391</v>
      </c>
      <c r="G289" s="28"/>
      <c r="H289" s="38"/>
    </row>
    <row r="290" spans="1:8" ht="12.75" customHeight="1">
      <c r="A290" s="26" t="s">
        <v>74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44733</v>
      </c>
      <c r="B291" s="27"/>
      <c r="C291" s="30">
        <f>ROUND(100.29288471058,5)</f>
        <v>100.29288</v>
      </c>
      <c r="D291" s="30">
        <f>F291</f>
        <v>96.34342</v>
      </c>
      <c r="E291" s="30">
        <f>F291</f>
        <v>96.34342</v>
      </c>
      <c r="F291" s="30">
        <f>ROUND(96.3434194521768,5)</f>
        <v>96.34342</v>
      </c>
      <c r="G291" s="28"/>
      <c r="H291" s="38"/>
    </row>
    <row r="292" spans="1:8" ht="12.75" customHeight="1">
      <c r="A292" s="26" t="s">
        <v>75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44824</v>
      </c>
      <c r="B293" s="27"/>
      <c r="C293" s="30">
        <f>ROUND(100.29288471058,5)</f>
        <v>100.29288</v>
      </c>
      <c r="D293" s="30">
        <f>F293</f>
        <v>100.1133</v>
      </c>
      <c r="E293" s="30">
        <f>F293</f>
        <v>100.1133</v>
      </c>
      <c r="F293" s="30">
        <f>ROUND(100.113302072731,5)</f>
        <v>100.1133</v>
      </c>
      <c r="G293" s="28"/>
      <c r="H293" s="38"/>
    </row>
    <row r="294" spans="1:8" ht="12.75" customHeight="1">
      <c r="A294" s="26" t="s">
        <v>76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45097</v>
      </c>
      <c r="B295" s="27"/>
      <c r="C295" s="28">
        <f>ROUND(100.29288471058,2)</f>
        <v>100.29</v>
      </c>
      <c r="D295" s="28">
        <f>F295</f>
        <v>100.29</v>
      </c>
      <c r="E295" s="28">
        <f>F295</f>
        <v>100.29</v>
      </c>
      <c r="F295" s="28">
        <f>ROUND(100.29288471058,2)</f>
        <v>100.29</v>
      </c>
      <c r="G295" s="28"/>
      <c r="H295" s="38"/>
    </row>
    <row r="296" spans="1:8" ht="12.75" customHeight="1">
      <c r="A296" s="26" t="s">
        <v>77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45188</v>
      </c>
      <c r="B297" s="27"/>
      <c r="C297" s="28">
        <f>ROUND(100.29288471058,2)</f>
        <v>100.29</v>
      </c>
      <c r="D297" s="28">
        <f>F297</f>
        <v>94.74</v>
      </c>
      <c r="E297" s="28">
        <f>F297</f>
        <v>94.74</v>
      </c>
      <c r="F297" s="28">
        <f>ROUND(94.7446674963443,2)</f>
        <v>94.74</v>
      </c>
      <c r="G297" s="28"/>
      <c r="H297" s="38"/>
    </row>
    <row r="298" spans="1:8" ht="12.75" customHeight="1">
      <c r="A298" s="26" t="s">
        <v>78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46008</v>
      </c>
      <c r="B299" s="27"/>
      <c r="C299" s="30">
        <f>ROUND(99.9391312556443,5)</f>
        <v>99.93913</v>
      </c>
      <c r="D299" s="30">
        <f>F299</f>
        <v>91.26432</v>
      </c>
      <c r="E299" s="30">
        <f>F299</f>
        <v>91.26432</v>
      </c>
      <c r="F299" s="30">
        <f>ROUND(91.2643159579201,5)</f>
        <v>91.26432</v>
      </c>
      <c r="G299" s="28"/>
      <c r="H299" s="38"/>
    </row>
    <row r="300" spans="1:8" ht="12.75" customHeight="1">
      <c r="A300" s="26" t="s">
        <v>79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46097</v>
      </c>
      <c r="B301" s="27"/>
      <c r="C301" s="30">
        <f>ROUND(99.9391312556443,5)</f>
        <v>99.93913</v>
      </c>
      <c r="D301" s="30">
        <f>F301</f>
        <v>88.10971</v>
      </c>
      <c r="E301" s="30">
        <f>F301</f>
        <v>88.10971</v>
      </c>
      <c r="F301" s="30">
        <f>ROUND(88.1097103279901,5)</f>
        <v>88.10971</v>
      </c>
      <c r="G301" s="28"/>
      <c r="H301" s="38"/>
    </row>
    <row r="302" spans="1:8" ht="12.75" customHeight="1">
      <c r="A302" s="26" t="s">
        <v>80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46188</v>
      </c>
      <c r="B303" s="27"/>
      <c r="C303" s="30">
        <f>ROUND(99.9391312556443,5)</f>
        <v>99.93913</v>
      </c>
      <c r="D303" s="30">
        <f>F303</f>
        <v>86.73277</v>
      </c>
      <c r="E303" s="30">
        <f>F303</f>
        <v>86.73277</v>
      </c>
      <c r="F303" s="30">
        <f>ROUND(86.7327743638017,5)</f>
        <v>86.73277</v>
      </c>
      <c r="G303" s="28"/>
      <c r="H303" s="38"/>
    </row>
    <row r="304" spans="1:8" ht="12.75" customHeight="1">
      <c r="A304" s="26" t="s">
        <v>81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46286</v>
      </c>
      <c r="B305" s="27"/>
      <c r="C305" s="30">
        <f>ROUND(99.9391312556443,5)</f>
        <v>99.93913</v>
      </c>
      <c r="D305" s="30">
        <f>F305</f>
        <v>88.8572</v>
      </c>
      <c r="E305" s="30">
        <f>F305</f>
        <v>88.8572</v>
      </c>
      <c r="F305" s="30">
        <f>ROUND(88.8572003326463,5)</f>
        <v>88.8572</v>
      </c>
      <c r="G305" s="28"/>
      <c r="H305" s="38"/>
    </row>
    <row r="306" spans="1:8" ht="12.75" customHeight="1">
      <c r="A306" s="26" t="s">
        <v>82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46377</v>
      </c>
      <c r="B307" s="27"/>
      <c r="C307" s="30">
        <f>ROUND(99.9391312556443,5)</f>
        <v>99.93913</v>
      </c>
      <c r="D307" s="30">
        <f>F307</f>
        <v>92.68889</v>
      </c>
      <c r="E307" s="30">
        <f>F307</f>
        <v>92.68889</v>
      </c>
      <c r="F307" s="30">
        <f>ROUND(92.6888858145713,5)</f>
        <v>92.68889</v>
      </c>
      <c r="G307" s="28"/>
      <c r="H307" s="38"/>
    </row>
    <row r="308" spans="1:8" ht="12.75" customHeight="1">
      <c r="A308" s="26" t="s">
        <v>83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46461</v>
      </c>
      <c r="B309" s="27"/>
      <c r="C309" s="30">
        <f>ROUND(99.9391312556443,5)</f>
        <v>99.93913</v>
      </c>
      <c r="D309" s="30">
        <f>F309</f>
        <v>91.19705</v>
      </c>
      <c r="E309" s="30">
        <f>F309</f>
        <v>91.19705</v>
      </c>
      <c r="F309" s="30">
        <f>ROUND(91.1970451141658,5)</f>
        <v>91.19705</v>
      </c>
      <c r="G309" s="28"/>
      <c r="H309" s="38"/>
    </row>
    <row r="310" spans="1:8" ht="12.75" customHeight="1">
      <c r="A310" s="26" t="s">
        <v>84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46559</v>
      </c>
      <c r="B311" s="27"/>
      <c r="C311" s="30">
        <f>ROUND(99.9391312556443,5)</f>
        <v>99.93913</v>
      </c>
      <c r="D311" s="30">
        <f>F311</f>
        <v>93.29223</v>
      </c>
      <c r="E311" s="30">
        <f>F311</f>
        <v>93.29223</v>
      </c>
      <c r="F311" s="30">
        <f>ROUND(93.292226202489,5)</f>
        <v>93.29223</v>
      </c>
      <c r="G311" s="28"/>
      <c r="H311" s="38"/>
    </row>
    <row r="312" spans="1:8" ht="12.75" customHeight="1">
      <c r="A312" s="26" t="s">
        <v>85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46650</v>
      </c>
      <c r="B313" s="27"/>
      <c r="C313" s="30">
        <f>ROUND(99.9391312556443,5)</f>
        <v>99.93913</v>
      </c>
      <c r="D313" s="30">
        <f>F313</f>
        <v>98.83942</v>
      </c>
      <c r="E313" s="30">
        <f>F313</f>
        <v>98.83942</v>
      </c>
      <c r="F313" s="30">
        <f>ROUND(98.8394229912805,5)</f>
        <v>98.83942</v>
      </c>
      <c r="G313" s="28"/>
      <c r="H313" s="38"/>
    </row>
    <row r="314" spans="1:8" ht="12.75" customHeight="1">
      <c r="A314" s="26" t="s">
        <v>86</v>
      </c>
      <c r="B314" s="27"/>
      <c r="C314" s="29"/>
      <c r="D314" s="29"/>
      <c r="E314" s="29"/>
      <c r="F314" s="29"/>
      <c r="G314" s="28"/>
      <c r="H314" s="38"/>
    </row>
    <row r="315" spans="1:8" ht="12.75" customHeight="1">
      <c r="A315" s="26">
        <v>46924</v>
      </c>
      <c r="B315" s="27"/>
      <c r="C315" s="28">
        <f>ROUND(99.9391312556443,2)</f>
        <v>99.94</v>
      </c>
      <c r="D315" s="28">
        <f>F315</f>
        <v>99.94</v>
      </c>
      <c r="E315" s="28">
        <f>F315</f>
        <v>99.94</v>
      </c>
      <c r="F315" s="28">
        <f>ROUND(99.9391312556443,2)</f>
        <v>99.94</v>
      </c>
      <c r="G315" s="28"/>
      <c r="H315" s="38"/>
    </row>
    <row r="316" spans="1:8" ht="12.75" customHeight="1">
      <c r="A316" s="26" t="s">
        <v>87</v>
      </c>
      <c r="B316" s="27"/>
      <c r="C316" s="29"/>
      <c r="D316" s="29"/>
      <c r="E316" s="29"/>
      <c r="F316" s="29"/>
      <c r="G316" s="28"/>
      <c r="H316" s="38"/>
    </row>
    <row r="317" spans="1:8" ht="12.75" customHeight="1" thickBot="1">
      <c r="A317" s="40">
        <v>47015</v>
      </c>
      <c r="B317" s="41"/>
      <c r="C317" s="36">
        <f>ROUND(99.9391312556443,2)</f>
        <v>99.94</v>
      </c>
      <c r="D317" s="36">
        <f>F317</f>
        <v>91.68</v>
      </c>
      <c r="E317" s="36">
        <f>F317</f>
        <v>91.68</v>
      </c>
      <c r="F317" s="36">
        <f>ROUND(91.6843375219247,2)</f>
        <v>91.68</v>
      </c>
      <c r="G317" s="36"/>
      <c r="H317" s="39"/>
    </row>
  </sheetData>
  <sheetProtection/>
  <mergeCells count="316">
    <mergeCell ref="A316:B316"/>
    <mergeCell ref="A317:B317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6:B236"/>
    <mergeCell ref="A237:B237"/>
    <mergeCell ref="A234:B234"/>
    <mergeCell ref="A235:B235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2019-10-31T16:14:32Z</dcterms:modified>
  <cp:category/>
  <cp:version/>
  <cp:contentType/>
  <cp:contentStatus/>
</cp:coreProperties>
</file>