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<sst xmlns="http://schemas.openxmlformats.org/spreadsheetml/2006/main" count="90" uniqueCount="87">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</sst>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43822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ROUND(102.032741074432,2)</f>
        <v>102.03</v>
      </c>
      <c r="D6" s="20">
        <f>F6</f>
        <v>98.6</v>
      </c>
      <c r="E6" s="20">
        <f>F6</f>
        <v>98.6</v>
      </c>
      <c r="F6" s="20">
        <f>ROUND(98.6031216424164,2)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ROUND(102.032741074432,2)</f>
        <v>102.03</v>
      </c>
      <c r="D7" s="20">
        <f>F7</f>
        <v>102.03</v>
      </c>
      <c r="E7" s="20">
        <f>F7</f>
        <v>102.03</v>
      </c>
      <c r="F7" s="20">
        <f>ROUND(102.032741074432,2)</f>
        <v>102.03</v>
      </c>
      <c r="G7" s="20"/>
      <c r="H7" s="28"/>
    </row>
    <row r="8" spans="1:8" ht="12.75" customHeight="1">
      <c r="A8" s="30">
        <v>44095</v>
      </c>
      <c r="B8" s="31"/>
      <c r="C8" s="20">
        <f>ROUND(102.032741074432,2)</f>
        <v>102.03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ROUND(99.6531257741443,2)</f>
        <v>99.65</v>
      </c>
      <c r="D10" s="20">
        <f aca="true" t="shared" si="1" ref="D10:D21">F10</f>
        <v>95.44</v>
      </c>
      <c r="E10" s="20">
        <f aca="true" t="shared" si="2" ref="E10:E21">F10</f>
        <v>95.44</v>
      </c>
      <c r="F10" s="20">
        <f>ROUND(95.443025605192,2)</f>
        <v>95.44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99.65</v>
      </c>
      <c r="D11" s="20">
        <f t="shared" si="1"/>
        <v>94.4</v>
      </c>
      <c r="E11" s="20">
        <f t="shared" si="2"/>
        <v>94.4</v>
      </c>
      <c r="F11" s="20">
        <f>ROUND(94.4007121268739,2)</f>
        <v>94.4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99.65</v>
      </c>
      <c r="D12" s="20">
        <f t="shared" si="1"/>
        <v>93.31</v>
      </c>
      <c r="E12" s="20">
        <f t="shared" si="2"/>
        <v>93.31</v>
      </c>
      <c r="F12" s="20">
        <f>ROUND(93.3100187564611,2)</f>
        <v>93.31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99.65</v>
      </c>
      <c r="D13" s="20">
        <f t="shared" si="1"/>
        <v>93.18</v>
      </c>
      <c r="E13" s="20">
        <f t="shared" si="2"/>
        <v>93.18</v>
      </c>
      <c r="F13" s="20">
        <f>ROUND(93.1821937541799,2)</f>
        <v>93.18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99.65</v>
      </c>
      <c r="D14" s="20">
        <f t="shared" si="1"/>
        <v>95.12</v>
      </c>
      <c r="E14" s="20">
        <f t="shared" si="2"/>
        <v>95.12</v>
      </c>
      <c r="F14" s="20">
        <f>ROUND(95.1202320119582,2)</f>
        <v>95.12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99.65</v>
      </c>
      <c r="D15" s="20">
        <f t="shared" si="1"/>
        <v>95.02</v>
      </c>
      <c r="E15" s="20">
        <f t="shared" si="2"/>
        <v>95.02</v>
      </c>
      <c r="F15" s="20">
        <f>ROUND(95.0160587115219,2)</f>
        <v>95.02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99.65</v>
      </c>
      <c r="D16" s="20">
        <f t="shared" si="1"/>
        <v>95.95</v>
      </c>
      <c r="E16" s="20">
        <f t="shared" si="2"/>
        <v>95.95</v>
      </c>
      <c r="F16" s="20">
        <f>ROUND(95.9461253722682,2)</f>
        <v>95.95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99.65</v>
      </c>
      <c r="D17" s="20">
        <f t="shared" si="1"/>
        <v>99.66</v>
      </c>
      <c r="E17" s="20">
        <f t="shared" si="2"/>
        <v>99.66</v>
      </c>
      <c r="F17" s="20">
        <f>ROUND(99.6567247642634,2)</f>
        <v>99.66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99.65</v>
      </c>
      <c r="D18" s="20">
        <f t="shared" si="1"/>
        <v>100.69</v>
      </c>
      <c r="E18" s="20">
        <f t="shared" si="2"/>
        <v>100.69</v>
      </c>
      <c r="F18" s="20">
        <f>ROUND(100.692766378772,2)</f>
        <v>100.69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99.65</v>
      </c>
      <c r="D19" s="20">
        <f t="shared" si="1"/>
        <v>93.76</v>
      </c>
      <c r="E19" s="20">
        <f t="shared" si="2"/>
        <v>93.76</v>
      </c>
      <c r="F19" s="20">
        <f>ROUND(93.7577760668603,2)</f>
        <v>93.76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99.65</v>
      </c>
      <c r="D20" s="20">
        <f t="shared" si="1"/>
        <v>99.65</v>
      </c>
      <c r="E20" s="20">
        <f t="shared" si="2"/>
        <v>99.65</v>
      </c>
      <c r="F20" s="20">
        <f>ROUND(99.6531257741443,2)</f>
        <v>99.65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99.65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ROUND(98.8344019386528,2)</f>
        <v>98.83</v>
      </c>
      <c r="D23" s="20">
        <f aca="true" t="shared" si="4" ref="D23:D34">F23</f>
        <v>90.23</v>
      </c>
      <c r="E23" s="20">
        <f aca="true" t="shared" si="5" ref="E23:E34">F23</f>
        <v>90.23</v>
      </c>
      <c r="F23" s="20">
        <f>ROUND(90.2337293925593,2)</f>
        <v>90.23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98.83</v>
      </c>
      <c r="D24" s="20">
        <f t="shared" si="4"/>
        <v>87.06</v>
      </c>
      <c r="E24" s="20">
        <f t="shared" si="5"/>
        <v>87.06</v>
      </c>
      <c r="F24" s="20">
        <f>ROUND(87.0634346122244,2)</f>
        <v>87.06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98.83</v>
      </c>
      <c r="D25" s="20">
        <f t="shared" si="4"/>
        <v>85.69</v>
      </c>
      <c r="E25" s="20">
        <f t="shared" si="5"/>
        <v>85.69</v>
      </c>
      <c r="F25" s="20">
        <f>ROUND(85.6858135437492,2)</f>
        <v>85.69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98.83</v>
      </c>
      <c r="D26" s="20">
        <f t="shared" si="4"/>
        <v>87.83</v>
      </c>
      <c r="E26" s="20">
        <f t="shared" si="5"/>
        <v>87.83</v>
      </c>
      <c r="F26" s="20">
        <f>ROUND(87.8295024851841,2)</f>
        <v>87.83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98.83</v>
      </c>
      <c r="D27" s="20">
        <f t="shared" si="4"/>
        <v>91.67</v>
      </c>
      <c r="E27" s="20">
        <f t="shared" si="5"/>
        <v>91.67</v>
      </c>
      <c r="F27" s="20">
        <f>ROUND(91.6733778038271,2)</f>
        <v>91.67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98.83</v>
      </c>
      <c r="D28" s="20">
        <f t="shared" si="4"/>
        <v>90.15</v>
      </c>
      <c r="E28" s="20">
        <f t="shared" si="5"/>
        <v>90.15</v>
      </c>
      <c r="F28" s="20">
        <f>ROUND(90.1515409811197,2)</f>
        <v>90.15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98.83</v>
      </c>
      <c r="D29" s="20">
        <f t="shared" si="4"/>
        <v>92.24</v>
      </c>
      <c r="E29" s="20">
        <f t="shared" si="5"/>
        <v>92.24</v>
      </c>
      <c r="F29" s="20">
        <f>ROUND(92.2384357394857,2)</f>
        <v>92.24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98.83</v>
      </c>
      <c r="D30" s="20">
        <f t="shared" si="4"/>
        <v>97.78</v>
      </c>
      <c r="E30" s="20">
        <f t="shared" si="5"/>
        <v>97.78</v>
      </c>
      <c r="F30" s="20">
        <f>ROUND(97.7825777881766,2)</f>
        <v>97.78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98.83</v>
      </c>
      <c r="D31" s="20">
        <f t="shared" si="4"/>
        <v>98.13</v>
      </c>
      <c r="E31" s="20">
        <f t="shared" si="5"/>
        <v>98.13</v>
      </c>
      <c r="F31" s="20">
        <f>ROUND(98.1258068972083,2)</f>
        <v>98.13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98.83</v>
      </c>
      <c r="D32" s="20">
        <f t="shared" si="4"/>
        <v>91.45</v>
      </c>
      <c r="E32" s="20">
        <f t="shared" si="5"/>
        <v>91.45</v>
      </c>
      <c r="F32" s="20">
        <f>ROUND(91.4507696925501,2)</f>
        <v>91.45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98.83</v>
      </c>
      <c r="D33" s="20">
        <f t="shared" si="4"/>
        <v>98.83</v>
      </c>
      <c r="E33" s="20">
        <f t="shared" si="5"/>
        <v>98.83</v>
      </c>
      <c r="F33" s="20">
        <f>ROUND(98.8344019386528,2)</f>
        <v>98.83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98.83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ROUND(3.56,5)</f>
        <v>3.56</v>
      </c>
      <c r="D36" s="22">
        <f>F36</f>
        <v>3.56</v>
      </c>
      <c r="E36" s="22">
        <f>F36</f>
        <v>3.56</v>
      </c>
      <c r="F36" s="22">
        <f>ROUND(3.56,5)</f>
        <v>3.56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ROUND(3.815,5)</f>
        <v>3.815</v>
      </c>
      <c r="D38" s="22">
        <f>F38</f>
        <v>3.815</v>
      </c>
      <c r="E38" s="22">
        <f>F38</f>
        <v>3.815</v>
      </c>
      <c r="F38" s="22">
        <f>ROUND(3.815,5)</f>
        <v>3.815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ROUND(3.9,5)</f>
        <v>3.9</v>
      </c>
      <c r="D40" s="22">
        <f>F40</f>
        <v>3.9</v>
      </c>
      <c r="E40" s="22">
        <f>F40</f>
        <v>3.9</v>
      </c>
      <c r="F40" s="22">
        <f>ROUND(3.9,5)</f>
        <v>3.9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ROUND(4.555,5)</f>
        <v>4.555</v>
      </c>
      <c r="D42" s="22">
        <f>F42</f>
        <v>4.555</v>
      </c>
      <c r="E42" s="22">
        <f>F42</f>
        <v>4.555</v>
      </c>
      <c r="F42" s="22">
        <f>ROUND(4.555,5)</f>
        <v>4.555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ROUND(10.92,5)</f>
        <v>10.92</v>
      </c>
      <c r="D44" s="22">
        <f>F44</f>
        <v>10.92</v>
      </c>
      <c r="E44" s="22">
        <f>F44</f>
        <v>10.92</v>
      </c>
      <c r="F44" s="22">
        <f>ROUND(10.92,5)</f>
        <v>10.92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ROUND(7.18,5)</f>
        <v>7.18</v>
      </c>
      <c r="D46" s="22">
        <f>F46</f>
        <v>7.18</v>
      </c>
      <c r="E46" s="22">
        <f>F46</f>
        <v>7.18</v>
      </c>
      <c r="F46" s="22">
        <f>ROUND(7.18,5)</f>
        <v>7.18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ROUND(8.23,3)</f>
        <v>8.23</v>
      </c>
      <c r="D48" s="23">
        <f>F48</f>
        <v>8.23</v>
      </c>
      <c r="E48" s="23">
        <f>F48</f>
        <v>8.23</v>
      </c>
      <c r="F48" s="23">
        <f>ROUND(8.23,3)</f>
        <v>8.23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ROUND(3.27,3)</f>
        <v>3.27</v>
      </c>
      <c r="D50" s="23">
        <f>F50</f>
        <v>3.27</v>
      </c>
      <c r="E50" s="23">
        <f>F50</f>
        <v>3.27</v>
      </c>
      <c r="F50" s="23">
        <f>ROUND(3.27,3)</f>
        <v>3.27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ROUND(3.82,3)</f>
        <v>3.82</v>
      </c>
      <c r="D52" s="23">
        <f>F52</f>
        <v>3.82</v>
      </c>
      <c r="E52" s="23">
        <f>F52</f>
        <v>3.82</v>
      </c>
      <c r="F52" s="23">
        <f>ROUND(3.82,3)</f>
        <v>3.82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ROUND(6.9,3)</f>
        <v>6.9</v>
      </c>
      <c r="D54" s="23">
        <f>F54</f>
        <v>6.9</v>
      </c>
      <c r="E54" s="23">
        <f>F54</f>
        <v>6.9</v>
      </c>
      <c r="F54" s="23">
        <f>ROUND(6.9,3)</f>
        <v>6.9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ROUND(6.7,3)</f>
        <v>6.7</v>
      </c>
      <c r="D56" s="23">
        <f>F56</f>
        <v>6.7</v>
      </c>
      <c r="E56" s="23">
        <f>F56</f>
        <v>6.7</v>
      </c>
      <c r="F56" s="23">
        <f>ROUND(6.7,3)</f>
        <v>6.7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ROUND(9.77,3)</f>
        <v>9.77</v>
      </c>
      <c r="D58" s="23">
        <f>F58</f>
        <v>9.77</v>
      </c>
      <c r="E58" s="23">
        <f>F58</f>
        <v>9.77</v>
      </c>
      <c r="F58" s="23">
        <f>ROUND(9.77,3)</f>
        <v>9.77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ROUND(3.635,3)</f>
        <v>3.635</v>
      </c>
      <c r="D60" s="23">
        <f>F60</f>
        <v>3.635</v>
      </c>
      <c r="E60" s="23">
        <f>F60</f>
        <v>3.635</v>
      </c>
      <c r="F60" s="23">
        <f>ROUND(3.635,3)</f>
        <v>3.635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ROUND(3.08,3)</f>
        <v>3.08</v>
      </c>
      <c r="D62" s="23">
        <f>F62</f>
        <v>3.08</v>
      </c>
      <c r="E62" s="23">
        <f>F62</f>
        <v>3.08</v>
      </c>
      <c r="F62" s="23">
        <f>ROUND(3.08,3)</f>
        <v>3.08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ROUND(9.24,3)</f>
        <v>9.24</v>
      </c>
      <c r="D64" s="23">
        <f>F64</f>
        <v>9.24</v>
      </c>
      <c r="E64" s="23">
        <f>F64</f>
        <v>9.24</v>
      </c>
      <c r="F64" s="23">
        <f>ROUND(9.24,3)</f>
        <v>9.24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ROUND(3.56,5)</f>
        <v>3.56</v>
      </c>
      <c r="D66" s="22">
        <f>F66</f>
        <v>136.45241</v>
      </c>
      <c r="E66" s="22">
        <f>F66</f>
        <v>136.45241</v>
      </c>
      <c r="F66" s="22">
        <f>ROUND(136.45241,5)</f>
        <v>136.45241</v>
      </c>
      <c r="G66" s="20"/>
      <c r="H66" s="28"/>
    </row>
    <row r="67" spans="1:8" ht="12.75" customHeight="1">
      <c r="A67" s="30">
        <v>43958</v>
      </c>
      <c r="B67" s="31"/>
      <c r="C67" s="22">
        <f>ROUND(3.56,5)</f>
        <v>3.56</v>
      </c>
      <c r="D67" s="22">
        <f>F67</f>
        <v>138.97045</v>
      </c>
      <c r="E67" s="22">
        <f>F67</f>
        <v>138.97045</v>
      </c>
      <c r="F67" s="22">
        <f>ROUND(138.97045,5)</f>
        <v>138.97045</v>
      </c>
      <c r="G67" s="20"/>
      <c r="H67" s="28"/>
    </row>
    <row r="68" spans="1:8" ht="12.75" customHeight="1">
      <c r="A68" s="30">
        <v>44049</v>
      </c>
      <c r="B68" s="31"/>
      <c r="C68" s="22">
        <f>ROUND(3.56,5)</f>
        <v>3.56</v>
      </c>
      <c r="D68" s="22">
        <f>F68</f>
        <v>140.09533</v>
      </c>
      <c r="E68" s="22">
        <f>F68</f>
        <v>140.09533</v>
      </c>
      <c r="F68" s="22">
        <f>ROUND(140.09533,5)</f>
        <v>140.09533</v>
      </c>
      <c r="G68" s="20"/>
      <c r="H68" s="28"/>
    </row>
    <row r="69" spans="1:8" ht="12.75" customHeight="1">
      <c r="A69" s="30">
        <v>44140</v>
      </c>
      <c r="B69" s="31"/>
      <c r="C69" s="22">
        <f>ROUND(3.56,5)</f>
        <v>3.56</v>
      </c>
      <c r="D69" s="22">
        <f>F69</f>
        <v>142.72235</v>
      </c>
      <c r="E69" s="22">
        <f>F69</f>
        <v>142.72235</v>
      </c>
      <c r="F69" s="22">
        <f>ROUND(142.72235,5)</f>
        <v>142.72235</v>
      </c>
      <c r="G69" s="20"/>
      <c r="H69" s="28"/>
    </row>
    <row r="70" spans="1:8" ht="12.75" customHeight="1">
      <c r="A70" s="30">
        <v>44231</v>
      </c>
      <c r="B70" s="31"/>
      <c r="C70" s="22">
        <f>ROUND(3.56,5)</f>
        <v>3.56</v>
      </c>
      <c r="D70" s="22">
        <f>F70</f>
        <v>143.74967</v>
      </c>
      <c r="E70" s="22">
        <f>F70</f>
        <v>143.74967</v>
      </c>
      <c r="F70" s="22">
        <f>ROUND(143.74967,5)</f>
        <v>143.74967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ROUND(100.73802,5)</f>
        <v>100.73802</v>
      </c>
      <c r="D72" s="22">
        <f>F72</f>
        <v>101.60143</v>
      </c>
      <c r="E72" s="22">
        <f>F72</f>
        <v>101.60143</v>
      </c>
      <c r="F72" s="22">
        <f>ROUND(101.60143,5)</f>
        <v>101.60143</v>
      </c>
      <c r="G72" s="20"/>
      <c r="H72" s="28"/>
    </row>
    <row r="73" spans="1:8" ht="12.75" customHeight="1">
      <c r="A73" s="30">
        <v>43958</v>
      </c>
      <c r="B73" s="31"/>
      <c r="C73" s="22">
        <f>ROUND(100.73802,5)</f>
        <v>100.73802</v>
      </c>
      <c r="D73" s="22">
        <f>F73</f>
        <v>102.36658</v>
      </c>
      <c r="E73" s="22">
        <f>F73</f>
        <v>102.36658</v>
      </c>
      <c r="F73" s="22">
        <f>ROUND(102.36658,5)</f>
        <v>102.36658</v>
      </c>
      <c r="G73" s="20"/>
      <c r="H73" s="28"/>
    </row>
    <row r="74" spans="1:8" ht="12.75" customHeight="1">
      <c r="A74" s="30">
        <v>44049</v>
      </c>
      <c r="B74" s="31"/>
      <c r="C74" s="22">
        <f>ROUND(100.73802,5)</f>
        <v>100.73802</v>
      </c>
      <c r="D74" s="22">
        <f>F74</f>
        <v>104.30134</v>
      </c>
      <c r="E74" s="22">
        <f>F74</f>
        <v>104.30134</v>
      </c>
      <c r="F74" s="22">
        <f>ROUND(104.30134,5)</f>
        <v>104.30134</v>
      </c>
      <c r="G74" s="20"/>
      <c r="H74" s="28"/>
    </row>
    <row r="75" spans="1:8" ht="12.75" customHeight="1">
      <c r="A75" s="30">
        <v>44140</v>
      </c>
      <c r="B75" s="31"/>
      <c r="C75" s="22">
        <f>ROUND(100.73802,5)</f>
        <v>100.73802</v>
      </c>
      <c r="D75" s="22">
        <f>F75</f>
        <v>105.1172</v>
      </c>
      <c r="E75" s="22">
        <f>F75</f>
        <v>105.1172</v>
      </c>
      <c r="F75" s="22">
        <f>ROUND(105.1172,5)</f>
        <v>105.1172</v>
      </c>
      <c r="G75" s="20"/>
      <c r="H75" s="28"/>
    </row>
    <row r="76" spans="1:8" ht="12.75" customHeight="1">
      <c r="A76" s="30">
        <v>44231</v>
      </c>
      <c r="B76" s="31"/>
      <c r="C76" s="22">
        <f>ROUND(100.73802,5)</f>
        <v>100.73802</v>
      </c>
      <c r="D76" s="22">
        <f>F76</f>
        <v>106.99574</v>
      </c>
      <c r="E76" s="22">
        <f>F76</f>
        <v>106.99574</v>
      </c>
      <c r="F76" s="22">
        <f>ROUND(106.99574,5)</f>
        <v>106.99574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ROUND(9.015,5)</f>
        <v>9.015</v>
      </c>
      <c r="D78" s="22">
        <f>F78</f>
        <v>9.04483</v>
      </c>
      <c r="E78" s="22">
        <f>F78</f>
        <v>9.04483</v>
      </c>
      <c r="F78" s="22">
        <f>ROUND(9.04483,5)</f>
        <v>9.04483</v>
      </c>
      <c r="G78" s="20"/>
      <c r="H78" s="28"/>
    </row>
    <row r="79" spans="1:8" ht="12.75" customHeight="1">
      <c r="A79" s="30">
        <v>43958</v>
      </c>
      <c r="B79" s="31"/>
      <c r="C79" s="22">
        <f>ROUND(9.015,5)</f>
        <v>9.015</v>
      </c>
      <c r="D79" s="22">
        <f>F79</f>
        <v>9.10868</v>
      </c>
      <c r="E79" s="22">
        <f>F79</f>
        <v>9.10868</v>
      </c>
      <c r="F79" s="22">
        <f>ROUND(9.10868,5)</f>
        <v>9.10868</v>
      </c>
      <c r="G79" s="20"/>
      <c r="H79" s="28"/>
    </row>
    <row r="80" spans="1:8" ht="12.75" customHeight="1">
      <c r="A80" s="30">
        <v>44049</v>
      </c>
      <c r="B80" s="31"/>
      <c r="C80" s="22">
        <f>ROUND(9.015,5)</f>
        <v>9.015</v>
      </c>
      <c r="D80" s="22">
        <f>F80</f>
        <v>9.17351</v>
      </c>
      <c r="E80" s="22">
        <f>F80</f>
        <v>9.17351</v>
      </c>
      <c r="F80" s="22">
        <f>ROUND(9.17351,5)</f>
        <v>9.17351</v>
      </c>
      <c r="G80" s="20"/>
      <c r="H80" s="28"/>
    </row>
    <row r="81" spans="1:8" ht="12.75" customHeight="1">
      <c r="A81" s="30">
        <v>44140</v>
      </c>
      <c r="B81" s="31"/>
      <c r="C81" s="22">
        <f>ROUND(9.015,5)</f>
        <v>9.015</v>
      </c>
      <c r="D81" s="22">
        <f>F81</f>
        <v>9.23175</v>
      </c>
      <c r="E81" s="22">
        <f>F81</f>
        <v>9.23175</v>
      </c>
      <c r="F81" s="22">
        <f>ROUND(9.23175,5)</f>
        <v>9.23175</v>
      </c>
      <c r="G81" s="20"/>
      <c r="H81" s="28"/>
    </row>
    <row r="82" spans="1:8" ht="12.75" customHeight="1">
      <c r="A82" s="30">
        <v>44231</v>
      </c>
      <c r="B82" s="31"/>
      <c r="C82" s="22">
        <f>ROUND(9.015,5)</f>
        <v>9.015</v>
      </c>
      <c r="D82" s="22">
        <f>F82</f>
        <v>9.3141</v>
      </c>
      <c r="E82" s="22">
        <f>F82</f>
        <v>9.3141</v>
      </c>
      <c r="F82" s="22">
        <f>ROUND(9.3141,5)</f>
        <v>9.3141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ROUND(9.395,5)</f>
        <v>9.395</v>
      </c>
      <c r="D84" s="22">
        <f>F84</f>
        <v>9.42832</v>
      </c>
      <c r="E84" s="22">
        <f>F84</f>
        <v>9.42832</v>
      </c>
      <c r="F84" s="22">
        <f>ROUND(9.42832,5)</f>
        <v>9.42832</v>
      </c>
      <c r="G84" s="20"/>
      <c r="H84" s="28"/>
    </row>
    <row r="85" spans="1:8" ht="12.75" customHeight="1">
      <c r="A85" s="30">
        <v>43958</v>
      </c>
      <c r="B85" s="31"/>
      <c r="C85" s="22">
        <f>ROUND(9.395,5)</f>
        <v>9.395</v>
      </c>
      <c r="D85" s="22">
        <f>F85</f>
        <v>9.49774</v>
      </c>
      <c r="E85" s="22">
        <f>F85</f>
        <v>9.49774</v>
      </c>
      <c r="F85" s="22">
        <f>ROUND(9.49774,5)</f>
        <v>9.49774</v>
      </c>
      <c r="G85" s="20"/>
      <c r="H85" s="28"/>
    </row>
    <row r="86" spans="1:8" ht="12.75" customHeight="1">
      <c r="A86" s="30">
        <v>44049</v>
      </c>
      <c r="B86" s="31"/>
      <c r="C86" s="22">
        <f>ROUND(9.395,5)</f>
        <v>9.395</v>
      </c>
      <c r="D86" s="22">
        <f>F86</f>
        <v>9.56761</v>
      </c>
      <c r="E86" s="22">
        <f>F86</f>
        <v>9.56761</v>
      </c>
      <c r="F86" s="22">
        <f>ROUND(9.56761,5)</f>
        <v>9.56761</v>
      </c>
      <c r="G86" s="20"/>
      <c r="H86" s="28"/>
    </row>
    <row r="87" spans="1:8" ht="12.75" customHeight="1">
      <c r="A87" s="30">
        <v>44140</v>
      </c>
      <c r="B87" s="31"/>
      <c r="C87" s="22">
        <f>ROUND(9.395,5)</f>
        <v>9.395</v>
      </c>
      <c r="D87" s="22">
        <f>F87</f>
        <v>9.63636</v>
      </c>
      <c r="E87" s="22">
        <f>F87</f>
        <v>9.63636</v>
      </c>
      <c r="F87" s="22">
        <f>ROUND(9.63636,5)</f>
        <v>9.63636</v>
      </c>
      <c r="G87" s="20"/>
      <c r="H87" s="28"/>
    </row>
    <row r="88" spans="1:8" ht="12.75" customHeight="1">
      <c r="A88" s="30">
        <v>44231</v>
      </c>
      <c r="B88" s="31"/>
      <c r="C88" s="22">
        <f>ROUND(9.395,5)</f>
        <v>9.395</v>
      </c>
      <c r="D88" s="22">
        <f>F88</f>
        <v>9.72665</v>
      </c>
      <c r="E88" s="22">
        <f>F88</f>
        <v>9.72665</v>
      </c>
      <c r="F88" s="22">
        <f>ROUND(9.72665,5)</f>
        <v>9.72665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ROUND(100.30263,5)</f>
        <v>100.30263</v>
      </c>
      <c r="D90" s="22">
        <f>F90</f>
        <v>101.16226</v>
      </c>
      <c r="E90" s="22">
        <f>F90</f>
        <v>101.16226</v>
      </c>
      <c r="F90" s="22">
        <f>ROUND(101.16226,5)</f>
        <v>101.16226</v>
      </c>
      <c r="G90" s="20"/>
      <c r="H90" s="28"/>
    </row>
    <row r="91" spans="1:8" ht="12.75" customHeight="1">
      <c r="A91" s="30">
        <v>43958</v>
      </c>
      <c r="B91" s="31"/>
      <c r="C91" s="22">
        <f>ROUND(100.30263,5)</f>
        <v>100.30263</v>
      </c>
      <c r="D91" s="22">
        <f>F91</f>
        <v>101.83692</v>
      </c>
      <c r="E91" s="22">
        <f>F91</f>
        <v>101.83692</v>
      </c>
      <c r="F91" s="22">
        <f>ROUND(101.83692,5)</f>
        <v>101.83692</v>
      </c>
      <c r="G91" s="20"/>
      <c r="H91" s="28"/>
    </row>
    <row r="92" spans="1:8" ht="12.75" customHeight="1">
      <c r="A92" s="30">
        <v>44049</v>
      </c>
      <c r="B92" s="31"/>
      <c r="C92" s="22">
        <f>ROUND(100.30263,5)</f>
        <v>100.30263</v>
      </c>
      <c r="D92" s="22">
        <f>F92</f>
        <v>103.76175</v>
      </c>
      <c r="E92" s="22">
        <f>F92</f>
        <v>103.76175</v>
      </c>
      <c r="F92" s="22">
        <f>ROUND(103.76175,5)</f>
        <v>103.76175</v>
      </c>
      <c r="G92" s="20"/>
      <c r="H92" s="28"/>
    </row>
    <row r="93" spans="1:8" ht="12.75" customHeight="1">
      <c r="A93" s="30">
        <v>44140</v>
      </c>
      <c r="B93" s="31"/>
      <c r="C93" s="22">
        <f>ROUND(100.30263,5)</f>
        <v>100.30263</v>
      </c>
      <c r="D93" s="22">
        <f>F93</f>
        <v>104.48903</v>
      </c>
      <c r="E93" s="22">
        <f>F93</f>
        <v>104.48903</v>
      </c>
      <c r="F93" s="22">
        <f>ROUND(104.48903,5)</f>
        <v>104.48903</v>
      </c>
      <c r="G93" s="20"/>
      <c r="H93" s="28"/>
    </row>
    <row r="94" spans="1:8" ht="12.75" customHeight="1">
      <c r="A94" s="30">
        <v>44231</v>
      </c>
      <c r="B94" s="31"/>
      <c r="C94" s="22">
        <f>ROUND(100.30263,5)</f>
        <v>100.30263</v>
      </c>
      <c r="D94" s="22">
        <f>F94</f>
        <v>106.35661</v>
      </c>
      <c r="E94" s="22">
        <f>F94</f>
        <v>106.35661</v>
      </c>
      <c r="F94" s="22">
        <f>ROUND(106.35661,5)</f>
        <v>106.35661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ROUND(9.905,5)</f>
        <v>9.905</v>
      </c>
      <c r="D96" s="22">
        <f>F96</f>
        <v>9.94106</v>
      </c>
      <c r="E96" s="22">
        <f>F96</f>
        <v>9.94106</v>
      </c>
      <c r="F96" s="22">
        <f>ROUND(9.94106,5)</f>
        <v>9.94106</v>
      </c>
      <c r="G96" s="20"/>
      <c r="H96" s="28"/>
    </row>
    <row r="97" spans="1:8" ht="12.75" customHeight="1">
      <c r="A97" s="30">
        <v>43958</v>
      </c>
      <c r="B97" s="31"/>
      <c r="C97" s="22">
        <f>ROUND(9.905,5)</f>
        <v>9.905</v>
      </c>
      <c r="D97" s="22">
        <f>F97</f>
        <v>10.01773</v>
      </c>
      <c r="E97" s="22">
        <f>F97</f>
        <v>10.01773</v>
      </c>
      <c r="F97" s="22">
        <f>ROUND(10.01773,5)</f>
        <v>10.01773</v>
      </c>
      <c r="G97" s="20"/>
      <c r="H97" s="28"/>
    </row>
    <row r="98" spans="1:8" ht="12.75" customHeight="1">
      <c r="A98" s="30">
        <v>44049</v>
      </c>
      <c r="B98" s="31"/>
      <c r="C98" s="22">
        <f>ROUND(9.905,5)</f>
        <v>9.905</v>
      </c>
      <c r="D98" s="22">
        <f>F98</f>
        <v>10.09619</v>
      </c>
      <c r="E98" s="22">
        <f>F98</f>
        <v>10.09619</v>
      </c>
      <c r="F98" s="22">
        <f>ROUND(10.09619,5)</f>
        <v>10.09619</v>
      </c>
      <c r="G98" s="20"/>
      <c r="H98" s="28"/>
    </row>
    <row r="99" spans="1:8" ht="12.75" customHeight="1">
      <c r="A99" s="30">
        <v>44140</v>
      </c>
      <c r="B99" s="31"/>
      <c r="C99" s="22">
        <f>ROUND(9.905,5)</f>
        <v>9.905</v>
      </c>
      <c r="D99" s="22">
        <f>F99</f>
        <v>10.16828</v>
      </c>
      <c r="E99" s="22">
        <f>F99</f>
        <v>10.16828</v>
      </c>
      <c r="F99" s="22">
        <f>ROUND(10.16828,5)</f>
        <v>10.16828</v>
      </c>
      <c r="G99" s="20"/>
      <c r="H99" s="28"/>
    </row>
    <row r="100" spans="1:8" ht="12.75" customHeight="1">
      <c r="A100" s="30">
        <v>44231</v>
      </c>
      <c r="B100" s="31"/>
      <c r="C100" s="22">
        <f>ROUND(9.905,5)</f>
        <v>9.905</v>
      </c>
      <c r="D100" s="22">
        <f>F100</f>
        <v>10.26015</v>
      </c>
      <c r="E100" s="22">
        <f>F100</f>
        <v>10.26015</v>
      </c>
      <c r="F100" s="22">
        <f>ROUND(10.26015,5)</f>
        <v>10.26015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ROUND(3.815,5)</f>
        <v>3.815</v>
      </c>
      <c r="D102" s="22">
        <f>F102</f>
        <v>117.10554</v>
      </c>
      <c r="E102" s="22">
        <f>F102</f>
        <v>117.10554</v>
      </c>
      <c r="F102" s="22">
        <f>ROUND(117.10554,5)</f>
        <v>117.10554</v>
      </c>
      <c r="G102" s="20"/>
      <c r="H102" s="28"/>
    </row>
    <row r="103" spans="1:8" ht="12.75" customHeight="1">
      <c r="A103" s="30">
        <v>43958</v>
      </c>
      <c r="B103" s="31"/>
      <c r="C103" s="22">
        <f>ROUND(3.815,5)</f>
        <v>3.815</v>
      </c>
      <c r="D103" s="22">
        <f>F103</f>
        <v>119.26644</v>
      </c>
      <c r="E103" s="22">
        <f>F103</f>
        <v>119.26644</v>
      </c>
      <c r="F103" s="22">
        <f>ROUND(119.26644,5)</f>
        <v>119.26644</v>
      </c>
      <c r="G103" s="20"/>
      <c r="H103" s="28"/>
    </row>
    <row r="104" spans="1:8" ht="12.75" customHeight="1">
      <c r="A104" s="30">
        <v>44049</v>
      </c>
      <c r="B104" s="31"/>
      <c r="C104" s="22">
        <f>ROUND(3.815,5)</f>
        <v>3.815</v>
      </c>
      <c r="D104" s="22">
        <f>F104</f>
        <v>119.83133</v>
      </c>
      <c r="E104" s="22">
        <f>F104</f>
        <v>119.83133</v>
      </c>
      <c r="F104" s="22">
        <f>ROUND(119.83133,5)</f>
        <v>119.83133</v>
      </c>
      <c r="G104" s="20"/>
      <c r="H104" s="28"/>
    </row>
    <row r="105" spans="1:8" ht="12.75" customHeight="1">
      <c r="A105" s="30">
        <v>44140</v>
      </c>
      <c r="B105" s="31"/>
      <c r="C105" s="22">
        <f>ROUND(3.815,5)</f>
        <v>3.815</v>
      </c>
      <c r="D105" s="22">
        <f>F105</f>
        <v>122.0783</v>
      </c>
      <c r="E105" s="22">
        <f>F105</f>
        <v>122.0783</v>
      </c>
      <c r="F105" s="22">
        <f>ROUND(122.0783,5)</f>
        <v>122.0783</v>
      </c>
      <c r="G105" s="20"/>
      <c r="H105" s="28"/>
    </row>
    <row r="106" spans="1:8" ht="12.75" customHeight="1">
      <c r="A106" s="30">
        <v>44231</v>
      </c>
      <c r="B106" s="31"/>
      <c r="C106" s="22">
        <f>ROUND(3.815,5)</f>
        <v>3.815</v>
      </c>
      <c r="D106" s="22">
        <f>F106</f>
        <v>122.54561</v>
      </c>
      <c r="E106" s="22">
        <f>F106</f>
        <v>122.54561</v>
      </c>
      <c r="F106" s="22">
        <f>ROUND(122.54561,5)</f>
        <v>122.54561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ROUND(10.025,5)</f>
        <v>10.025</v>
      </c>
      <c r="D108" s="22">
        <f>F108</f>
        <v>10.0613</v>
      </c>
      <c r="E108" s="22">
        <f>F108</f>
        <v>10.0613</v>
      </c>
      <c r="F108" s="22">
        <f>ROUND(10.0613,5)</f>
        <v>10.0613</v>
      </c>
      <c r="G108" s="20"/>
      <c r="H108" s="28"/>
    </row>
    <row r="109" spans="1:8" ht="12.75" customHeight="1">
      <c r="A109" s="30">
        <v>43958</v>
      </c>
      <c r="B109" s="31"/>
      <c r="C109" s="22">
        <f>ROUND(10.025,5)</f>
        <v>10.025</v>
      </c>
      <c r="D109" s="22">
        <f>F109</f>
        <v>10.13835</v>
      </c>
      <c r="E109" s="22">
        <f>F109</f>
        <v>10.13835</v>
      </c>
      <c r="F109" s="22">
        <f>ROUND(10.13835,5)</f>
        <v>10.13835</v>
      </c>
      <c r="G109" s="20"/>
      <c r="H109" s="28"/>
    </row>
    <row r="110" spans="1:8" ht="12.75" customHeight="1">
      <c r="A110" s="30">
        <v>44049</v>
      </c>
      <c r="B110" s="31"/>
      <c r="C110" s="22">
        <f>ROUND(10.025,5)</f>
        <v>10.025</v>
      </c>
      <c r="D110" s="22">
        <f>F110</f>
        <v>10.21723</v>
      </c>
      <c r="E110" s="22">
        <f>F110</f>
        <v>10.21723</v>
      </c>
      <c r="F110" s="22">
        <f>ROUND(10.21723,5)</f>
        <v>10.21723</v>
      </c>
      <c r="G110" s="20"/>
      <c r="H110" s="28"/>
    </row>
    <row r="111" spans="1:8" ht="12.75" customHeight="1">
      <c r="A111" s="30">
        <v>44140</v>
      </c>
      <c r="B111" s="31"/>
      <c r="C111" s="22">
        <f>ROUND(10.025,5)</f>
        <v>10.025</v>
      </c>
      <c r="D111" s="22">
        <f>F111</f>
        <v>10.28972</v>
      </c>
      <c r="E111" s="22">
        <f>F111</f>
        <v>10.28972</v>
      </c>
      <c r="F111" s="22">
        <f>ROUND(10.28972,5)</f>
        <v>10.28972</v>
      </c>
      <c r="G111" s="20"/>
      <c r="H111" s="28"/>
    </row>
    <row r="112" spans="1:8" ht="12.75" customHeight="1">
      <c r="A112" s="30">
        <v>44231</v>
      </c>
      <c r="B112" s="31"/>
      <c r="C112" s="22">
        <f>ROUND(10.025,5)</f>
        <v>10.025</v>
      </c>
      <c r="D112" s="22">
        <f>F112</f>
        <v>10.38129</v>
      </c>
      <c r="E112" s="22">
        <f>F112</f>
        <v>10.38129</v>
      </c>
      <c r="F112" s="22">
        <f>ROUND(10.38129,5)</f>
        <v>10.38129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ROUND(10.1,5)</f>
        <v>10.1</v>
      </c>
      <c r="D114" s="22">
        <f>F114</f>
        <v>10.13553</v>
      </c>
      <c r="E114" s="22">
        <f>F114</f>
        <v>10.13553</v>
      </c>
      <c r="F114" s="22">
        <f>ROUND(10.13553,5)</f>
        <v>10.13553</v>
      </c>
      <c r="G114" s="20"/>
      <c r="H114" s="28"/>
    </row>
    <row r="115" spans="1:8" ht="12.75" customHeight="1">
      <c r="A115" s="30">
        <v>43958</v>
      </c>
      <c r="B115" s="31"/>
      <c r="C115" s="22">
        <f>ROUND(10.1,5)</f>
        <v>10.1</v>
      </c>
      <c r="D115" s="22">
        <f>F115</f>
        <v>10.21084</v>
      </c>
      <c r="E115" s="22">
        <f>F115</f>
        <v>10.21084</v>
      </c>
      <c r="F115" s="22">
        <f>ROUND(10.21084,5)</f>
        <v>10.21084</v>
      </c>
      <c r="G115" s="20"/>
      <c r="H115" s="28"/>
    </row>
    <row r="116" spans="1:8" ht="12.75" customHeight="1">
      <c r="A116" s="30">
        <v>44049</v>
      </c>
      <c r="B116" s="31"/>
      <c r="C116" s="22">
        <f>ROUND(10.1,5)</f>
        <v>10.1</v>
      </c>
      <c r="D116" s="22">
        <f>F116</f>
        <v>10.28784</v>
      </c>
      <c r="E116" s="22">
        <f>F116</f>
        <v>10.28784</v>
      </c>
      <c r="F116" s="22">
        <f>ROUND(10.28784,5)</f>
        <v>10.28784</v>
      </c>
      <c r="G116" s="20"/>
      <c r="H116" s="28"/>
    </row>
    <row r="117" spans="1:8" ht="12.75" customHeight="1">
      <c r="A117" s="30">
        <v>44140</v>
      </c>
      <c r="B117" s="31"/>
      <c r="C117" s="22">
        <f>ROUND(10.1,5)</f>
        <v>10.1</v>
      </c>
      <c r="D117" s="22">
        <f>F117</f>
        <v>10.35856</v>
      </c>
      <c r="E117" s="22">
        <f>F117</f>
        <v>10.35856</v>
      </c>
      <c r="F117" s="22">
        <f>ROUND(10.35856,5)</f>
        <v>10.35856</v>
      </c>
      <c r="G117" s="20"/>
      <c r="H117" s="28"/>
    </row>
    <row r="118" spans="1:8" ht="12.75" customHeight="1">
      <c r="A118" s="30">
        <v>44231</v>
      </c>
      <c r="B118" s="31"/>
      <c r="C118" s="22">
        <f>ROUND(10.1,5)</f>
        <v>10.1</v>
      </c>
      <c r="D118" s="22">
        <f>F118</f>
        <v>10.44737</v>
      </c>
      <c r="E118" s="22">
        <f>F118</f>
        <v>10.44737</v>
      </c>
      <c r="F118" s="22">
        <f>ROUND(10.44737,5)</f>
        <v>10.44737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ROUND(106.45345,5)</f>
        <v>106.45345</v>
      </c>
      <c r="D120" s="22">
        <f>F120</f>
        <v>107.3659</v>
      </c>
      <c r="E120" s="22">
        <f>F120</f>
        <v>107.3659</v>
      </c>
      <c r="F120" s="22">
        <f>ROUND(107.3659,5)</f>
        <v>107.3659</v>
      </c>
      <c r="G120" s="20"/>
      <c r="H120" s="28"/>
    </row>
    <row r="121" spans="1:8" ht="12.75" customHeight="1">
      <c r="A121" s="30">
        <v>43958</v>
      </c>
      <c r="B121" s="31"/>
      <c r="C121" s="22">
        <f>ROUND(106.45345,5)</f>
        <v>106.45345</v>
      </c>
      <c r="D121" s="22">
        <f>F121</f>
        <v>107.60342</v>
      </c>
      <c r="E121" s="22">
        <f>F121</f>
        <v>107.60342</v>
      </c>
      <c r="F121" s="22">
        <f>ROUND(107.60342,5)</f>
        <v>107.60342</v>
      </c>
      <c r="G121" s="20"/>
      <c r="H121" s="28"/>
    </row>
    <row r="122" spans="1:8" ht="12.75" customHeight="1">
      <c r="A122" s="30">
        <v>44049</v>
      </c>
      <c r="B122" s="31"/>
      <c r="C122" s="22">
        <f>ROUND(106.45345,5)</f>
        <v>106.45345</v>
      </c>
      <c r="D122" s="22">
        <f>F122</f>
        <v>109.63699</v>
      </c>
      <c r="E122" s="22">
        <f>F122</f>
        <v>109.63699</v>
      </c>
      <c r="F122" s="22">
        <f>ROUND(109.63699,5)</f>
        <v>109.63699</v>
      </c>
      <c r="G122" s="20"/>
      <c r="H122" s="28"/>
    </row>
    <row r="123" spans="1:8" ht="12.75" customHeight="1">
      <c r="A123" s="30">
        <v>44140</v>
      </c>
      <c r="B123" s="31"/>
      <c r="C123" s="22">
        <f>ROUND(106.45345,5)</f>
        <v>106.45345</v>
      </c>
      <c r="D123" s="22">
        <f>F123</f>
        <v>109.90159</v>
      </c>
      <c r="E123" s="22">
        <f>F123</f>
        <v>109.90159</v>
      </c>
      <c r="F123" s="22">
        <f>ROUND(109.90159,5)</f>
        <v>109.90159</v>
      </c>
      <c r="G123" s="20"/>
      <c r="H123" s="28"/>
    </row>
    <row r="124" spans="1:8" ht="12.75" customHeight="1">
      <c r="A124" s="30">
        <v>44231</v>
      </c>
      <c r="B124" s="31"/>
      <c r="C124" s="22">
        <f>ROUND(106.45345,5)</f>
        <v>106.45345</v>
      </c>
      <c r="D124" s="22">
        <f>F124</f>
        <v>111.8648</v>
      </c>
      <c r="E124" s="22">
        <f>F124</f>
        <v>111.8648</v>
      </c>
      <c r="F124" s="22">
        <f>ROUND(111.8648,5)</f>
        <v>111.8648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ROUND(3.9,5)</f>
        <v>3.9</v>
      </c>
      <c r="D126" s="22">
        <f>F126</f>
        <v>110.28425</v>
      </c>
      <c r="E126" s="22">
        <f>F126</f>
        <v>110.28425</v>
      </c>
      <c r="F126" s="22">
        <f>ROUND(110.28425,5)</f>
        <v>110.28425</v>
      </c>
      <c r="G126" s="20"/>
      <c r="H126" s="28"/>
    </row>
    <row r="127" spans="1:8" ht="12.75" customHeight="1">
      <c r="A127" s="30">
        <v>43958</v>
      </c>
      <c r="B127" s="31"/>
      <c r="C127" s="22">
        <f>ROUND(3.9,5)</f>
        <v>3.9</v>
      </c>
      <c r="D127" s="22">
        <f>F127</f>
        <v>112.31929</v>
      </c>
      <c r="E127" s="22">
        <f>F127</f>
        <v>112.31929</v>
      </c>
      <c r="F127" s="22">
        <f>ROUND(112.31929,5)</f>
        <v>112.31929</v>
      </c>
      <c r="G127" s="20"/>
      <c r="H127" s="28"/>
    </row>
    <row r="128" spans="1:8" ht="12.75" customHeight="1">
      <c r="A128" s="30">
        <v>44049</v>
      </c>
      <c r="B128" s="31"/>
      <c r="C128" s="22">
        <f>ROUND(3.9,5)</f>
        <v>3.9</v>
      </c>
      <c r="D128" s="22">
        <f>F128</f>
        <v>112.5668</v>
      </c>
      <c r="E128" s="22">
        <f>F128</f>
        <v>112.5668</v>
      </c>
      <c r="F128" s="22">
        <f>ROUND(112.5668,5)</f>
        <v>112.5668</v>
      </c>
      <c r="G128" s="20"/>
      <c r="H128" s="28"/>
    </row>
    <row r="129" spans="1:8" ht="12.75" customHeight="1">
      <c r="A129" s="30">
        <v>44140</v>
      </c>
      <c r="B129" s="31"/>
      <c r="C129" s="22">
        <f>ROUND(3.9,5)</f>
        <v>3.9</v>
      </c>
      <c r="D129" s="22">
        <f>F129</f>
        <v>114.67775</v>
      </c>
      <c r="E129" s="22">
        <f>F129</f>
        <v>114.67775</v>
      </c>
      <c r="F129" s="22">
        <f>ROUND(114.67775,5)</f>
        <v>114.67775</v>
      </c>
      <c r="G129" s="20"/>
      <c r="H129" s="28"/>
    </row>
    <row r="130" spans="1:8" ht="12.75" customHeight="1">
      <c r="A130" s="30">
        <v>44231</v>
      </c>
      <c r="B130" s="31"/>
      <c r="C130" s="22">
        <f>ROUND(3.9,5)</f>
        <v>3.9</v>
      </c>
      <c r="D130" s="22">
        <f>F130</f>
        <v>114.81203</v>
      </c>
      <c r="E130" s="22">
        <f>F130</f>
        <v>114.81203</v>
      </c>
      <c r="F130" s="22">
        <f>ROUND(114.81203,5)</f>
        <v>114.81203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ROUND(4.555,5)</f>
        <v>4.555</v>
      </c>
      <c r="D132" s="22">
        <f>F132</f>
        <v>129.73913</v>
      </c>
      <c r="E132" s="22">
        <f>F132</f>
        <v>129.73913</v>
      </c>
      <c r="F132" s="22">
        <f>ROUND(129.73913,5)</f>
        <v>129.73913</v>
      </c>
      <c r="G132" s="20"/>
      <c r="H132" s="28"/>
    </row>
    <row r="133" spans="1:8" ht="12.75" customHeight="1">
      <c r="A133" s="30">
        <v>43958</v>
      </c>
      <c r="B133" s="31"/>
      <c r="C133" s="22">
        <f>ROUND(4.555,5)</f>
        <v>4.555</v>
      </c>
      <c r="D133" s="22">
        <f>F133</f>
        <v>130.22982</v>
      </c>
      <c r="E133" s="22">
        <f>F133</f>
        <v>130.22982</v>
      </c>
      <c r="F133" s="22">
        <f>ROUND(130.22982,5)</f>
        <v>130.22982</v>
      </c>
      <c r="G133" s="20"/>
      <c r="H133" s="28"/>
    </row>
    <row r="134" spans="1:8" ht="12.75" customHeight="1">
      <c r="A134" s="30">
        <v>44049</v>
      </c>
      <c r="B134" s="31"/>
      <c r="C134" s="22">
        <f>ROUND(4.555,5)</f>
        <v>4.555</v>
      </c>
      <c r="D134" s="22">
        <f>F134</f>
        <v>132.6912</v>
      </c>
      <c r="E134" s="22">
        <f>F134</f>
        <v>132.6912</v>
      </c>
      <c r="F134" s="22">
        <f>ROUND(132.6912,5)</f>
        <v>132.6912</v>
      </c>
      <c r="G134" s="20"/>
      <c r="H134" s="28"/>
    </row>
    <row r="135" spans="1:8" ht="12.75" customHeight="1">
      <c r="A135" s="30">
        <v>44140</v>
      </c>
      <c r="B135" s="31"/>
      <c r="C135" s="22">
        <f>ROUND(4.555,5)</f>
        <v>4.555</v>
      </c>
      <c r="D135" s="22">
        <f>F135</f>
        <v>133.21436</v>
      </c>
      <c r="E135" s="22">
        <f>F135</f>
        <v>133.21436</v>
      </c>
      <c r="F135" s="22">
        <f>ROUND(133.21436,5)</f>
        <v>133.21436</v>
      </c>
      <c r="G135" s="20"/>
      <c r="H135" s="28"/>
    </row>
    <row r="136" spans="1:8" ht="12.75" customHeight="1">
      <c r="A136" s="30">
        <v>44231</v>
      </c>
      <c r="B136" s="31"/>
      <c r="C136" s="22">
        <f>ROUND(4.555,5)</f>
        <v>4.555</v>
      </c>
      <c r="D136" s="22">
        <f>F136</f>
        <v>135.59391</v>
      </c>
      <c r="E136" s="22">
        <f>F136</f>
        <v>135.59391</v>
      </c>
      <c r="F136" s="22">
        <f>ROUND(135.59391,5)</f>
        <v>135.59391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ROUND(10.92,5)</f>
        <v>10.92</v>
      </c>
      <c r="D138" s="22">
        <f>F138</f>
        <v>10.97697</v>
      </c>
      <c r="E138" s="22">
        <f>F138</f>
        <v>10.97697</v>
      </c>
      <c r="F138" s="22">
        <f>ROUND(10.97697,5)</f>
        <v>10.97697</v>
      </c>
      <c r="G138" s="20"/>
      <c r="H138" s="28"/>
    </row>
    <row r="139" spans="1:8" ht="12.75" customHeight="1">
      <c r="A139" s="30">
        <v>43958</v>
      </c>
      <c r="B139" s="31"/>
      <c r="C139" s="22">
        <f>ROUND(10.92,5)</f>
        <v>10.92</v>
      </c>
      <c r="D139" s="22">
        <f>F139</f>
        <v>11.09425</v>
      </c>
      <c r="E139" s="22">
        <f>F139</f>
        <v>11.09425</v>
      </c>
      <c r="F139" s="22">
        <f>ROUND(11.09425,5)</f>
        <v>11.09425</v>
      </c>
      <c r="G139" s="20"/>
      <c r="H139" s="28"/>
    </row>
    <row r="140" spans="1:8" ht="12.75" customHeight="1">
      <c r="A140" s="30">
        <v>44049</v>
      </c>
      <c r="B140" s="31"/>
      <c r="C140" s="22">
        <f>ROUND(10.92,5)</f>
        <v>10.92</v>
      </c>
      <c r="D140" s="22">
        <f>F140</f>
        <v>11.21397</v>
      </c>
      <c r="E140" s="22">
        <f>F140</f>
        <v>11.21397</v>
      </c>
      <c r="F140" s="22">
        <f>ROUND(11.21397,5)</f>
        <v>11.21397</v>
      </c>
      <c r="G140" s="20"/>
      <c r="H140" s="28"/>
    </row>
    <row r="141" spans="1:8" ht="12.75" customHeight="1">
      <c r="A141" s="30">
        <v>44140</v>
      </c>
      <c r="B141" s="31"/>
      <c r="C141" s="22">
        <f>ROUND(10.92,5)</f>
        <v>10.92</v>
      </c>
      <c r="D141" s="22">
        <f>F141</f>
        <v>11.33582</v>
      </c>
      <c r="E141" s="22">
        <f>F141</f>
        <v>11.33582</v>
      </c>
      <c r="F141" s="22">
        <f>ROUND(11.33582,5)</f>
        <v>11.33582</v>
      </c>
      <c r="G141" s="20"/>
      <c r="H141" s="28"/>
    </row>
    <row r="142" spans="1:8" ht="12.75" customHeight="1">
      <c r="A142" s="30">
        <v>44231</v>
      </c>
      <c r="B142" s="31"/>
      <c r="C142" s="22">
        <f>ROUND(10.92,5)</f>
        <v>10.92</v>
      </c>
      <c r="D142" s="22">
        <f>F142</f>
        <v>11.48409</v>
      </c>
      <c r="E142" s="22">
        <f>F142</f>
        <v>11.48409</v>
      </c>
      <c r="F142" s="22">
        <f>ROUND(11.48409,5)</f>
        <v>11.48409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ROUND(11.225,5)</f>
        <v>11.225</v>
      </c>
      <c r="D144" s="22">
        <f>F144</f>
        <v>11.27881</v>
      </c>
      <c r="E144" s="22">
        <f>F144</f>
        <v>11.27881</v>
      </c>
      <c r="F144" s="22">
        <f>ROUND(11.27881,5)</f>
        <v>11.27881</v>
      </c>
      <c r="G144" s="20"/>
      <c r="H144" s="28"/>
    </row>
    <row r="145" spans="1:8" ht="12.75" customHeight="1">
      <c r="A145" s="30">
        <v>43958</v>
      </c>
      <c r="B145" s="31"/>
      <c r="C145" s="22">
        <f>ROUND(11.225,5)</f>
        <v>11.225</v>
      </c>
      <c r="D145" s="22">
        <f>F145</f>
        <v>11.39421</v>
      </c>
      <c r="E145" s="22">
        <f>F145</f>
        <v>11.39421</v>
      </c>
      <c r="F145" s="22">
        <f>ROUND(11.39421,5)</f>
        <v>11.39421</v>
      </c>
      <c r="G145" s="20"/>
      <c r="H145" s="28"/>
    </row>
    <row r="146" spans="1:8" ht="12.75" customHeight="1">
      <c r="A146" s="30">
        <v>44049</v>
      </c>
      <c r="B146" s="31"/>
      <c r="C146" s="22">
        <f>ROUND(11.225,5)</f>
        <v>11.225</v>
      </c>
      <c r="D146" s="22">
        <f>F146</f>
        <v>11.51028</v>
      </c>
      <c r="E146" s="22">
        <f>F146</f>
        <v>11.51028</v>
      </c>
      <c r="F146" s="22">
        <f>ROUND(11.51028,5)</f>
        <v>11.51028</v>
      </c>
      <c r="G146" s="20"/>
      <c r="H146" s="28"/>
    </row>
    <row r="147" spans="1:8" ht="12.75" customHeight="1">
      <c r="A147" s="30">
        <v>44140</v>
      </c>
      <c r="B147" s="31"/>
      <c r="C147" s="22">
        <f>ROUND(11.225,5)</f>
        <v>11.225</v>
      </c>
      <c r="D147" s="22">
        <f>F147</f>
        <v>11.62724</v>
      </c>
      <c r="E147" s="22">
        <f>F147</f>
        <v>11.62724</v>
      </c>
      <c r="F147" s="22">
        <f>ROUND(11.62724,5)</f>
        <v>11.62724</v>
      </c>
      <c r="G147" s="20"/>
      <c r="H147" s="28"/>
    </row>
    <row r="148" spans="1:8" ht="12.75" customHeight="1">
      <c r="A148" s="30">
        <v>44231</v>
      </c>
      <c r="B148" s="31"/>
      <c r="C148" s="22">
        <f>ROUND(11.225,5)</f>
        <v>11.225</v>
      </c>
      <c r="D148" s="22">
        <f>F148</f>
        <v>11.76383</v>
      </c>
      <c r="E148" s="22">
        <f>F148</f>
        <v>11.76383</v>
      </c>
      <c r="F148" s="22">
        <f>ROUND(11.76383,5)</f>
        <v>11.76383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ROUND(7.18,5)</f>
        <v>7.18</v>
      </c>
      <c r="D150" s="22">
        <f>F150</f>
        <v>7.17853</v>
      </c>
      <c r="E150" s="22">
        <f>F150</f>
        <v>7.17853</v>
      </c>
      <c r="F150" s="22">
        <f>ROUND(7.17853,5)</f>
        <v>7.17853</v>
      </c>
      <c r="G150" s="20"/>
      <c r="H150" s="28"/>
    </row>
    <row r="151" spans="1:8" ht="12.75" customHeight="1">
      <c r="A151" s="30">
        <v>43958</v>
      </c>
      <c r="B151" s="31"/>
      <c r="C151" s="22">
        <f>ROUND(7.18,5)</f>
        <v>7.18</v>
      </c>
      <c r="D151" s="22">
        <f>F151</f>
        <v>7.15287</v>
      </c>
      <c r="E151" s="22">
        <f>F151</f>
        <v>7.15287</v>
      </c>
      <c r="F151" s="22">
        <f>ROUND(7.15287,5)</f>
        <v>7.15287</v>
      </c>
      <c r="G151" s="20"/>
      <c r="H151" s="28"/>
    </row>
    <row r="152" spans="1:8" ht="12.75" customHeight="1">
      <c r="A152" s="30">
        <v>44049</v>
      </c>
      <c r="B152" s="31"/>
      <c r="C152" s="22">
        <f>ROUND(7.18,5)</f>
        <v>7.18</v>
      </c>
      <c r="D152" s="22">
        <f>F152</f>
        <v>7.10694</v>
      </c>
      <c r="E152" s="22">
        <f>F152</f>
        <v>7.10694</v>
      </c>
      <c r="F152" s="22">
        <f>ROUND(7.10694,5)</f>
        <v>7.10694</v>
      </c>
      <c r="G152" s="20"/>
      <c r="H152" s="28"/>
    </row>
    <row r="153" spans="1:8" ht="12.75" customHeight="1">
      <c r="A153" s="30">
        <v>44140</v>
      </c>
      <c r="B153" s="31"/>
      <c r="C153" s="22">
        <f>ROUND(7.18,5)</f>
        <v>7.18</v>
      </c>
      <c r="D153" s="22">
        <f>F153</f>
        <v>7.05424</v>
      </c>
      <c r="E153" s="22">
        <f>F153</f>
        <v>7.05424</v>
      </c>
      <c r="F153" s="22">
        <f>ROUND(7.05424,5)</f>
        <v>7.05424</v>
      </c>
      <c r="G153" s="20"/>
      <c r="H153" s="28"/>
    </row>
    <row r="154" spans="1:8" ht="12.75" customHeight="1">
      <c r="A154" s="30">
        <v>44231</v>
      </c>
      <c r="B154" s="31"/>
      <c r="C154" s="22">
        <f>ROUND(7.18,5)</f>
        <v>7.18</v>
      </c>
      <c r="D154" s="22">
        <f>F154</f>
        <v>7.05182</v>
      </c>
      <c r="E154" s="22">
        <f>F154</f>
        <v>7.05182</v>
      </c>
      <c r="F154" s="22">
        <f>ROUND(7.05182,5)</f>
        <v>7.05182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ROUND(9.73,5)</f>
        <v>9.73</v>
      </c>
      <c r="D156" s="22">
        <f>F156</f>
        <v>9.76759</v>
      </c>
      <c r="E156" s="22">
        <f>F156</f>
        <v>9.76759</v>
      </c>
      <c r="F156" s="22">
        <f>ROUND(9.76759,5)</f>
        <v>9.76759</v>
      </c>
      <c r="G156" s="20"/>
      <c r="H156" s="28"/>
    </row>
    <row r="157" spans="1:8" ht="12.75" customHeight="1">
      <c r="A157" s="30">
        <v>43958</v>
      </c>
      <c r="B157" s="31"/>
      <c r="C157" s="22">
        <f>ROUND(9.73,5)</f>
        <v>9.73</v>
      </c>
      <c r="D157" s="22">
        <f>F157</f>
        <v>9.83943</v>
      </c>
      <c r="E157" s="22">
        <f>F157</f>
        <v>9.83943</v>
      </c>
      <c r="F157" s="22">
        <f>ROUND(9.83943,5)</f>
        <v>9.83943</v>
      </c>
      <c r="G157" s="20"/>
      <c r="H157" s="28"/>
    </row>
    <row r="158" spans="1:8" ht="12.75" customHeight="1">
      <c r="A158" s="30">
        <v>44049</v>
      </c>
      <c r="B158" s="31"/>
      <c r="C158" s="22">
        <f>ROUND(9.73,5)</f>
        <v>9.73</v>
      </c>
      <c r="D158" s="22">
        <f>F158</f>
        <v>9.91151</v>
      </c>
      <c r="E158" s="22">
        <f>F158</f>
        <v>9.91151</v>
      </c>
      <c r="F158" s="22">
        <f>ROUND(9.91151,5)</f>
        <v>9.91151</v>
      </c>
      <c r="G158" s="20"/>
      <c r="H158" s="28"/>
    </row>
    <row r="159" spans="1:8" ht="12.75" customHeight="1">
      <c r="A159" s="30">
        <v>44140</v>
      </c>
      <c r="B159" s="31"/>
      <c r="C159" s="22">
        <f>ROUND(9.73,5)</f>
        <v>9.73</v>
      </c>
      <c r="D159" s="22">
        <f>F159</f>
        <v>9.98588</v>
      </c>
      <c r="E159" s="22">
        <f>F159</f>
        <v>9.98588</v>
      </c>
      <c r="F159" s="22">
        <f>ROUND(9.98588,5)</f>
        <v>9.98588</v>
      </c>
      <c r="G159" s="20"/>
      <c r="H159" s="28"/>
    </row>
    <row r="160" spans="1:8" ht="12.75" customHeight="1">
      <c r="A160" s="30">
        <v>44231</v>
      </c>
      <c r="B160" s="31"/>
      <c r="C160" s="22">
        <f>ROUND(9.73,5)</f>
        <v>9.73</v>
      </c>
      <c r="D160" s="22">
        <f>F160</f>
        <v>10.08197</v>
      </c>
      <c r="E160" s="22">
        <f>F160</f>
        <v>10.08197</v>
      </c>
      <c r="F160" s="22">
        <f>ROUND(10.08197,5)</f>
        <v>10.08197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ROUND(8.23,5)</f>
        <v>8.23</v>
      </c>
      <c r="D162" s="22">
        <f>F162</f>
        <v>8.25161</v>
      </c>
      <c r="E162" s="22">
        <f>F162</f>
        <v>8.25161</v>
      </c>
      <c r="F162" s="22">
        <f>ROUND(8.25161,5)</f>
        <v>8.25161</v>
      </c>
      <c r="G162" s="20"/>
      <c r="H162" s="28"/>
    </row>
    <row r="163" spans="1:8" ht="12.75" customHeight="1">
      <c r="A163" s="30">
        <v>43958</v>
      </c>
      <c r="B163" s="31"/>
      <c r="C163" s="22">
        <f>ROUND(8.23,5)</f>
        <v>8.23</v>
      </c>
      <c r="D163" s="22">
        <f>F163</f>
        <v>8.29585</v>
      </c>
      <c r="E163" s="22">
        <f>F163</f>
        <v>8.29585</v>
      </c>
      <c r="F163" s="22">
        <f>ROUND(8.29585,5)</f>
        <v>8.29585</v>
      </c>
      <c r="G163" s="20"/>
      <c r="H163" s="28"/>
    </row>
    <row r="164" spans="1:8" ht="12.75" customHeight="1">
      <c r="A164" s="30">
        <v>44049</v>
      </c>
      <c r="B164" s="31"/>
      <c r="C164" s="22">
        <f>ROUND(8.23,5)</f>
        <v>8.23</v>
      </c>
      <c r="D164" s="22">
        <f>F164</f>
        <v>8.33876</v>
      </c>
      <c r="E164" s="22">
        <f>F164</f>
        <v>8.33876</v>
      </c>
      <c r="F164" s="22">
        <f>ROUND(8.33876,5)</f>
        <v>8.33876</v>
      </c>
      <c r="G164" s="20"/>
      <c r="H164" s="28"/>
    </row>
    <row r="165" spans="1:8" ht="12.75" customHeight="1">
      <c r="A165" s="30">
        <v>44140</v>
      </c>
      <c r="B165" s="31"/>
      <c r="C165" s="22">
        <f>ROUND(8.23,5)</f>
        <v>8.23</v>
      </c>
      <c r="D165" s="22">
        <f>F165</f>
        <v>8.37827</v>
      </c>
      <c r="E165" s="22">
        <f>F165</f>
        <v>8.37827</v>
      </c>
      <c r="F165" s="22">
        <f>ROUND(8.37827,5)</f>
        <v>8.37827</v>
      </c>
      <c r="G165" s="20"/>
      <c r="H165" s="28"/>
    </row>
    <row r="166" spans="1:8" ht="12.75" customHeight="1">
      <c r="A166" s="30">
        <v>44231</v>
      </c>
      <c r="B166" s="31"/>
      <c r="C166" s="22">
        <f>ROUND(8.23,5)</f>
        <v>8.23</v>
      </c>
      <c r="D166" s="22">
        <f>F166</f>
        <v>8.44907</v>
      </c>
      <c r="E166" s="22">
        <f>F166</f>
        <v>8.44907</v>
      </c>
      <c r="F166" s="22">
        <f>ROUND(8.44907,5)</f>
        <v>8.44907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ROUND(3.27,5)</f>
        <v>3.27</v>
      </c>
      <c r="D168" s="22">
        <f>F168</f>
        <v>301.40036</v>
      </c>
      <c r="E168" s="22">
        <f>F168</f>
        <v>301.40036</v>
      </c>
      <c r="F168" s="22">
        <f>ROUND(301.40036,5)</f>
        <v>301.40036</v>
      </c>
      <c r="G168" s="20"/>
      <c r="H168" s="28"/>
    </row>
    <row r="169" spans="1:8" ht="12.75" customHeight="1">
      <c r="A169" s="30">
        <v>43958</v>
      </c>
      <c r="B169" s="31"/>
      <c r="C169" s="22">
        <f>ROUND(3.27,5)</f>
        <v>3.27</v>
      </c>
      <c r="D169" s="22">
        <f>F169</f>
        <v>306.96219</v>
      </c>
      <c r="E169" s="22">
        <f>F169</f>
        <v>306.96219</v>
      </c>
      <c r="F169" s="22">
        <f>ROUND(306.96219,5)</f>
        <v>306.96219</v>
      </c>
      <c r="G169" s="20"/>
      <c r="H169" s="28"/>
    </row>
    <row r="170" spans="1:8" ht="12.75" customHeight="1">
      <c r="A170" s="30">
        <v>44049</v>
      </c>
      <c r="B170" s="31"/>
      <c r="C170" s="22">
        <f>ROUND(3.27,5)</f>
        <v>3.27</v>
      </c>
      <c r="D170" s="22">
        <f>F170</f>
        <v>304.98948</v>
      </c>
      <c r="E170" s="22">
        <f>F170</f>
        <v>304.98948</v>
      </c>
      <c r="F170" s="22">
        <f>ROUND(304.98948,5)</f>
        <v>304.98948</v>
      </c>
      <c r="G170" s="20"/>
      <c r="H170" s="28"/>
    </row>
    <row r="171" spans="1:8" ht="12.75" customHeight="1">
      <c r="A171" s="30">
        <v>44140</v>
      </c>
      <c r="B171" s="31"/>
      <c r="C171" s="22">
        <f>ROUND(3.27,5)</f>
        <v>3.27</v>
      </c>
      <c r="D171" s="22">
        <f>F171</f>
        <v>310.70834</v>
      </c>
      <c r="E171" s="22">
        <f>F171</f>
        <v>310.70834</v>
      </c>
      <c r="F171" s="22">
        <f>ROUND(310.70834,5)</f>
        <v>310.70834</v>
      </c>
      <c r="G171" s="20"/>
      <c r="H171" s="28"/>
    </row>
    <row r="172" spans="1:8" ht="12.75" customHeight="1">
      <c r="A172" s="30">
        <v>44231</v>
      </c>
      <c r="B172" s="31"/>
      <c r="C172" s="22">
        <f>ROUND(3.27,5)</f>
        <v>3.27</v>
      </c>
      <c r="D172" s="22">
        <f>F172</f>
        <v>308.28519</v>
      </c>
      <c r="E172" s="22">
        <f>F172</f>
        <v>308.28519</v>
      </c>
      <c r="F172" s="22">
        <f>ROUND(308.28519,5)</f>
        <v>308.28519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ROUND(3.82,5)</f>
        <v>3.82</v>
      </c>
      <c r="D174" s="22">
        <f>F174</f>
        <v>226.34903</v>
      </c>
      <c r="E174" s="22">
        <f>F174</f>
        <v>226.34903</v>
      </c>
      <c r="F174" s="22">
        <f>ROUND(226.34903,5)</f>
        <v>226.34903</v>
      </c>
      <c r="G174" s="20"/>
      <c r="H174" s="28"/>
    </row>
    <row r="175" spans="1:8" ht="12.75" customHeight="1">
      <c r="A175" s="30">
        <v>43958</v>
      </c>
      <c r="B175" s="31"/>
      <c r="C175" s="22">
        <f>ROUND(3.82,5)</f>
        <v>3.82</v>
      </c>
      <c r="D175" s="22">
        <f>F175</f>
        <v>230.52593</v>
      </c>
      <c r="E175" s="22">
        <f>F175</f>
        <v>230.52593</v>
      </c>
      <c r="F175" s="22">
        <f>ROUND(230.52593,5)</f>
        <v>230.52593</v>
      </c>
      <c r="G175" s="20"/>
      <c r="H175" s="28"/>
    </row>
    <row r="176" spans="1:8" ht="12.75" customHeight="1">
      <c r="A176" s="30">
        <v>44049</v>
      </c>
      <c r="B176" s="31"/>
      <c r="C176" s="22">
        <f>ROUND(3.82,5)</f>
        <v>3.82</v>
      </c>
      <c r="D176" s="22">
        <f>F176</f>
        <v>230.75377</v>
      </c>
      <c r="E176" s="22">
        <f>F176</f>
        <v>230.75377</v>
      </c>
      <c r="F176" s="22">
        <f>ROUND(230.75377,5)</f>
        <v>230.75377</v>
      </c>
      <c r="G176" s="20"/>
      <c r="H176" s="28"/>
    </row>
    <row r="177" spans="1:8" ht="12.75" customHeight="1">
      <c r="A177" s="30">
        <v>44140</v>
      </c>
      <c r="B177" s="31"/>
      <c r="C177" s="22">
        <f>ROUND(3.82,5)</f>
        <v>3.82</v>
      </c>
      <c r="D177" s="22">
        <f>F177</f>
        <v>235.08069</v>
      </c>
      <c r="E177" s="22">
        <f>F177</f>
        <v>235.08069</v>
      </c>
      <c r="F177" s="22">
        <f>ROUND(235.08069,5)</f>
        <v>235.08069</v>
      </c>
      <c r="G177" s="20"/>
      <c r="H177" s="28"/>
    </row>
    <row r="178" spans="1:8" ht="12.75" customHeight="1">
      <c r="A178" s="30">
        <v>44231</v>
      </c>
      <c r="B178" s="31"/>
      <c r="C178" s="22">
        <f>ROUND(3.82,5)</f>
        <v>3.82</v>
      </c>
      <c r="D178" s="22">
        <f>F178</f>
        <v>235.04647</v>
      </c>
      <c r="E178" s="22">
        <f>F178</f>
        <v>235.04647</v>
      </c>
      <c r="F178" s="22">
        <f>ROUND(235.04647,5)</f>
        <v>235.04647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ROUND(6.9,5)</f>
        <v>6.9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ROUND(6.7,5)</f>
        <v>6.7</v>
      </c>
      <c r="D194" s="22">
        <f>F194</f>
        <v>6.63577</v>
      </c>
      <c r="E194" s="22">
        <f>F194</f>
        <v>6.63577</v>
      </c>
      <c r="F194" s="22">
        <f>ROUND(6.63577,5)</f>
        <v>6.63577</v>
      </c>
      <c r="G194" s="20"/>
      <c r="H194" s="28"/>
    </row>
    <row r="195" spans="1:8" ht="12.75" customHeight="1">
      <c r="A195" s="30">
        <v>43958</v>
      </c>
      <c r="B195" s="31"/>
      <c r="C195" s="22">
        <f>ROUND(6.7,5)</f>
        <v>6.7</v>
      </c>
      <c r="D195" s="22">
        <f>F195</f>
        <v>6.4165</v>
      </c>
      <c r="E195" s="22">
        <f>F195</f>
        <v>6.4165</v>
      </c>
      <c r="F195" s="22">
        <f>ROUND(6.4165,5)</f>
        <v>6.4165</v>
      </c>
      <c r="G195" s="20"/>
      <c r="H195" s="28"/>
    </row>
    <row r="196" spans="1:8" ht="12.75" customHeight="1">
      <c r="A196" s="30">
        <v>44049</v>
      </c>
      <c r="B196" s="31"/>
      <c r="C196" s="22">
        <f>ROUND(6.7,5)</f>
        <v>6.7</v>
      </c>
      <c r="D196" s="22">
        <f>F196</f>
        <v>5.98022</v>
      </c>
      <c r="E196" s="22">
        <f>F196</f>
        <v>5.98022</v>
      </c>
      <c r="F196" s="22">
        <f>ROUND(5.98022,5)</f>
        <v>5.98022</v>
      </c>
      <c r="G196" s="20"/>
      <c r="H196" s="28"/>
    </row>
    <row r="197" spans="1:8" ht="12.75" customHeight="1">
      <c r="A197" s="30">
        <v>44140</v>
      </c>
      <c r="B197" s="31"/>
      <c r="C197" s="22">
        <f>ROUND(6.7,5)</f>
        <v>6.7</v>
      </c>
      <c r="D197" s="22">
        <f>F197</f>
        <v>4.94599</v>
      </c>
      <c r="E197" s="22">
        <f>F197</f>
        <v>4.94599</v>
      </c>
      <c r="F197" s="22">
        <f>ROUND(4.94599,5)</f>
        <v>4.94599</v>
      </c>
      <c r="G197" s="20"/>
      <c r="H197" s="28"/>
    </row>
    <row r="198" spans="1:8" ht="12.75" customHeight="1">
      <c r="A198" s="30">
        <v>44231</v>
      </c>
      <c r="B198" s="31"/>
      <c r="C198" s="22">
        <f>ROUND(6.7,5)</f>
        <v>6.7</v>
      </c>
      <c r="D198" s="22">
        <f>F198</f>
        <v>1.06475</v>
      </c>
      <c r="E198" s="22">
        <f>F198</f>
        <v>1.06475</v>
      </c>
      <c r="F198" s="22">
        <f>ROUND(1.06475,5)</f>
        <v>1.06475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ROUND(9.77,5)</f>
        <v>9.77</v>
      </c>
      <c r="D200" s="22">
        <f>F200</f>
        <v>9.80261</v>
      </c>
      <c r="E200" s="22">
        <f>F200</f>
        <v>9.80261</v>
      </c>
      <c r="F200" s="22">
        <f>ROUND(9.80261,5)</f>
        <v>9.80261</v>
      </c>
      <c r="G200" s="20"/>
      <c r="H200" s="28"/>
    </row>
    <row r="201" spans="1:8" ht="12.75" customHeight="1">
      <c r="A201" s="30">
        <v>43958</v>
      </c>
      <c r="B201" s="31"/>
      <c r="C201" s="22">
        <f>ROUND(9.77,5)</f>
        <v>9.77</v>
      </c>
      <c r="D201" s="22">
        <f>F201</f>
        <v>9.87052</v>
      </c>
      <c r="E201" s="22">
        <f>F201</f>
        <v>9.87052</v>
      </c>
      <c r="F201" s="22">
        <f>ROUND(9.87052,5)</f>
        <v>9.87052</v>
      </c>
      <c r="G201" s="20"/>
      <c r="H201" s="28"/>
    </row>
    <row r="202" spans="1:8" ht="12.75" customHeight="1">
      <c r="A202" s="30">
        <v>44049</v>
      </c>
      <c r="B202" s="31"/>
      <c r="C202" s="22">
        <f>ROUND(9.77,5)</f>
        <v>9.77</v>
      </c>
      <c r="D202" s="22">
        <f>F202</f>
        <v>9.93868</v>
      </c>
      <c r="E202" s="22">
        <f>F202</f>
        <v>9.93868</v>
      </c>
      <c r="F202" s="22">
        <f>ROUND(9.93868,5)</f>
        <v>9.93868</v>
      </c>
      <c r="G202" s="20"/>
      <c r="H202" s="28"/>
    </row>
    <row r="203" spans="1:8" ht="12.75" customHeight="1">
      <c r="A203" s="30">
        <v>44140</v>
      </c>
      <c r="B203" s="31"/>
      <c r="C203" s="22">
        <f>ROUND(9.77,5)</f>
        <v>9.77</v>
      </c>
      <c r="D203" s="22">
        <f>F203</f>
        <v>10.00552</v>
      </c>
      <c r="E203" s="22">
        <f>F203</f>
        <v>10.00552</v>
      </c>
      <c r="F203" s="22">
        <f>ROUND(10.00552,5)</f>
        <v>10.00552</v>
      </c>
      <c r="G203" s="20"/>
      <c r="H203" s="28"/>
    </row>
    <row r="204" spans="1:8" ht="12.75" customHeight="1">
      <c r="A204" s="30">
        <v>44231</v>
      </c>
      <c r="B204" s="31"/>
      <c r="C204" s="22">
        <f>ROUND(9.77,5)</f>
        <v>9.77</v>
      </c>
      <c r="D204" s="22">
        <f>F204</f>
        <v>10.08981</v>
      </c>
      <c r="E204" s="22">
        <f>F204</f>
        <v>10.08981</v>
      </c>
      <c r="F204" s="22">
        <f>ROUND(10.08981,5)</f>
        <v>10.08981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ROUND(3.635,5)</f>
        <v>3.635</v>
      </c>
      <c r="D206" s="22">
        <f>F206</f>
        <v>188.8611</v>
      </c>
      <c r="E206" s="22">
        <f>F206</f>
        <v>188.8611</v>
      </c>
      <c r="F206" s="22">
        <f>ROUND(188.8611,5)</f>
        <v>188.8611</v>
      </c>
      <c r="G206" s="20"/>
      <c r="H206" s="28"/>
    </row>
    <row r="207" spans="1:8" ht="12.75" customHeight="1">
      <c r="A207" s="30">
        <v>43958</v>
      </c>
      <c r="B207" s="31"/>
      <c r="C207" s="22">
        <f>ROUND(3.635,5)</f>
        <v>3.635</v>
      </c>
      <c r="D207" s="22">
        <f>F207</f>
        <v>189.70286</v>
      </c>
      <c r="E207" s="22">
        <f>F207</f>
        <v>189.70286</v>
      </c>
      <c r="F207" s="22">
        <f>ROUND(189.70286,5)</f>
        <v>189.70286</v>
      </c>
      <c r="G207" s="20"/>
      <c r="H207" s="28"/>
    </row>
    <row r="208" spans="1:8" ht="12.75" customHeight="1">
      <c r="A208" s="30">
        <v>44049</v>
      </c>
      <c r="B208" s="31"/>
      <c r="C208" s="22">
        <f>ROUND(3.635,5)</f>
        <v>3.635</v>
      </c>
      <c r="D208" s="22">
        <f>F208</f>
        <v>193.2883</v>
      </c>
      <c r="E208" s="22">
        <f>F208</f>
        <v>193.2883</v>
      </c>
      <c r="F208" s="22">
        <f>ROUND(193.2883,5)</f>
        <v>193.2883</v>
      </c>
      <c r="G208" s="20"/>
      <c r="H208" s="28"/>
    </row>
    <row r="209" spans="1:8" ht="12.75" customHeight="1">
      <c r="A209" s="30">
        <v>44140</v>
      </c>
      <c r="B209" s="31"/>
      <c r="C209" s="22">
        <f>ROUND(3.635,5)</f>
        <v>3.635</v>
      </c>
      <c r="D209" s="22">
        <f>F209</f>
        <v>194.19722</v>
      </c>
      <c r="E209" s="22">
        <f>F209</f>
        <v>194.19722</v>
      </c>
      <c r="F209" s="22">
        <f>ROUND(194.19722,5)</f>
        <v>194.19722</v>
      </c>
      <c r="G209" s="20"/>
      <c r="H209" s="28"/>
    </row>
    <row r="210" spans="1:8" ht="12.75" customHeight="1">
      <c r="A210" s="30">
        <v>44231</v>
      </c>
      <c r="B210" s="31"/>
      <c r="C210" s="22">
        <f>ROUND(3.635,5)</f>
        <v>3.635</v>
      </c>
      <c r="D210" s="22">
        <f>F210</f>
        <v>197.66693</v>
      </c>
      <c r="E210" s="22">
        <f>F210</f>
        <v>197.66693</v>
      </c>
      <c r="F210" s="22">
        <f>ROUND(197.66693,5)</f>
        <v>197.66693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ROUND(3.08,5)</f>
        <v>3.08</v>
      </c>
      <c r="D212" s="22">
        <f>F212</f>
        <v>161.7774</v>
      </c>
      <c r="E212" s="22">
        <f>F212</f>
        <v>161.7774</v>
      </c>
      <c r="F212" s="22">
        <f>ROUND(161.7774,5)</f>
        <v>161.7774</v>
      </c>
      <c r="G212" s="20"/>
      <c r="H212" s="28"/>
    </row>
    <row r="213" spans="1:8" ht="12.75" customHeight="1">
      <c r="A213" s="30">
        <v>43958</v>
      </c>
      <c r="B213" s="31"/>
      <c r="C213" s="22">
        <f>ROUND(3.08,5)</f>
        <v>3.08</v>
      </c>
      <c r="D213" s="22">
        <f>F213</f>
        <v>164.76272</v>
      </c>
      <c r="E213" s="22">
        <f>F213</f>
        <v>164.76272</v>
      </c>
      <c r="F213" s="22">
        <f>ROUND(164.76272,5)</f>
        <v>164.76272</v>
      </c>
      <c r="G213" s="20"/>
      <c r="H213" s="28"/>
    </row>
    <row r="214" spans="1:8" ht="12.75" customHeight="1">
      <c r="A214" s="30">
        <v>44049</v>
      </c>
      <c r="B214" s="31"/>
      <c r="C214" s="22">
        <f>ROUND(3.08,5)</f>
        <v>3.08</v>
      </c>
      <c r="D214" s="22">
        <f>F214</f>
        <v>165.58864</v>
      </c>
      <c r="E214" s="22">
        <f>F214</f>
        <v>165.58864</v>
      </c>
      <c r="F214" s="22">
        <f>ROUND(165.58864,5)</f>
        <v>165.58864</v>
      </c>
      <c r="G214" s="20"/>
      <c r="H214" s="28"/>
    </row>
    <row r="215" spans="1:8" ht="12.75" customHeight="1">
      <c r="A215" s="30">
        <v>44140</v>
      </c>
      <c r="B215" s="31"/>
      <c r="C215" s="22">
        <f>ROUND(3.08,5)</f>
        <v>3.08</v>
      </c>
      <c r="D215" s="22">
        <f>F215</f>
        <v>168.69365</v>
      </c>
      <c r="E215" s="22">
        <f>F215</f>
        <v>168.69365</v>
      </c>
      <c r="F215" s="22">
        <f>ROUND(168.69365,5)</f>
        <v>168.69365</v>
      </c>
      <c r="G215" s="20"/>
      <c r="H215" s="28"/>
    </row>
    <row r="216" spans="1:8" ht="12.75" customHeight="1">
      <c r="A216" s="30">
        <v>44231</v>
      </c>
      <c r="B216" s="31"/>
      <c r="C216" s="22">
        <f>ROUND(3.08,5)</f>
        <v>3.08</v>
      </c>
      <c r="D216" s="22">
        <f>F216</f>
        <v>169.38666</v>
      </c>
      <c r="E216" s="22">
        <f>F216</f>
        <v>169.38666</v>
      </c>
      <c r="F216" s="22">
        <f>ROUND(169.38666,5)</f>
        <v>169.38666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ROUND(9.24,5)</f>
        <v>9.24</v>
      </c>
      <c r="D218" s="22">
        <f>F218</f>
        <v>9.27321</v>
      </c>
      <c r="E218" s="22">
        <f>F218</f>
        <v>9.27321</v>
      </c>
      <c r="F218" s="22">
        <f>ROUND(9.27321,5)</f>
        <v>9.27321</v>
      </c>
      <c r="G218" s="20"/>
      <c r="H218" s="28"/>
    </row>
    <row r="219" spans="1:8" ht="12.75" customHeight="1">
      <c r="A219" s="30">
        <v>43958</v>
      </c>
      <c r="B219" s="31"/>
      <c r="C219" s="22">
        <f>ROUND(9.24,5)</f>
        <v>9.24</v>
      </c>
      <c r="D219" s="22">
        <f>F219</f>
        <v>9.33572</v>
      </c>
      <c r="E219" s="22">
        <f>F219</f>
        <v>9.33572</v>
      </c>
      <c r="F219" s="22">
        <f>ROUND(9.33572,5)</f>
        <v>9.33572</v>
      </c>
      <c r="G219" s="20"/>
      <c r="H219" s="28"/>
    </row>
    <row r="220" spans="1:8" ht="12.75" customHeight="1">
      <c r="A220" s="30">
        <v>44049</v>
      </c>
      <c r="B220" s="31"/>
      <c r="C220" s="22">
        <f>ROUND(9.24,5)</f>
        <v>9.24</v>
      </c>
      <c r="D220" s="22">
        <f>F220</f>
        <v>9.39785</v>
      </c>
      <c r="E220" s="22">
        <f>F220</f>
        <v>9.39785</v>
      </c>
      <c r="F220" s="22">
        <f>ROUND(9.39785,5)</f>
        <v>9.39785</v>
      </c>
      <c r="G220" s="20"/>
      <c r="H220" s="28"/>
    </row>
    <row r="221" spans="1:8" ht="12.75" customHeight="1">
      <c r="A221" s="30">
        <v>44140</v>
      </c>
      <c r="B221" s="31"/>
      <c r="C221" s="22">
        <f>ROUND(9.24,5)</f>
        <v>9.24</v>
      </c>
      <c r="D221" s="22">
        <f>F221</f>
        <v>9.4628</v>
      </c>
      <c r="E221" s="22">
        <f>F221</f>
        <v>9.4628</v>
      </c>
      <c r="F221" s="22">
        <f>ROUND(9.4628,5)</f>
        <v>9.4628</v>
      </c>
      <c r="G221" s="20"/>
      <c r="H221" s="28"/>
    </row>
    <row r="222" spans="1:8" ht="12.75" customHeight="1">
      <c r="A222" s="30">
        <v>44231</v>
      </c>
      <c r="B222" s="31"/>
      <c r="C222" s="22">
        <f>ROUND(9.24,5)</f>
        <v>9.24</v>
      </c>
      <c r="D222" s="22">
        <f>F222</f>
        <v>9.55112</v>
      </c>
      <c r="E222" s="22">
        <f>F222</f>
        <v>9.55112</v>
      </c>
      <c r="F222" s="22">
        <f>ROUND(9.55112,5)</f>
        <v>9.55112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ROUND(9.985,5)</f>
        <v>9.985</v>
      </c>
      <c r="D224" s="22">
        <f>F224</f>
        <v>10.01982</v>
      </c>
      <c r="E224" s="22">
        <f>F224</f>
        <v>10.01982</v>
      </c>
      <c r="F224" s="22">
        <f>ROUND(10.01982,5)</f>
        <v>10.01982</v>
      </c>
      <c r="G224" s="20"/>
      <c r="H224" s="28"/>
    </row>
    <row r="225" spans="1:8" ht="12.75" customHeight="1">
      <c r="A225" s="30">
        <v>43958</v>
      </c>
      <c r="B225" s="31"/>
      <c r="C225" s="22">
        <f>ROUND(9.985,5)</f>
        <v>9.985</v>
      </c>
      <c r="D225" s="22">
        <f>F225</f>
        <v>10.08658</v>
      </c>
      <c r="E225" s="22">
        <f>F225</f>
        <v>10.08658</v>
      </c>
      <c r="F225" s="22">
        <f>ROUND(10.08658,5)</f>
        <v>10.08658</v>
      </c>
      <c r="G225" s="20"/>
      <c r="H225" s="28"/>
    </row>
    <row r="226" spans="1:8" ht="12.75" customHeight="1">
      <c r="A226" s="30">
        <v>44049</v>
      </c>
      <c r="B226" s="31"/>
      <c r="C226" s="22">
        <f>ROUND(9.985,5)</f>
        <v>9.985</v>
      </c>
      <c r="D226" s="22">
        <f>F226</f>
        <v>10.15335</v>
      </c>
      <c r="E226" s="22">
        <f>F226</f>
        <v>10.15335</v>
      </c>
      <c r="F226" s="22">
        <f>ROUND(10.15335,5)</f>
        <v>10.15335</v>
      </c>
      <c r="G226" s="20"/>
      <c r="H226" s="28"/>
    </row>
    <row r="227" spans="1:8" ht="12.75" customHeight="1">
      <c r="A227" s="30">
        <v>44140</v>
      </c>
      <c r="B227" s="31"/>
      <c r="C227" s="22">
        <f>ROUND(9.985,5)</f>
        <v>9.985</v>
      </c>
      <c r="D227" s="22">
        <f>F227</f>
        <v>10.22161</v>
      </c>
      <c r="E227" s="22">
        <f>F227</f>
        <v>10.22161</v>
      </c>
      <c r="F227" s="22">
        <f>ROUND(10.22161,5)</f>
        <v>10.22161</v>
      </c>
      <c r="G227" s="20"/>
      <c r="H227" s="28"/>
    </row>
    <row r="228" spans="1:8" ht="12.75" customHeight="1">
      <c r="A228" s="30">
        <v>44231</v>
      </c>
      <c r="B228" s="31"/>
      <c r="C228" s="22">
        <f>ROUND(9.985,5)</f>
        <v>9.985</v>
      </c>
      <c r="D228" s="22">
        <f>F228</f>
        <v>10.3077</v>
      </c>
      <c r="E228" s="22">
        <f>F228</f>
        <v>10.3077</v>
      </c>
      <c r="F228" s="22">
        <f>ROUND(10.3077,5)</f>
        <v>10.3077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ROUND(10.075,5)</f>
        <v>10.075</v>
      </c>
      <c r="D230" s="22">
        <f>F230</f>
        <v>10.11104</v>
      </c>
      <c r="E230" s="22">
        <f>F230</f>
        <v>10.11104</v>
      </c>
      <c r="F230" s="22">
        <f>ROUND(10.11104,5)</f>
        <v>10.11104</v>
      </c>
      <c r="G230" s="20"/>
      <c r="H230" s="28"/>
    </row>
    <row r="231" spans="1:8" ht="12.75" customHeight="1">
      <c r="A231" s="30">
        <v>43958</v>
      </c>
      <c r="B231" s="31"/>
      <c r="C231" s="22">
        <f>ROUND(10.075,5)</f>
        <v>10.075</v>
      </c>
      <c r="D231" s="22">
        <f>F231</f>
        <v>10.18022</v>
      </c>
      <c r="E231" s="22">
        <f>F231</f>
        <v>10.18022</v>
      </c>
      <c r="F231" s="22">
        <f>ROUND(10.18022,5)</f>
        <v>10.18022</v>
      </c>
      <c r="G231" s="20"/>
      <c r="H231" s="28"/>
    </row>
    <row r="232" spans="1:8" ht="12.75" customHeight="1">
      <c r="A232" s="30">
        <v>44049</v>
      </c>
      <c r="B232" s="31"/>
      <c r="C232" s="22">
        <f>ROUND(10.075,5)</f>
        <v>10.075</v>
      </c>
      <c r="D232" s="22">
        <f>F232</f>
        <v>10.24959</v>
      </c>
      <c r="E232" s="22">
        <f>F232</f>
        <v>10.24959</v>
      </c>
      <c r="F232" s="22">
        <f>ROUND(10.24959,5)</f>
        <v>10.24959</v>
      </c>
      <c r="G232" s="20"/>
      <c r="H232" s="28"/>
    </row>
    <row r="233" spans="1:8" ht="12.75" customHeight="1">
      <c r="A233" s="30">
        <v>44140</v>
      </c>
      <c r="B233" s="31"/>
      <c r="C233" s="22">
        <f>ROUND(10.075,5)</f>
        <v>10.075</v>
      </c>
      <c r="D233" s="22">
        <f>F233</f>
        <v>10.3204</v>
      </c>
      <c r="E233" s="22">
        <f>F233</f>
        <v>10.3204</v>
      </c>
      <c r="F233" s="22">
        <f>ROUND(10.3204,5)</f>
        <v>10.3204</v>
      </c>
      <c r="G233" s="20"/>
      <c r="H233" s="28"/>
    </row>
    <row r="234" spans="1:8" ht="12.75" customHeight="1">
      <c r="A234" s="30">
        <v>44231</v>
      </c>
      <c r="B234" s="31"/>
      <c r="C234" s="22">
        <f>ROUND(10.075,5)</f>
        <v>10.075</v>
      </c>
      <c r="D234" s="22">
        <f>F234</f>
        <v>10.4093</v>
      </c>
      <c r="E234" s="22">
        <f>F234</f>
        <v>10.4093</v>
      </c>
      <c r="F234" s="22">
        <f>ROUND(10.4093,5)</f>
        <v>10.4093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ROUND(750.483,3)</f>
        <v>750.483</v>
      </c>
      <c r="D236" s="23">
        <f>F236</f>
        <v>757.122</v>
      </c>
      <c r="E236" s="23">
        <f>F236</f>
        <v>757.122</v>
      </c>
      <c r="F236" s="23">
        <f>ROUND(757.122,3)</f>
        <v>757.122</v>
      </c>
      <c r="G236" s="20"/>
      <c r="H236" s="28"/>
    </row>
    <row r="237" spans="1:8" ht="12.75" customHeight="1">
      <c r="A237" s="30">
        <v>43958</v>
      </c>
      <c r="B237" s="31"/>
      <c r="C237" s="23">
        <f>ROUND(750.483,3)</f>
        <v>750.483</v>
      </c>
      <c r="D237" s="23">
        <f>F237</f>
        <v>770.908</v>
      </c>
      <c r="E237" s="23">
        <f>F237</f>
        <v>770.908</v>
      </c>
      <c r="F237" s="23">
        <f>ROUND(770.908,3)</f>
        <v>770.908</v>
      </c>
      <c r="G237" s="20"/>
      <c r="H237" s="28"/>
    </row>
    <row r="238" spans="1:8" ht="12.75" customHeight="1">
      <c r="A238" s="30">
        <v>44049</v>
      </c>
      <c r="B238" s="31"/>
      <c r="C238" s="23">
        <f>ROUND(750.483,3)</f>
        <v>750.483</v>
      </c>
      <c r="D238" s="23">
        <f>F238</f>
        <v>785.141</v>
      </c>
      <c r="E238" s="23">
        <f>F238</f>
        <v>785.141</v>
      </c>
      <c r="F238" s="23">
        <f>ROUND(785.141,3)</f>
        <v>785.141</v>
      </c>
      <c r="G238" s="20"/>
      <c r="H238" s="28"/>
    </row>
    <row r="239" spans="1:8" ht="12.75" customHeight="1">
      <c r="A239" s="30">
        <v>44140</v>
      </c>
      <c r="B239" s="31"/>
      <c r="C239" s="23">
        <f>ROUND(750.483,3)</f>
        <v>750.483</v>
      </c>
      <c r="D239" s="23">
        <f>F239</f>
        <v>799.843</v>
      </c>
      <c r="E239" s="23">
        <f>F239</f>
        <v>799.843</v>
      </c>
      <c r="F239" s="23">
        <f>ROUND(799.843,3)</f>
        <v>799.843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ROUND(676.956,3)</f>
        <v>676.956</v>
      </c>
      <c r="D241" s="23">
        <f>F241</f>
        <v>682.944</v>
      </c>
      <c r="E241" s="23">
        <f>F241</f>
        <v>682.944</v>
      </c>
      <c r="F241" s="23">
        <f>ROUND(682.944,3)</f>
        <v>682.944</v>
      </c>
      <c r="G241" s="20"/>
      <c r="H241" s="28"/>
    </row>
    <row r="242" spans="1:8" ht="12.75" customHeight="1">
      <c r="A242" s="30">
        <v>43958</v>
      </c>
      <c r="B242" s="31"/>
      <c r="C242" s="23">
        <f>ROUND(676.956,3)</f>
        <v>676.956</v>
      </c>
      <c r="D242" s="23">
        <f>F242</f>
        <v>695.38</v>
      </c>
      <c r="E242" s="23">
        <f>F242</f>
        <v>695.38</v>
      </c>
      <c r="F242" s="23">
        <f>ROUND(695.38,3)</f>
        <v>695.38</v>
      </c>
      <c r="G242" s="20"/>
      <c r="H242" s="28"/>
    </row>
    <row r="243" spans="1:8" ht="12.75" customHeight="1">
      <c r="A243" s="30">
        <v>44049</v>
      </c>
      <c r="B243" s="31"/>
      <c r="C243" s="23">
        <f>ROUND(676.956,3)</f>
        <v>676.956</v>
      </c>
      <c r="D243" s="23">
        <f>F243</f>
        <v>708.219</v>
      </c>
      <c r="E243" s="23">
        <f>F243</f>
        <v>708.219</v>
      </c>
      <c r="F243" s="23">
        <f>ROUND(708.219,3)</f>
        <v>708.219</v>
      </c>
      <c r="G243" s="20"/>
      <c r="H243" s="28"/>
    </row>
    <row r="244" spans="1:8" ht="12.75" customHeight="1">
      <c r="A244" s="30">
        <v>44140</v>
      </c>
      <c r="B244" s="31"/>
      <c r="C244" s="23">
        <f>ROUND(676.956,3)</f>
        <v>676.956</v>
      </c>
      <c r="D244" s="23">
        <f>F244</f>
        <v>721.48</v>
      </c>
      <c r="E244" s="23">
        <f>F244</f>
        <v>721.48</v>
      </c>
      <c r="F244" s="23">
        <f>ROUND(721.48,3)</f>
        <v>721.48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ROUND(783.107,3)</f>
        <v>783.107</v>
      </c>
      <c r="D246" s="23">
        <f>F246</f>
        <v>790.034</v>
      </c>
      <c r="E246" s="23">
        <f>F246</f>
        <v>790.034</v>
      </c>
      <c r="F246" s="23">
        <f>ROUND(790.034,3)</f>
        <v>790.034</v>
      </c>
      <c r="G246" s="20"/>
      <c r="H246" s="28"/>
    </row>
    <row r="247" spans="1:8" ht="12.75" customHeight="1">
      <c r="A247" s="30">
        <v>43958</v>
      </c>
      <c r="B247" s="31"/>
      <c r="C247" s="23">
        <f>ROUND(783.107,3)</f>
        <v>783.107</v>
      </c>
      <c r="D247" s="23">
        <f>F247</f>
        <v>804.42</v>
      </c>
      <c r="E247" s="23">
        <f>F247</f>
        <v>804.42</v>
      </c>
      <c r="F247" s="23">
        <f>ROUND(804.42,3)</f>
        <v>804.42</v>
      </c>
      <c r="G247" s="20"/>
      <c r="H247" s="28"/>
    </row>
    <row r="248" spans="1:8" ht="12.75" customHeight="1">
      <c r="A248" s="30">
        <v>44049</v>
      </c>
      <c r="B248" s="31"/>
      <c r="C248" s="23">
        <f>ROUND(783.107,3)</f>
        <v>783.107</v>
      </c>
      <c r="D248" s="23">
        <f>F248</f>
        <v>819.272</v>
      </c>
      <c r="E248" s="23">
        <f>F248</f>
        <v>819.272</v>
      </c>
      <c r="F248" s="23">
        <f>ROUND(819.272,3)</f>
        <v>819.272</v>
      </c>
      <c r="G248" s="20"/>
      <c r="H248" s="28"/>
    </row>
    <row r="249" spans="1:8" ht="12.75" customHeight="1">
      <c r="A249" s="30">
        <v>44140</v>
      </c>
      <c r="B249" s="31"/>
      <c r="C249" s="23">
        <f>ROUND(783.107,3)</f>
        <v>783.107</v>
      </c>
      <c r="D249" s="23">
        <f>F249</f>
        <v>834.613</v>
      </c>
      <c r="E249" s="23">
        <f>F249</f>
        <v>834.613</v>
      </c>
      <c r="F249" s="23">
        <f>ROUND(834.613,3)</f>
        <v>834.613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ROUND(697.368,3)</f>
        <v>697.368</v>
      </c>
      <c r="D251" s="23">
        <f>F251</f>
        <v>703.537</v>
      </c>
      <c r="E251" s="23">
        <f>F251</f>
        <v>703.537</v>
      </c>
      <c r="F251" s="23">
        <f>ROUND(703.537,3)</f>
        <v>703.537</v>
      </c>
      <c r="G251" s="20"/>
      <c r="H251" s="28"/>
    </row>
    <row r="252" spans="1:8" ht="12.75" customHeight="1">
      <c r="A252" s="30">
        <v>43958</v>
      </c>
      <c r="B252" s="31"/>
      <c r="C252" s="23">
        <f>ROUND(697.368,3)</f>
        <v>697.368</v>
      </c>
      <c r="D252" s="23">
        <f>F252</f>
        <v>716.347</v>
      </c>
      <c r="E252" s="23">
        <f>F252</f>
        <v>716.347</v>
      </c>
      <c r="F252" s="23">
        <f>ROUND(716.347,3)</f>
        <v>716.347</v>
      </c>
      <c r="G252" s="20"/>
      <c r="H252" s="28"/>
    </row>
    <row r="253" spans="1:8" ht="12.75" customHeight="1">
      <c r="A253" s="30">
        <v>44049</v>
      </c>
      <c r="B253" s="31"/>
      <c r="C253" s="23">
        <f>ROUND(697.368,3)</f>
        <v>697.368</v>
      </c>
      <c r="D253" s="23">
        <f>F253</f>
        <v>729.573</v>
      </c>
      <c r="E253" s="23">
        <f>F253</f>
        <v>729.573</v>
      </c>
      <c r="F253" s="23">
        <f>ROUND(729.573,3)</f>
        <v>729.573</v>
      </c>
      <c r="G253" s="20"/>
      <c r="H253" s="28"/>
    </row>
    <row r="254" spans="1:8" ht="12.75" customHeight="1">
      <c r="A254" s="30">
        <v>44140</v>
      </c>
      <c r="B254" s="31"/>
      <c r="C254" s="23">
        <f>ROUND(697.368,3)</f>
        <v>697.368</v>
      </c>
      <c r="D254" s="23">
        <f>F254</f>
        <v>743.235</v>
      </c>
      <c r="E254" s="23">
        <f>F254</f>
        <v>743.235</v>
      </c>
      <c r="F254" s="23">
        <f>ROUND(743.235,3)</f>
        <v>743.235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ROUND(257.378501285894,3)</f>
        <v>257.379</v>
      </c>
      <c r="D256" s="23">
        <f>F256</f>
        <v>259.687</v>
      </c>
      <c r="E256" s="23">
        <f>F256</f>
        <v>259.687</v>
      </c>
      <c r="F256" s="23">
        <f>ROUND(259.687,3)</f>
        <v>259.687</v>
      </c>
      <c r="G256" s="20"/>
      <c r="H256" s="28"/>
    </row>
    <row r="257" spans="1:8" ht="12.75" customHeight="1">
      <c r="A257" s="30">
        <v>43958</v>
      </c>
      <c r="B257" s="31"/>
      <c r="C257" s="23">
        <f>ROUND(257.378501285894,3)</f>
        <v>257.379</v>
      </c>
      <c r="D257" s="23">
        <f>F257</f>
        <v>264.479</v>
      </c>
      <c r="E257" s="23">
        <f>F257</f>
        <v>264.479</v>
      </c>
      <c r="F257" s="23">
        <f>ROUND(264.479,3)</f>
        <v>264.479</v>
      </c>
      <c r="G257" s="20"/>
      <c r="H257" s="28"/>
    </row>
    <row r="258" spans="1:8" ht="12.75" customHeight="1">
      <c r="A258" s="30">
        <v>44049</v>
      </c>
      <c r="B258" s="31"/>
      <c r="C258" s="23">
        <f>ROUND(257.378501285894,3)</f>
        <v>257.379</v>
      </c>
      <c r="D258" s="23">
        <f>F258</f>
        <v>269.425</v>
      </c>
      <c r="E258" s="23">
        <f>F258</f>
        <v>269.425</v>
      </c>
      <c r="F258" s="23">
        <f>ROUND(269.425,3)</f>
        <v>269.425</v>
      </c>
      <c r="G258" s="20"/>
      <c r="H258" s="28"/>
    </row>
    <row r="259" spans="1:8" ht="12.75" customHeight="1">
      <c r="A259" s="30">
        <v>44140</v>
      </c>
      <c r="B259" s="31"/>
      <c r="C259" s="23">
        <f>ROUND(257.378501285894,3)</f>
        <v>257.379</v>
      </c>
      <c r="D259" s="23">
        <f>F259</f>
        <v>274.531</v>
      </c>
      <c r="E259" s="23">
        <f>F259</f>
        <v>274.531</v>
      </c>
      <c r="F259" s="23">
        <f>ROUND(274.531,3)</f>
        <v>274.531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ROUND(689.658,3)</f>
        <v>689.658</v>
      </c>
      <c r="D261" s="23">
        <f>F261</f>
        <v>695.759</v>
      </c>
      <c r="E261" s="23">
        <f>F261</f>
        <v>695.759</v>
      </c>
      <c r="F261" s="23">
        <f>ROUND(695.759,3)</f>
        <v>695.759</v>
      </c>
      <c r="G261" s="20"/>
      <c r="H261" s="28"/>
    </row>
    <row r="262" spans="1:8" ht="12.75" customHeight="1">
      <c r="A262" s="30">
        <v>43958</v>
      </c>
      <c r="B262" s="31"/>
      <c r="C262" s="23">
        <f>ROUND(689.658,3)</f>
        <v>689.658</v>
      </c>
      <c r="D262" s="23">
        <f>F262</f>
        <v>708.427</v>
      </c>
      <c r="E262" s="23">
        <f>F262</f>
        <v>708.427</v>
      </c>
      <c r="F262" s="23">
        <f>ROUND(708.427,3)</f>
        <v>708.427</v>
      </c>
      <c r="G262" s="20"/>
      <c r="H262" s="28"/>
    </row>
    <row r="263" spans="1:8" ht="12.75" customHeight="1">
      <c r="A263" s="30">
        <v>44049</v>
      </c>
      <c r="B263" s="31"/>
      <c r="C263" s="23">
        <f>ROUND(689.658,3)</f>
        <v>689.658</v>
      </c>
      <c r="D263" s="23">
        <f>F263</f>
        <v>721.507</v>
      </c>
      <c r="E263" s="23">
        <f>F263</f>
        <v>721.507</v>
      </c>
      <c r="F263" s="23">
        <f>ROUND(721.507,3)</f>
        <v>721.507</v>
      </c>
      <c r="G263" s="20"/>
      <c r="H263" s="28"/>
    </row>
    <row r="264" spans="1:8" ht="12.75" customHeight="1">
      <c r="A264" s="30">
        <v>44140</v>
      </c>
      <c r="B264" s="31"/>
      <c r="C264" s="23">
        <f>ROUND(689.658,3)</f>
        <v>689.658</v>
      </c>
      <c r="D264" s="23">
        <f>F264</f>
        <v>735.018</v>
      </c>
      <c r="E264" s="23">
        <f>F264</f>
        <v>735.018</v>
      </c>
      <c r="F264" s="23">
        <f>ROUND(735.018,3)</f>
        <v>735.018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ROUND(102.032741074432,2)</f>
        <v>102.03</v>
      </c>
      <c r="D266" s="20">
        <f>F266</f>
        <v>98.6</v>
      </c>
      <c r="E266" s="20">
        <f>F266</f>
        <v>98.6</v>
      </c>
      <c r="F266" s="20">
        <f>ROUND(98.6031216424164,2)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ROUND(99.6531257741443,2)</f>
        <v>99.65</v>
      </c>
      <c r="D268" s="20">
        <f>F268</f>
        <v>93.76</v>
      </c>
      <c r="E268" s="20">
        <f>F268</f>
        <v>93.76</v>
      </c>
      <c r="F268" s="20">
        <f>ROUND(93.7577760668603,2)</f>
        <v>93.76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ROUND(98.8344019386528,2)</f>
        <v>98.83</v>
      </c>
      <c r="D270" s="20">
        <f>F270</f>
        <v>91.45</v>
      </c>
      <c r="E270" s="20">
        <f>F270</f>
        <v>91.45</v>
      </c>
      <c r="F270" s="20">
        <f>ROUND(91.4507696925501,2)</f>
        <v>91.45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ROUND(102.032741074432,2)</f>
        <v>102.03</v>
      </c>
      <c r="D272" s="20">
        <f>F272</f>
        <v>102.03</v>
      </c>
      <c r="E272" s="20">
        <f>F272</f>
        <v>102.03</v>
      </c>
      <c r="F272" s="20">
        <f>ROUND(102.032741074432,2)</f>
        <v>102.03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ROUND(102.032741074432,2)</f>
        <v>102.03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ROUND(99.6531257741443,5)</f>
        <v>99.65313</v>
      </c>
      <c r="D276" s="22">
        <f>F276</f>
        <v>95.44303</v>
      </c>
      <c r="E276" s="22">
        <f>F276</f>
        <v>95.44303</v>
      </c>
      <c r="F276" s="22">
        <f>ROUND(95.443025605192,5)</f>
        <v>95.44303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ROUND(99.6531257741443,5)</f>
        <v>99.65313</v>
      </c>
      <c r="D278" s="22">
        <f>F278</f>
        <v>94.40071</v>
      </c>
      <c r="E278" s="22">
        <f>F278</f>
        <v>94.40071</v>
      </c>
      <c r="F278" s="22">
        <f>ROUND(94.4007121268739,5)</f>
        <v>94.40071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ROUND(99.6531257741443,5)</f>
        <v>99.65313</v>
      </c>
      <c r="D280" s="22">
        <f>F280</f>
        <v>93.31002</v>
      </c>
      <c r="E280" s="22">
        <f>F280</f>
        <v>93.31002</v>
      </c>
      <c r="F280" s="22">
        <f>ROUND(93.3100187564611,5)</f>
        <v>93.31002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ROUND(99.6531257741443,5)</f>
        <v>99.65313</v>
      </c>
      <c r="D282" s="22">
        <f>F282</f>
        <v>93.18219</v>
      </c>
      <c r="E282" s="22">
        <f>F282</f>
        <v>93.18219</v>
      </c>
      <c r="F282" s="22">
        <f>ROUND(93.1821937541799,5)</f>
        <v>93.18219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ROUND(99.6531257741443,5)</f>
        <v>99.65313</v>
      </c>
      <c r="D284" s="22">
        <f>F284</f>
        <v>95.12023</v>
      </c>
      <c r="E284" s="22">
        <f>F284</f>
        <v>95.12023</v>
      </c>
      <c r="F284" s="22">
        <f>ROUND(95.1202320119582,5)</f>
        <v>95.12023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ROUND(99.6531257741443,5)</f>
        <v>99.65313</v>
      </c>
      <c r="D286" s="22">
        <f>F286</f>
        <v>95.01606</v>
      </c>
      <c r="E286" s="22">
        <f>F286</f>
        <v>95.01606</v>
      </c>
      <c r="F286" s="22">
        <f>ROUND(95.0160587115219,5)</f>
        <v>95.01606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ROUND(99.6531257741443,5)</f>
        <v>99.65313</v>
      </c>
      <c r="D288" s="22">
        <f>F288</f>
        <v>95.94613</v>
      </c>
      <c r="E288" s="22">
        <f>F288</f>
        <v>95.94613</v>
      </c>
      <c r="F288" s="22">
        <f>ROUND(95.9461253722682,5)</f>
        <v>95.94613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ROUND(99.6531257741443,5)</f>
        <v>99.65313</v>
      </c>
      <c r="D290" s="22">
        <f>F290</f>
        <v>99.65672</v>
      </c>
      <c r="E290" s="22">
        <f>F290</f>
        <v>99.65672</v>
      </c>
      <c r="F290" s="22">
        <f>ROUND(99.6567247642634,5)</f>
        <v>99.65672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ROUND(99.6531257741443,2)</f>
        <v>99.65</v>
      </c>
      <c r="D292" s="20">
        <f>F292</f>
        <v>99.65</v>
      </c>
      <c r="E292" s="20">
        <f>F292</f>
        <v>99.65</v>
      </c>
      <c r="F292" s="20">
        <f>ROUND(99.6531257741443,2)</f>
        <v>99.65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ROUND(99.6531257741443,2)</f>
        <v>99.65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ROUND(98.8344019386528,5)</f>
        <v>98.8344</v>
      </c>
      <c r="D296" s="22">
        <f>F296</f>
        <v>90.23373</v>
      </c>
      <c r="E296" s="22">
        <f>F296</f>
        <v>90.23373</v>
      </c>
      <c r="F296" s="22">
        <f>ROUND(90.2337293925593,5)</f>
        <v>90.23373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ROUND(98.8344019386528,5)</f>
        <v>98.8344</v>
      </c>
      <c r="D298" s="22">
        <f>F298</f>
        <v>87.06343</v>
      </c>
      <c r="E298" s="22">
        <f>F298</f>
        <v>87.06343</v>
      </c>
      <c r="F298" s="22">
        <f>ROUND(87.0634346122244,5)</f>
        <v>87.06343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ROUND(98.8344019386528,5)</f>
        <v>98.8344</v>
      </c>
      <c r="D300" s="22">
        <f>F300</f>
        <v>85.68581</v>
      </c>
      <c r="E300" s="22">
        <f>F300</f>
        <v>85.68581</v>
      </c>
      <c r="F300" s="22">
        <f>ROUND(85.6858135437492,5)</f>
        <v>85.68581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ROUND(98.8344019386528,5)</f>
        <v>98.8344</v>
      </c>
      <c r="D302" s="22">
        <f>F302</f>
        <v>87.8295</v>
      </c>
      <c r="E302" s="22">
        <f>F302</f>
        <v>87.8295</v>
      </c>
      <c r="F302" s="22">
        <f>ROUND(87.8295024851841,5)</f>
        <v>87.8295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ROUND(98.8344019386528,5)</f>
        <v>98.8344</v>
      </c>
      <c r="D304" s="22">
        <f>F304</f>
        <v>91.67338</v>
      </c>
      <c r="E304" s="22">
        <f>F304</f>
        <v>91.67338</v>
      </c>
      <c r="F304" s="22">
        <f>ROUND(91.6733778038271,5)</f>
        <v>91.67338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ROUND(98.8344019386528,5)</f>
        <v>98.8344</v>
      </c>
      <c r="D306" s="22">
        <f>F306</f>
        <v>90.15154</v>
      </c>
      <c r="E306" s="22">
        <f>F306</f>
        <v>90.15154</v>
      </c>
      <c r="F306" s="22">
        <f>ROUND(90.1515409811197,5)</f>
        <v>90.15154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ROUND(98.8344019386528,5)</f>
        <v>98.8344</v>
      </c>
      <c r="D308" s="22">
        <f>F308</f>
        <v>92.23844</v>
      </c>
      <c r="E308" s="22">
        <f>F308</f>
        <v>92.23844</v>
      </c>
      <c r="F308" s="22">
        <f>ROUND(92.2384357394857,5)</f>
        <v>92.23844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ROUND(98.8344019386528,5)</f>
        <v>98.8344</v>
      </c>
      <c r="D310" s="22">
        <f>F310</f>
        <v>97.78258</v>
      </c>
      <c r="E310" s="22">
        <f>F310</f>
        <v>97.78258</v>
      </c>
      <c r="F310" s="22">
        <f>ROUND(97.7825777881766,5)</f>
        <v>97.78258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ROUND(98.8344019386528,2)</f>
        <v>98.83</v>
      </c>
      <c r="D312" s="20">
        <f>F312</f>
        <v>98.83</v>
      </c>
      <c r="E312" s="20">
        <f>F312</f>
        <v>98.83</v>
      </c>
      <c r="F312" s="20">
        <f>ROUND(98.8344019386528,2)</f>
        <v>98.83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ROUND(98.8344019386528,2)</f>
        <v>98.83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2019-12-23T15:55:25Z</dcterms:modified>
  <cp:category/>
  <cp:version/>
  <cp:contentType/>
  <cp:contentStatus/>
</cp:coreProperties>
</file>