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<sst xmlns="http://schemas.openxmlformats.org/spreadsheetml/2006/main" count="90" uniqueCount="87">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</sst>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43829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ROUND(102.034383882943,2)</f>
        <v>102.03</v>
      </c>
      <c r="D6" s="20">
        <f>F6</f>
        <v>98.6</v>
      </c>
      <c r="E6" s="20">
        <f>F6</f>
        <v>98.6</v>
      </c>
      <c r="F6" s="20">
        <f>ROUND(98.6031114754879,2)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ROUND(102.034383882943,2)</f>
        <v>102.03</v>
      </c>
      <c r="D7" s="20">
        <f>F7</f>
        <v>102.03</v>
      </c>
      <c r="E7" s="20">
        <f>F7</f>
        <v>102.03</v>
      </c>
      <c r="F7" s="20">
        <f>ROUND(102.034383882943,2)</f>
        <v>102.03</v>
      </c>
      <c r="G7" s="20"/>
      <c r="H7" s="28"/>
    </row>
    <row r="8" spans="1:8" ht="12.75" customHeight="1">
      <c r="A8" s="30">
        <v>44095</v>
      </c>
      <c r="B8" s="31"/>
      <c r="C8" s="20">
        <f>ROUND(102.034383882943,2)</f>
        <v>102.03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ROUND(99.6366549221523,2)</f>
        <v>99.64</v>
      </c>
      <c r="D10" s="20">
        <f aca="true" t="shared" si="1" ref="D10:D21">F10</f>
        <v>95.44</v>
      </c>
      <c r="E10" s="20">
        <f aca="true" t="shared" si="2" ref="E10:E21">F10</f>
        <v>95.44</v>
      </c>
      <c r="F10" s="20">
        <f>ROUND(95.4445584248746,2)</f>
        <v>95.44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99.64</v>
      </c>
      <c r="D11" s="20">
        <f t="shared" si="1"/>
        <v>94.4</v>
      </c>
      <c r="E11" s="20">
        <f t="shared" si="2"/>
        <v>94.4</v>
      </c>
      <c r="F11" s="20">
        <f>ROUND(94.3992578263324,2)</f>
        <v>94.4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99.64</v>
      </c>
      <c r="D12" s="20">
        <f t="shared" si="1"/>
        <v>93.3</v>
      </c>
      <c r="E12" s="20">
        <f t="shared" si="2"/>
        <v>93.3</v>
      </c>
      <c r="F12" s="20">
        <f>ROUND(93.3035267865693,2)</f>
        <v>93.3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99.64</v>
      </c>
      <c r="D13" s="20">
        <f t="shared" si="1"/>
        <v>93.17</v>
      </c>
      <c r="E13" s="20">
        <f t="shared" si="2"/>
        <v>93.17</v>
      </c>
      <c r="F13" s="20">
        <f>ROUND(93.1679341252619,2)</f>
        <v>93.17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99.64</v>
      </c>
      <c r="D14" s="20">
        <f t="shared" si="1"/>
        <v>95.11</v>
      </c>
      <c r="E14" s="20">
        <f t="shared" si="2"/>
        <v>95.11</v>
      </c>
      <c r="F14" s="20">
        <f>ROUND(95.1100190888512,2)</f>
        <v>95.11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99.64</v>
      </c>
      <c r="D15" s="20">
        <f t="shared" si="1"/>
        <v>95.01</v>
      </c>
      <c r="E15" s="20">
        <f t="shared" si="2"/>
        <v>95.01</v>
      </c>
      <c r="F15" s="20">
        <f>ROUND(95.0090145779991,2)</f>
        <v>95.01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99.64</v>
      </c>
      <c r="D16" s="20">
        <f t="shared" si="1"/>
        <v>95.93</v>
      </c>
      <c r="E16" s="20">
        <f t="shared" si="2"/>
        <v>95.93</v>
      </c>
      <c r="F16" s="20">
        <f>ROUND(95.933385805742,2)</f>
        <v>95.93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99.64</v>
      </c>
      <c r="D17" s="20">
        <f t="shared" si="1"/>
        <v>99.64</v>
      </c>
      <c r="E17" s="20">
        <f t="shared" si="2"/>
        <v>99.64</v>
      </c>
      <c r="F17" s="20">
        <f>ROUND(99.6410792356505,2)</f>
        <v>99.64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99.64</v>
      </c>
      <c r="D18" s="20">
        <f t="shared" si="1"/>
        <v>100.67</v>
      </c>
      <c r="E18" s="20">
        <f t="shared" si="2"/>
        <v>100.67</v>
      </c>
      <c r="F18" s="20">
        <f>ROUND(100.674193463802,2)</f>
        <v>100.67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99.64</v>
      </c>
      <c r="D19" s="20">
        <f t="shared" si="1"/>
        <v>93.74</v>
      </c>
      <c r="E19" s="20">
        <f t="shared" si="2"/>
        <v>93.74</v>
      </c>
      <c r="F19" s="20">
        <f>ROUND(93.7378252851594,2)</f>
        <v>93.74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99.64</v>
      </c>
      <c r="D20" s="20">
        <f t="shared" si="1"/>
        <v>99.64</v>
      </c>
      <c r="E20" s="20">
        <f t="shared" si="2"/>
        <v>99.64</v>
      </c>
      <c r="F20" s="20">
        <f>ROUND(99.6366549221523,2)</f>
        <v>99.64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99.64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ROUND(98.6483893978618,2)</f>
        <v>98.65</v>
      </c>
      <c r="D23" s="20">
        <f aca="true" t="shared" si="4" ref="D23:D34">F23</f>
        <v>90.16</v>
      </c>
      <c r="E23" s="20">
        <f aca="true" t="shared" si="5" ref="E23:E34">F23</f>
        <v>90.16</v>
      </c>
      <c r="F23" s="20">
        <f>ROUND(90.1620587191388,2)</f>
        <v>90.16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98.65</v>
      </c>
      <c r="D24" s="20">
        <f t="shared" si="4"/>
        <v>86.97</v>
      </c>
      <c r="E24" s="20">
        <f t="shared" si="5"/>
        <v>86.97</v>
      </c>
      <c r="F24" s="20">
        <f>ROUND(86.9694781843633,2)</f>
        <v>86.97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98.65</v>
      </c>
      <c r="D25" s="20">
        <f t="shared" si="4"/>
        <v>85.56</v>
      </c>
      <c r="E25" s="20">
        <f t="shared" si="5"/>
        <v>85.56</v>
      </c>
      <c r="F25" s="20">
        <f>ROUND(85.5559154854185,2)</f>
        <v>85.56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98.65</v>
      </c>
      <c r="D26" s="20">
        <f t="shared" si="4"/>
        <v>87.66</v>
      </c>
      <c r="E26" s="20">
        <f t="shared" si="5"/>
        <v>87.66</v>
      </c>
      <c r="F26" s="20">
        <f>ROUND(87.6583356032837,2)</f>
        <v>87.66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98.65</v>
      </c>
      <c r="D27" s="20">
        <f t="shared" si="4"/>
        <v>91.48</v>
      </c>
      <c r="E27" s="20">
        <f t="shared" si="5"/>
        <v>91.48</v>
      </c>
      <c r="F27" s="20">
        <f>ROUND(91.4779611751561,2)</f>
        <v>91.48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98.65</v>
      </c>
      <c r="D28" s="20">
        <f t="shared" si="4"/>
        <v>89.95</v>
      </c>
      <c r="E28" s="20">
        <f t="shared" si="5"/>
        <v>89.95</v>
      </c>
      <c r="F28" s="20">
        <f>ROUND(89.947524634685,2)</f>
        <v>89.95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98.65</v>
      </c>
      <c r="D29" s="20">
        <f t="shared" si="4"/>
        <v>92.03</v>
      </c>
      <c r="E29" s="20">
        <f t="shared" si="5"/>
        <v>92.03</v>
      </c>
      <c r="F29" s="20">
        <f>ROUND(92.0297670066917,2)</f>
        <v>92.03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98.65</v>
      </c>
      <c r="D30" s="20">
        <f t="shared" si="4"/>
        <v>97.58</v>
      </c>
      <c r="E30" s="20">
        <f t="shared" si="5"/>
        <v>97.58</v>
      </c>
      <c r="F30" s="20">
        <f>ROUND(97.5791475486233,2)</f>
        <v>97.58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98.65</v>
      </c>
      <c r="D31" s="20">
        <f t="shared" si="4"/>
        <v>97.93</v>
      </c>
      <c r="E31" s="20">
        <f t="shared" si="5"/>
        <v>97.93</v>
      </c>
      <c r="F31" s="20">
        <f>ROUND(97.9259491836302,2)</f>
        <v>97.93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98.65</v>
      </c>
      <c r="D32" s="20">
        <f t="shared" si="4"/>
        <v>91.25</v>
      </c>
      <c r="E32" s="20">
        <f t="shared" si="5"/>
        <v>91.25</v>
      </c>
      <c r="F32" s="20">
        <f>ROUND(91.2510166336633,2)</f>
        <v>91.25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98.65</v>
      </c>
      <c r="D33" s="20">
        <f t="shared" si="4"/>
        <v>98.65</v>
      </c>
      <c r="E33" s="20">
        <f t="shared" si="5"/>
        <v>98.65</v>
      </c>
      <c r="F33" s="20">
        <f>ROUND(98.6483893978618,2)</f>
        <v>98.65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98.65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ROUND(3.59,5)</f>
        <v>3.59</v>
      </c>
      <c r="D36" s="22">
        <f>F36</f>
        <v>3.59</v>
      </c>
      <c r="E36" s="22">
        <f>F36</f>
        <v>3.59</v>
      </c>
      <c r="F36" s="22">
        <f>ROUND(3.59,5)</f>
        <v>3.59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ROUND(3.82,5)</f>
        <v>3.82</v>
      </c>
      <c r="D38" s="22">
        <f>F38</f>
        <v>3.82</v>
      </c>
      <c r="E38" s="22">
        <f>F38</f>
        <v>3.82</v>
      </c>
      <c r="F38" s="22">
        <f>ROUND(3.82,5)</f>
        <v>3.82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ROUND(3.91,5)</f>
        <v>3.91</v>
      </c>
      <c r="D40" s="22">
        <f>F40</f>
        <v>3.91</v>
      </c>
      <c r="E40" s="22">
        <f>F40</f>
        <v>3.91</v>
      </c>
      <c r="F40" s="22">
        <f>ROUND(3.91,5)</f>
        <v>3.91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ROUND(4.555,5)</f>
        <v>4.555</v>
      </c>
      <c r="D42" s="22">
        <f>F42</f>
        <v>4.555</v>
      </c>
      <c r="E42" s="22">
        <f>F42</f>
        <v>4.555</v>
      </c>
      <c r="F42" s="22">
        <f>ROUND(4.555,5)</f>
        <v>4.555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ROUND(10.88,5)</f>
        <v>10.88</v>
      </c>
      <c r="D44" s="22">
        <f>F44</f>
        <v>10.88</v>
      </c>
      <c r="E44" s="22">
        <f>F44</f>
        <v>10.88</v>
      </c>
      <c r="F44" s="22">
        <f>ROUND(10.88,5)</f>
        <v>10.88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ROUND(7.2,5)</f>
        <v>7.2</v>
      </c>
      <c r="D46" s="22">
        <f>F46</f>
        <v>7.2</v>
      </c>
      <c r="E46" s="22">
        <f>F46</f>
        <v>7.2</v>
      </c>
      <c r="F46" s="22">
        <f>ROUND(7.2,5)</f>
        <v>7.2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ROUND(8.205,3)</f>
        <v>8.205</v>
      </c>
      <c r="D48" s="23">
        <f>F48</f>
        <v>8.205</v>
      </c>
      <c r="E48" s="23">
        <f>F48</f>
        <v>8.205</v>
      </c>
      <c r="F48" s="23">
        <f>ROUND(8.205,3)</f>
        <v>8.205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ROUND(3.26,3)</f>
        <v>3.26</v>
      </c>
      <c r="D50" s="23">
        <f>F50</f>
        <v>3.26</v>
      </c>
      <c r="E50" s="23">
        <f>F50</f>
        <v>3.26</v>
      </c>
      <c r="F50" s="23">
        <f>ROUND(3.26,3)</f>
        <v>3.26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ROUND(3.79,3)</f>
        <v>3.79</v>
      </c>
      <c r="D52" s="23">
        <f>F52</f>
        <v>3.79</v>
      </c>
      <c r="E52" s="23">
        <f>F52</f>
        <v>3.79</v>
      </c>
      <c r="F52" s="23">
        <f>ROUND(3.79,3)</f>
        <v>3.79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ROUND(6.9,3)</f>
        <v>6.9</v>
      </c>
      <c r="D54" s="23">
        <f>F54</f>
        <v>6.9</v>
      </c>
      <c r="E54" s="23">
        <f>F54</f>
        <v>6.9</v>
      </c>
      <c r="F54" s="23">
        <f>ROUND(6.9,3)</f>
        <v>6.9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ROUND(6.715,3)</f>
        <v>6.715</v>
      </c>
      <c r="D56" s="23">
        <f>F56</f>
        <v>6.715</v>
      </c>
      <c r="E56" s="23">
        <f>F56</f>
        <v>6.715</v>
      </c>
      <c r="F56" s="23">
        <f>ROUND(6.715,3)</f>
        <v>6.715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ROUND(9.73,3)</f>
        <v>9.73</v>
      </c>
      <c r="D58" s="23">
        <f>F58</f>
        <v>9.73</v>
      </c>
      <c r="E58" s="23">
        <f>F58</f>
        <v>9.73</v>
      </c>
      <c r="F58" s="23">
        <f>ROUND(9.73,3)</f>
        <v>9.73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ROUND(3.635,3)</f>
        <v>3.635</v>
      </c>
      <c r="D60" s="23">
        <f>F60</f>
        <v>3.635</v>
      </c>
      <c r="E60" s="23">
        <f>F60</f>
        <v>3.635</v>
      </c>
      <c r="F60" s="23">
        <f>ROUND(3.635,3)</f>
        <v>3.635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ROUND(3.075,3)</f>
        <v>3.075</v>
      </c>
      <c r="D62" s="23">
        <f>F62</f>
        <v>3.075</v>
      </c>
      <c r="E62" s="23">
        <f>F62</f>
        <v>3.075</v>
      </c>
      <c r="F62" s="23">
        <f>ROUND(3.075,3)</f>
        <v>3.075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ROUND(9.2,3)</f>
        <v>9.2</v>
      </c>
      <c r="D64" s="23">
        <f>F64</f>
        <v>9.2</v>
      </c>
      <c r="E64" s="23">
        <f>F64</f>
        <v>9.2</v>
      </c>
      <c r="F64" s="23">
        <f>ROUND(9.2,3)</f>
        <v>9.2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ROUND(3.59,5)</f>
        <v>3.59</v>
      </c>
      <c r="D66" s="22">
        <f>F66</f>
        <v>136.22335</v>
      </c>
      <c r="E66" s="22">
        <f>F66</f>
        <v>136.22335</v>
      </c>
      <c r="F66" s="22">
        <f>ROUND(136.22335,5)</f>
        <v>136.22335</v>
      </c>
      <c r="G66" s="20"/>
      <c r="H66" s="28"/>
    </row>
    <row r="67" spans="1:8" ht="12.75" customHeight="1">
      <c r="A67" s="30">
        <v>43958</v>
      </c>
      <c r="B67" s="31"/>
      <c r="C67" s="22">
        <f>ROUND(3.59,5)</f>
        <v>3.59</v>
      </c>
      <c r="D67" s="22">
        <f>F67</f>
        <v>138.73448</v>
      </c>
      <c r="E67" s="22">
        <f>F67</f>
        <v>138.73448</v>
      </c>
      <c r="F67" s="22">
        <f>ROUND(138.73448,5)</f>
        <v>138.73448</v>
      </c>
      <c r="G67" s="20"/>
      <c r="H67" s="28"/>
    </row>
    <row r="68" spans="1:8" ht="12.75" customHeight="1">
      <c r="A68" s="30">
        <v>44049</v>
      </c>
      <c r="B68" s="31"/>
      <c r="C68" s="22">
        <f>ROUND(3.59,5)</f>
        <v>3.59</v>
      </c>
      <c r="D68" s="22">
        <f>F68</f>
        <v>139.8518</v>
      </c>
      <c r="E68" s="22">
        <f>F68</f>
        <v>139.8518</v>
      </c>
      <c r="F68" s="22">
        <f>ROUND(139.8518,5)</f>
        <v>139.8518</v>
      </c>
      <c r="G68" s="20"/>
      <c r="H68" s="28"/>
    </row>
    <row r="69" spans="1:8" ht="12.75" customHeight="1">
      <c r="A69" s="30">
        <v>44140</v>
      </c>
      <c r="B69" s="31"/>
      <c r="C69" s="22">
        <f>ROUND(3.59,5)</f>
        <v>3.59</v>
      </c>
      <c r="D69" s="22">
        <f>F69</f>
        <v>142.47154</v>
      </c>
      <c r="E69" s="22">
        <f>F69</f>
        <v>142.47154</v>
      </c>
      <c r="F69" s="22">
        <f>ROUND(142.47154,5)</f>
        <v>142.47154</v>
      </c>
      <c r="G69" s="20"/>
      <c r="H69" s="28"/>
    </row>
    <row r="70" spans="1:8" ht="12.75" customHeight="1">
      <c r="A70" s="30">
        <v>44231</v>
      </c>
      <c r="B70" s="31"/>
      <c r="C70" s="22">
        <f>ROUND(3.59,5)</f>
        <v>3.59</v>
      </c>
      <c r="D70" s="22">
        <f>F70</f>
        <v>143.49347</v>
      </c>
      <c r="E70" s="22">
        <f>F70</f>
        <v>143.49347</v>
      </c>
      <c r="F70" s="22">
        <f>ROUND(143.49347,5)</f>
        <v>143.49347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ROUND(100.8789,5)</f>
        <v>100.8789</v>
      </c>
      <c r="D72" s="22">
        <f>F72</f>
        <v>101.66191</v>
      </c>
      <c r="E72" s="22">
        <f>F72</f>
        <v>101.66191</v>
      </c>
      <c r="F72" s="22">
        <f>ROUND(101.66191,5)</f>
        <v>101.66191</v>
      </c>
      <c r="G72" s="20"/>
      <c r="H72" s="28"/>
    </row>
    <row r="73" spans="1:8" ht="12.75" customHeight="1">
      <c r="A73" s="30">
        <v>43958</v>
      </c>
      <c r="B73" s="31"/>
      <c r="C73" s="22">
        <f>ROUND(100.8789,5)</f>
        <v>100.8789</v>
      </c>
      <c r="D73" s="22">
        <f>F73</f>
        <v>102.42615</v>
      </c>
      <c r="E73" s="22">
        <f>F73</f>
        <v>102.42615</v>
      </c>
      <c r="F73" s="22">
        <f>ROUND(102.42615,5)</f>
        <v>102.42615</v>
      </c>
      <c r="G73" s="20"/>
      <c r="H73" s="28"/>
    </row>
    <row r="74" spans="1:8" ht="12.75" customHeight="1">
      <c r="A74" s="30">
        <v>44049</v>
      </c>
      <c r="B74" s="31"/>
      <c r="C74" s="22">
        <f>ROUND(100.8789,5)</f>
        <v>100.8789</v>
      </c>
      <c r="D74" s="22">
        <f>F74</f>
        <v>104.35975</v>
      </c>
      <c r="E74" s="22">
        <f>F74</f>
        <v>104.35975</v>
      </c>
      <c r="F74" s="22">
        <f>ROUND(104.35975,5)</f>
        <v>104.35975</v>
      </c>
      <c r="G74" s="20"/>
      <c r="H74" s="28"/>
    </row>
    <row r="75" spans="1:8" ht="12.75" customHeight="1">
      <c r="A75" s="30">
        <v>44140</v>
      </c>
      <c r="B75" s="31"/>
      <c r="C75" s="22">
        <f>ROUND(100.8789,5)</f>
        <v>100.8789</v>
      </c>
      <c r="D75" s="22">
        <f>F75</f>
        <v>105.1747</v>
      </c>
      <c r="E75" s="22">
        <f>F75</f>
        <v>105.1747</v>
      </c>
      <c r="F75" s="22">
        <f>ROUND(105.1747,5)</f>
        <v>105.1747</v>
      </c>
      <c r="G75" s="20"/>
      <c r="H75" s="28"/>
    </row>
    <row r="76" spans="1:8" ht="12.75" customHeight="1">
      <c r="A76" s="30">
        <v>44231</v>
      </c>
      <c r="B76" s="31"/>
      <c r="C76" s="22">
        <f>ROUND(100.8789,5)</f>
        <v>100.8789</v>
      </c>
      <c r="D76" s="22">
        <f>F76</f>
        <v>107.05364</v>
      </c>
      <c r="E76" s="22">
        <f>F76</f>
        <v>107.05364</v>
      </c>
      <c r="F76" s="22">
        <f>ROUND(107.05364,5)</f>
        <v>107.05364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ROUND(8.98,5)</f>
        <v>8.98</v>
      </c>
      <c r="D78" s="22">
        <f>F78</f>
        <v>9.00663</v>
      </c>
      <c r="E78" s="22">
        <f>F78</f>
        <v>9.00663</v>
      </c>
      <c r="F78" s="22">
        <f>ROUND(9.00663,5)</f>
        <v>9.00663</v>
      </c>
      <c r="G78" s="20"/>
      <c r="H78" s="28"/>
    </row>
    <row r="79" spans="1:8" ht="12.75" customHeight="1">
      <c r="A79" s="30">
        <v>43958</v>
      </c>
      <c r="B79" s="31"/>
      <c r="C79" s="22">
        <f>ROUND(8.98,5)</f>
        <v>8.98</v>
      </c>
      <c r="D79" s="22">
        <f>F79</f>
        <v>9.0693</v>
      </c>
      <c r="E79" s="22">
        <f>F79</f>
        <v>9.0693</v>
      </c>
      <c r="F79" s="22">
        <f>ROUND(9.0693,5)</f>
        <v>9.0693</v>
      </c>
      <c r="G79" s="20"/>
      <c r="H79" s="28"/>
    </row>
    <row r="80" spans="1:8" ht="12.75" customHeight="1">
      <c r="A80" s="30">
        <v>44049</v>
      </c>
      <c r="B80" s="31"/>
      <c r="C80" s="22">
        <f>ROUND(8.98,5)</f>
        <v>8.98</v>
      </c>
      <c r="D80" s="22">
        <f>F80</f>
        <v>9.13289</v>
      </c>
      <c r="E80" s="22">
        <f>F80</f>
        <v>9.13289</v>
      </c>
      <c r="F80" s="22">
        <f>ROUND(9.13289,5)</f>
        <v>9.13289</v>
      </c>
      <c r="G80" s="20"/>
      <c r="H80" s="28"/>
    </row>
    <row r="81" spans="1:8" ht="12.75" customHeight="1">
      <c r="A81" s="30">
        <v>44140</v>
      </c>
      <c r="B81" s="31"/>
      <c r="C81" s="22">
        <f>ROUND(8.98,5)</f>
        <v>8.98</v>
      </c>
      <c r="D81" s="22">
        <f>F81</f>
        <v>9.18984</v>
      </c>
      <c r="E81" s="22">
        <f>F81</f>
        <v>9.18984</v>
      </c>
      <c r="F81" s="22">
        <f>ROUND(9.18984,5)</f>
        <v>9.18984</v>
      </c>
      <c r="G81" s="20"/>
      <c r="H81" s="28"/>
    </row>
    <row r="82" spans="1:8" ht="12.75" customHeight="1">
      <c r="A82" s="30">
        <v>44231</v>
      </c>
      <c r="B82" s="31"/>
      <c r="C82" s="22">
        <f>ROUND(8.98,5)</f>
        <v>8.98</v>
      </c>
      <c r="D82" s="22">
        <f>F82</f>
        <v>9.27054</v>
      </c>
      <c r="E82" s="22">
        <f>F82</f>
        <v>9.27054</v>
      </c>
      <c r="F82" s="22">
        <f>ROUND(9.27054,5)</f>
        <v>9.27054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ROUND(9.355,5)</f>
        <v>9.355</v>
      </c>
      <c r="D84" s="22">
        <f>F84</f>
        <v>9.38473</v>
      </c>
      <c r="E84" s="22">
        <f>F84</f>
        <v>9.38473</v>
      </c>
      <c r="F84" s="22">
        <f>ROUND(9.38473,5)</f>
        <v>9.38473</v>
      </c>
      <c r="G84" s="20"/>
      <c r="H84" s="28"/>
    </row>
    <row r="85" spans="1:8" ht="12.75" customHeight="1">
      <c r="A85" s="30">
        <v>43958</v>
      </c>
      <c r="B85" s="31"/>
      <c r="C85" s="22">
        <f>ROUND(9.355,5)</f>
        <v>9.355</v>
      </c>
      <c r="D85" s="22">
        <f>F85</f>
        <v>9.45287</v>
      </c>
      <c r="E85" s="22">
        <f>F85</f>
        <v>9.45287</v>
      </c>
      <c r="F85" s="22">
        <f>ROUND(9.45287,5)</f>
        <v>9.45287</v>
      </c>
      <c r="G85" s="20"/>
      <c r="H85" s="28"/>
    </row>
    <row r="86" spans="1:8" ht="12.75" customHeight="1">
      <c r="A86" s="30">
        <v>44049</v>
      </c>
      <c r="B86" s="31"/>
      <c r="C86" s="22">
        <f>ROUND(9.355,5)</f>
        <v>9.355</v>
      </c>
      <c r="D86" s="22">
        <f>F86</f>
        <v>9.52141</v>
      </c>
      <c r="E86" s="22">
        <f>F86</f>
        <v>9.52141</v>
      </c>
      <c r="F86" s="22">
        <f>ROUND(9.52141,5)</f>
        <v>9.52141</v>
      </c>
      <c r="G86" s="20"/>
      <c r="H86" s="28"/>
    </row>
    <row r="87" spans="1:8" ht="12.75" customHeight="1">
      <c r="A87" s="30">
        <v>44140</v>
      </c>
      <c r="B87" s="31"/>
      <c r="C87" s="22">
        <f>ROUND(9.355,5)</f>
        <v>9.355</v>
      </c>
      <c r="D87" s="22">
        <f>F87</f>
        <v>9.58876</v>
      </c>
      <c r="E87" s="22">
        <f>F87</f>
        <v>9.58876</v>
      </c>
      <c r="F87" s="22">
        <f>ROUND(9.58876,5)</f>
        <v>9.58876</v>
      </c>
      <c r="G87" s="20"/>
      <c r="H87" s="28"/>
    </row>
    <row r="88" spans="1:8" ht="12.75" customHeight="1">
      <c r="A88" s="30">
        <v>44231</v>
      </c>
      <c r="B88" s="31"/>
      <c r="C88" s="22">
        <f>ROUND(9.355,5)</f>
        <v>9.355</v>
      </c>
      <c r="D88" s="22">
        <f>F88</f>
        <v>9.67733</v>
      </c>
      <c r="E88" s="22">
        <f>F88</f>
        <v>9.67733</v>
      </c>
      <c r="F88" s="22">
        <f>ROUND(9.67733,5)</f>
        <v>9.67733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ROUND(100.81241,5)</f>
        <v>100.81241</v>
      </c>
      <c r="D90" s="22">
        <f>F90</f>
        <v>101.59489</v>
      </c>
      <c r="E90" s="22">
        <f>F90</f>
        <v>101.59489</v>
      </c>
      <c r="F90" s="22">
        <f>ROUND(101.59489,5)</f>
        <v>101.59489</v>
      </c>
      <c r="G90" s="20"/>
      <c r="H90" s="28"/>
    </row>
    <row r="91" spans="1:8" ht="12.75" customHeight="1">
      <c r="A91" s="30">
        <v>43958</v>
      </c>
      <c r="B91" s="31"/>
      <c r="C91" s="22">
        <f>ROUND(100.81241,5)</f>
        <v>100.81241</v>
      </c>
      <c r="D91" s="22">
        <f>F91</f>
        <v>102.2755</v>
      </c>
      <c r="E91" s="22">
        <f>F91</f>
        <v>102.2755</v>
      </c>
      <c r="F91" s="22">
        <f>ROUND(102.2755,5)</f>
        <v>102.2755</v>
      </c>
      <c r="G91" s="20"/>
      <c r="H91" s="28"/>
    </row>
    <row r="92" spans="1:8" ht="12.75" customHeight="1">
      <c r="A92" s="30">
        <v>44049</v>
      </c>
      <c r="B92" s="31"/>
      <c r="C92" s="22">
        <f>ROUND(100.81241,5)</f>
        <v>100.81241</v>
      </c>
      <c r="D92" s="22">
        <f>F92</f>
        <v>104.20635</v>
      </c>
      <c r="E92" s="22">
        <f>F92</f>
        <v>104.20635</v>
      </c>
      <c r="F92" s="22">
        <f>ROUND(104.20635,5)</f>
        <v>104.20635</v>
      </c>
      <c r="G92" s="20"/>
      <c r="H92" s="28"/>
    </row>
    <row r="93" spans="1:8" ht="12.75" customHeight="1">
      <c r="A93" s="30">
        <v>44140</v>
      </c>
      <c r="B93" s="31"/>
      <c r="C93" s="22">
        <f>ROUND(100.81241,5)</f>
        <v>100.81241</v>
      </c>
      <c r="D93" s="22">
        <f>F93</f>
        <v>104.94</v>
      </c>
      <c r="E93" s="22">
        <f>F93</f>
        <v>104.94</v>
      </c>
      <c r="F93" s="22">
        <f>ROUND(104.94,5)</f>
        <v>104.94</v>
      </c>
      <c r="G93" s="20"/>
      <c r="H93" s="28"/>
    </row>
    <row r="94" spans="1:8" ht="12.75" customHeight="1">
      <c r="A94" s="30">
        <v>44231</v>
      </c>
      <c r="B94" s="31"/>
      <c r="C94" s="22">
        <f>ROUND(100.81241,5)</f>
        <v>100.81241</v>
      </c>
      <c r="D94" s="22">
        <f>F94</f>
        <v>106.81492</v>
      </c>
      <c r="E94" s="22">
        <f>F94</f>
        <v>106.81492</v>
      </c>
      <c r="F94" s="22">
        <f>ROUND(106.81492,5)</f>
        <v>106.81492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ROUND(9.86,5)</f>
        <v>9.86</v>
      </c>
      <c r="D96" s="22">
        <f>F96</f>
        <v>9.89218</v>
      </c>
      <c r="E96" s="22">
        <f>F96</f>
        <v>9.89218</v>
      </c>
      <c r="F96" s="22">
        <f>ROUND(9.89218,5)</f>
        <v>9.89218</v>
      </c>
      <c r="G96" s="20"/>
      <c r="H96" s="28"/>
    </row>
    <row r="97" spans="1:8" ht="12.75" customHeight="1">
      <c r="A97" s="30">
        <v>43958</v>
      </c>
      <c r="B97" s="31"/>
      <c r="C97" s="22">
        <f>ROUND(9.86,5)</f>
        <v>9.86</v>
      </c>
      <c r="D97" s="22">
        <f>F97</f>
        <v>9.96749</v>
      </c>
      <c r="E97" s="22">
        <f>F97</f>
        <v>9.96749</v>
      </c>
      <c r="F97" s="22">
        <f>ROUND(9.96749,5)</f>
        <v>9.96749</v>
      </c>
      <c r="G97" s="20"/>
      <c r="H97" s="28"/>
    </row>
    <row r="98" spans="1:8" ht="12.75" customHeight="1">
      <c r="A98" s="30">
        <v>44049</v>
      </c>
      <c r="B98" s="31"/>
      <c r="C98" s="22">
        <f>ROUND(9.86,5)</f>
        <v>9.86</v>
      </c>
      <c r="D98" s="22">
        <f>F98</f>
        <v>10.04452</v>
      </c>
      <c r="E98" s="22">
        <f>F98</f>
        <v>10.04452</v>
      </c>
      <c r="F98" s="22">
        <f>ROUND(10.04452,5)</f>
        <v>10.04452</v>
      </c>
      <c r="G98" s="20"/>
      <c r="H98" s="28"/>
    </row>
    <row r="99" spans="1:8" ht="12.75" customHeight="1">
      <c r="A99" s="30">
        <v>44140</v>
      </c>
      <c r="B99" s="31"/>
      <c r="C99" s="22">
        <f>ROUND(9.86,5)</f>
        <v>9.86</v>
      </c>
      <c r="D99" s="22">
        <f>F99</f>
        <v>10.11518</v>
      </c>
      <c r="E99" s="22">
        <f>F99</f>
        <v>10.11518</v>
      </c>
      <c r="F99" s="22">
        <f>ROUND(10.11518,5)</f>
        <v>10.11518</v>
      </c>
      <c r="G99" s="20"/>
      <c r="H99" s="28"/>
    </row>
    <row r="100" spans="1:8" ht="12.75" customHeight="1">
      <c r="A100" s="30">
        <v>44231</v>
      </c>
      <c r="B100" s="31"/>
      <c r="C100" s="22">
        <f>ROUND(9.86,5)</f>
        <v>9.86</v>
      </c>
      <c r="D100" s="22">
        <f>F100</f>
        <v>10.20529</v>
      </c>
      <c r="E100" s="22">
        <f>F100</f>
        <v>10.20529</v>
      </c>
      <c r="F100" s="22">
        <f>ROUND(10.20529,5)</f>
        <v>10.20529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ROUND(3.82,5)</f>
        <v>3.82</v>
      </c>
      <c r="D102" s="22">
        <f>F102</f>
        <v>116.99596</v>
      </c>
      <c r="E102" s="22">
        <f>F102</f>
        <v>116.99596</v>
      </c>
      <c r="F102" s="22">
        <f>ROUND(116.99596,5)</f>
        <v>116.99596</v>
      </c>
      <c r="G102" s="20"/>
      <c r="H102" s="28"/>
    </row>
    <row r="103" spans="1:8" ht="12.75" customHeight="1">
      <c r="A103" s="30">
        <v>43958</v>
      </c>
      <c r="B103" s="31"/>
      <c r="C103" s="22">
        <f>ROUND(3.82,5)</f>
        <v>3.82</v>
      </c>
      <c r="D103" s="22">
        <f>F103</f>
        <v>119.15269</v>
      </c>
      <c r="E103" s="22">
        <f>F103</f>
        <v>119.15269</v>
      </c>
      <c r="F103" s="22">
        <f>ROUND(119.15269,5)</f>
        <v>119.15269</v>
      </c>
      <c r="G103" s="20"/>
      <c r="H103" s="28"/>
    </row>
    <row r="104" spans="1:8" ht="12.75" customHeight="1">
      <c r="A104" s="30">
        <v>44049</v>
      </c>
      <c r="B104" s="31"/>
      <c r="C104" s="22">
        <f>ROUND(3.82,5)</f>
        <v>3.82</v>
      </c>
      <c r="D104" s="22">
        <f>F104</f>
        <v>119.71261</v>
      </c>
      <c r="E104" s="22">
        <f>F104</f>
        <v>119.71261</v>
      </c>
      <c r="F104" s="22">
        <f>ROUND(119.71261,5)</f>
        <v>119.71261</v>
      </c>
      <c r="G104" s="20"/>
      <c r="H104" s="28"/>
    </row>
    <row r="105" spans="1:8" ht="12.75" customHeight="1">
      <c r="A105" s="30">
        <v>44140</v>
      </c>
      <c r="B105" s="31"/>
      <c r="C105" s="22">
        <f>ROUND(3.82,5)</f>
        <v>3.82</v>
      </c>
      <c r="D105" s="22">
        <f>F105</f>
        <v>121.95499</v>
      </c>
      <c r="E105" s="22">
        <f>F105</f>
        <v>121.95499</v>
      </c>
      <c r="F105" s="22">
        <f>ROUND(121.95499,5)</f>
        <v>121.95499</v>
      </c>
      <c r="G105" s="20"/>
      <c r="H105" s="28"/>
    </row>
    <row r="106" spans="1:8" ht="12.75" customHeight="1">
      <c r="A106" s="30">
        <v>44231</v>
      </c>
      <c r="B106" s="31"/>
      <c r="C106" s="22">
        <f>ROUND(3.82,5)</f>
        <v>3.82</v>
      </c>
      <c r="D106" s="22">
        <f>F106</f>
        <v>122.41948</v>
      </c>
      <c r="E106" s="22">
        <f>F106</f>
        <v>122.41948</v>
      </c>
      <c r="F106" s="22">
        <f>ROUND(122.41948,5)</f>
        <v>122.41948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ROUND(9.985,5)</f>
        <v>9.985</v>
      </c>
      <c r="D108" s="22">
        <f>F108</f>
        <v>10.01746</v>
      </c>
      <c r="E108" s="22">
        <f>F108</f>
        <v>10.01746</v>
      </c>
      <c r="F108" s="22">
        <f>ROUND(10.01746,5)</f>
        <v>10.01746</v>
      </c>
      <c r="G108" s="20"/>
      <c r="H108" s="28"/>
    </row>
    <row r="109" spans="1:8" ht="12.75" customHeight="1">
      <c r="A109" s="30">
        <v>43958</v>
      </c>
      <c r="B109" s="31"/>
      <c r="C109" s="22">
        <f>ROUND(9.985,5)</f>
        <v>9.985</v>
      </c>
      <c r="D109" s="22">
        <f>F109</f>
        <v>10.09334</v>
      </c>
      <c r="E109" s="22">
        <f>F109</f>
        <v>10.09334</v>
      </c>
      <c r="F109" s="22">
        <f>ROUND(10.09334,5)</f>
        <v>10.09334</v>
      </c>
      <c r="G109" s="20"/>
      <c r="H109" s="28"/>
    </row>
    <row r="110" spans="1:8" ht="12.75" customHeight="1">
      <c r="A110" s="30">
        <v>44049</v>
      </c>
      <c r="B110" s="31"/>
      <c r="C110" s="22">
        <f>ROUND(9.985,5)</f>
        <v>9.985</v>
      </c>
      <c r="D110" s="22">
        <f>F110</f>
        <v>10.17097</v>
      </c>
      <c r="E110" s="22">
        <f>F110</f>
        <v>10.17097</v>
      </c>
      <c r="F110" s="22">
        <f>ROUND(10.17097,5)</f>
        <v>10.17097</v>
      </c>
      <c r="G110" s="20"/>
      <c r="H110" s="28"/>
    </row>
    <row r="111" spans="1:8" ht="12.75" customHeight="1">
      <c r="A111" s="30">
        <v>44140</v>
      </c>
      <c r="B111" s="31"/>
      <c r="C111" s="22">
        <f>ROUND(9.985,5)</f>
        <v>9.985</v>
      </c>
      <c r="D111" s="22">
        <f>F111</f>
        <v>10.24222</v>
      </c>
      <c r="E111" s="22">
        <f>F111</f>
        <v>10.24222</v>
      </c>
      <c r="F111" s="22">
        <f>ROUND(10.24222,5)</f>
        <v>10.24222</v>
      </c>
      <c r="G111" s="20"/>
      <c r="H111" s="28"/>
    </row>
    <row r="112" spans="1:8" ht="12.75" customHeight="1">
      <c r="A112" s="30">
        <v>44231</v>
      </c>
      <c r="B112" s="31"/>
      <c r="C112" s="22">
        <f>ROUND(9.985,5)</f>
        <v>9.985</v>
      </c>
      <c r="D112" s="22">
        <f>F112</f>
        <v>10.33224</v>
      </c>
      <c r="E112" s="22">
        <f>F112</f>
        <v>10.33224</v>
      </c>
      <c r="F112" s="22">
        <f>ROUND(10.33224,5)</f>
        <v>10.33224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ROUND(10.06,5)</f>
        <v>10.06</v>
      </c>
      <c r="D114" s="22">
        <f>F114</f>
        <v>10.09177</v>
      </c>
      <c r="E114" s="22">
        <f>F114</f>
        <v>10.09177</v>
      </c>
      <c r="F114" s="22">
        <f>ROUND(10.09177,5)</f>
        <v>10.09177</v>
      </c>
      <c r="G114" s="20"/>
      <c r="H114" s="28"/>
    </row>
    <row r="115" spans="1:8" ht="12.75" customHeight="1">
      <c r="A115" s="30">
        <v>43958</v>
      </c>
      <c r="B115" s="31"/>
      <c r="C115" s="22">
        <f>ROUND(10.06,5)</f>
        <v>10.06</v>
      </c>
      <c r="D115" s="22">
        <f>F115</f>
        <v>10.16591</v>
      </c>
      <c r="E115" s="22">
        <f>F115</f>
        <v>10.16591</v>
      </c>
      <c r="F115" s="22">
        <f>ROUND(10.16591,5)</f>
        <v>10.16591</v>
      </c>
      <c r="G115" s="20"/>
      <c r="H115" s="28"/>
    </row>
    <row r="116" spans="1:8" ht="12.75" customHeight="1">
      <c r="A116" s="30">
        <v>44049</v>
      </c>
      <c r="B116" s="31"/>
      <c r="C116" s="22">
        <f>ROUND(10.06,5)</f>
        <v>10.06</v>
      </c>
      <c r="D116" s="22">
        <f>F116</f>
        <v>10.2417</v>
      </c>
      <c r="E116" s="22">
        <f>F116</f>
        <v>10.2417</v>
      </c>
      <c r="F116" s="22">
        <f>ROUND(10.2417,5)</f>
        <v>10.2417</v>
      </c>
      <c r="G116" s="20"/>
      <c r="H116" s="28"/>
    </row>
    <row r="117" spans="1:8" ht="12.75" customHeight="1">
      <c r="A117" s="30">
        <v>44140</v>
      </c>
      <c r="B117" s="31"/>
      <c r="C117" s="22">
        <f>ROUND(10.06,5)</f>
        <v>10.06</v>
      </c>
      <c r="D117" s="22">
        <f>F117</f>
        <v>10.31121</v>
      </c>
      <c r="E117" s="22">
        <f>F117</f>
        <v>10.31121</v>
      </c>
      <c r="F117" s="22">
        <f>ROUND(10.31121,5)</f>
        <v>10.31121</v>
      </c>
      <c r="G117" s="20"/>
      <c r="H117" s="28"/>
    </row>
    <row r="118" spans="1:8" ht="12.75" customHeight="1">
      <c r="A118" s="30">
        <v>44231</v>
      </c>
      <c r="B118" s="31"/>
      <c r="C118" s="22">
        <f>ROUND(10.06,5)</f>
        <v>10.06</v>
      </c>
      <c r="D118" s="22">
        <f>F118</f>
        <v>10.3985</v>
      </c>
      <c r="E118" s="22">
        <f>F118</f>
        <v>10.3985</v>
      </c>
      <c r="F118" s="22">
        <f>ROUND(10.3985,5)</f>
        <v>10.3985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ROUND(106.70618,5)</f>
        <v>106.70618</v>
      </c>
      <c r="D120" s="22">
        <f>F120</f>
        <v>107.53436</v>
      </c>
      <c r="E120" s="22">
        <f>F120</f>
        <v>107.53436</v>
      </c>
      <c r="F120" s="22">
        <f>ROUND(107.53436,5)</f>
        <v>107.53436</v>
      </c>
      <c r="G120" s="20"/>
      <c r="H120" s="28"/>
    </row>
    <row r="121" spans="1:8" ht="12.75" customHeight="1">
      <c r="A121" s="30">
        <v>43958</v>
      </c>
      <c r="B121" s="31"/>
      <c r="C121" s="22">
        <f>ROUND(106.70618,5)</f>
        <v>106.70618</v>
      </c>
      <c r="D121" s="22">
        <f>F121</f>
        <v>107.7729</v>
      </c>
      <c r="E121" s="22">
        <f>F121</f>
        <v>107.7729</v>
      </c>
      <c r="F121" s="22">
        <f>ROUND(107.7729,5)</f>
        <v>107.7729</v>
      </c>
      <c r="G121" s="20"/>
      <c r="H121" s="28"/>
    </row>
    <row r="122" spans="1:8" ht="12.75" customHeight="1">
      <c r="A122" s="30">
        <v>44049</v>
      </c>
      <c r="B122" s="31"/>
      <c r="C122" s="22">
        <f>ROUND(106.70618,5)</f>
        <v>106.70618</v>
      </c>
      <c r="D122" s="22">
        <f>F122</f>
        <v>109.80745</v>
      </c>
      <c r="E122" s="22">
        <f>F122</f>
        <v>109.80745</v>
      </c>
      <c r="F122" s="22">
        <f>ROUND(109.80745,5)</f>
        <v>109.80745</v>
      </c>
      <c r="G122" s="20"/>
      <c r="H122" s="28"/>
    </row>
    <row r="123" spans="1:8" ht="12.75" customHeight="1">
      <c r="A123" s="30">
        <v>44140</v>
      </c>
      <c r="B123" s="31"/>
      <c r="C123" s="22">
        <f>ROUND(106.70618,5)</f>
        <v>106.70618</v>
      </c>
      <c r="D123" s="22">
        <f>F123</f>
        <v>110.073</v>
      </c>
      <c r="E123" s="22">
        <f>F123</f>
        <v>110.073</v>
      </c>
      <c r="F123" s="22">
        <f>ROUND(110.073,5)</f>
        <v>110.073</v>
      </c>
      <c r="G123" s="20"/>
      <c r="H123" s="28"/>
    </row>
    <row r="124" spans="1:8" ht="12.75" customHeight="1">
      <c r="A124" s="30">
        <v>44231</v>
      </c>
      <c r="B124" s="31"/>
      <c r="C124" s="22">
        <f>ROUND(106.70618,5)</f>
        <v>106.70618</v>
      </c>
      <c r="D124" s="22">
        <f>F124</f>
        <v>112.03864</v>
      </c>
      <c r="E124" s="22">
        <f>F124</f>
        <v>112.03864</v>
      </c>
      <c r="F124" s="22">
        <f>ROUND(112.03864,5)</f>
        <v>112.03864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ROUND(3.91,5)</f>
        <v>3.91</v>
      </c>
      <c r="D126" s="22">
        <f>F126</f>
        <v>110.0444</v>
      </c>
      <c r="E126" s="22">
        <f>F126</f>
        <v>110.0444</v>
      </c>
      <c r="F126" s="22">
        <f>ROUND(110.0444,5)</f>
        <v>110.0444</v>
      </c>
      <c r="G126" s="20"/>
      <c r="H126" s="28"/>
    </row>
    <row r="127" spans="1:8" ht="12.75" customHeight="1">
      <c r="A127" s="30">
        <v>43958</v>
      </c>
      <c r="B127" s="31"/>
      <c r="C127" s="22">
        <f>ROUND(3.91,5)</f>
        <v>3.91</v>
      </c>
      <c r="D127" s="22">
        <f>F127</f>
        <v>112.07286</v>
      </c>
      <c r="E127" s="22">
        <f>F127</f>
        <v>112.07286</v>
      </c>
      <c r="F127" s="22">
        <f>ROUND(112.07286,5)</f>
        <v>112.07286</v>
      </c>
      <c r="G127" s="20"/>
      <c r="H127" s="28"/>
    </row>
    <row r="128" spans="1:8" ht="12.75" customHeight="1">
      <c r="A128" s="30">
        <v>44049</v>
      </c>
      <c r="B128" s="31"/>
      <c r="C128" s="22">
        <f>ROUND(3.91,5)</f>
        <v>3.91</v>
      </c>
      <c r="D128" s="22">
        <f>F128</f>
        <v>112.31312</v>
      </c>
      <c r="E128" s="22">
        <f>F128</f>
        <v>112.31312</v>
      </c>
      <c r="F128" s="22">
        <f>ROUND(112.31312,5)</f>
        <v>112.31312</v>
      </c>
      <c r="G128" s="20"/>
      <c r="H128" s="28"/>
    </row>
    <row r="129" spans="1:8" ht="12.75" customHeight="1">
      <c r="A129" s="30">
        <v>44140</v>
      </c>
      <c r="B129" s="31"/>
      <c r="C129" s="22">
        <f>ROUND(3.91,5)</f>
        <v>3.91</v>
      </c>
      <c r="D129" s="22">
        <f>F129</f>
        <v>114.41709</v>
      </c>
      <c r="E129" s="22">
        <f>F129</f>
        <v>114.41709</v>
      </c>
      <c r="F129" s="22">
        <f>ROUND(114.41709,5)</f>
        <v>114.41709</v>
      </c>
      <c r="G129" s="20"/>
      <c r="H129" s="28"/>
    </row>
    <row r="130" spans="1:8" ht="12.75" customHeight="1">
      <c r="A130" s="30">
        <v>44231</v>
      </c>
      <c r="B130" s="31"/>
      <c r="C130" s="22">
        <f>ROUND(3.91,5)</f>
        <v>3.91</v>
      </c>
      <c r="D130" s="22">
        <f>F130</f>
        <v>114.54596</v>
      </c>
      <c r="E130" s="22">
        <f>F130</f>
        <v>114.54596</v>
      </c>
      <c r="F130" s="22">
        <f>ROUND(114.54596,5)</f>
        <v>114.54596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ROUND(4.555,5)</f>
        <v>4.555</v>
      </c>
      <c r="D132" s="22">
        <f>F132</f>
        <v>129.72134</v>
      </c>
      <c r="E132" s="22">
        <f>F132</f>
        <v>129.72134</v>
      </c>
      <c r="F132" s="22">
        <f>ROUND(129.72134,5)</f>
        <v>129.72134</v>
      </c>
      <c r="G132" s="20"/>
      <c r="H132" s="28"/>
    </row>
    <row r="133" spans="1:8" ht="12.75" customHeight="1">
      <c r="A133" s="30">
        <v>43958</v>
      </c>
      <c r="B133" s="31"/>
      <c r="C133" s="22">
        <f>ROUND(4.555,5)</f>
        <v>4.555</v>
      </c>
      <c r="D133" s="22">
        <f>F133</f>
        <v>130.2092</v>
      </c>
      <c r="E133" s="22">
        <f>F133</f>
        <v>130.2092</v>
      </c>
      <c r="F133" s="22">
        <f>ROUND(130.2092,5)</f>
        <v>130.2092</v>
      </c>
      <c r="G133" s="20"/>
      <c r="H133" s="28"/>
    </row>
    <row r="134" spans="1:8" ht="12.75" customHeight="1">
      <c r="A134" s="30">
        <v>44049</v>
      </c>
      <c r="B134" s="31"/>
      <c r="C134" s="22">
        <f>ROUND(4.555,5)</f>
        <v>4.555</v>
      </c>
      <c r="D134" s="22">
        <f>F134</f>
        <v>132.66727</v>
      </c>
      <c r="E134" s="22">
        <f>F134</f>
        <v>132.66727</v>
      </c>
      <c r="F134" s="22">
        <f>ROUND(132.66727,5)</f>
        <v>132.66727</v>
      </c>
      <c r="G134" s="20"/>
      <c r="H134" s="28"/>
    </row>
    <row r="135" spans="1:8" ht="12.75" customHeight="1">
      <c r="A135" s="30">
        <v>44140</v>
      </c>
      <c r="B135" s="31"/>
      <c r="C135" s="22">
        <f>ROUND(4.555,5)</f>
        <v>4.555</v>
      </c>
      <c r="D135" s="22">
        <f>F135</f>
        <v>133.1874</v>
      </c>
      <c r="E135" s="22">
        <f>F135</f>
        <v>133.1874</v>
      </c>
      <c r="F135" s="22">
        <f>ROUND(133.1874,5)</f>
        <v>133.1874</v>
      </c>
      <c r="G135" s="20"/>
      <c r="H135" s="28"/>
    </row>
    <row r="136" spans="1:8" ht="12.75" customHeight="1">
      <c r="A136" s="30">
        <v>44231</v>
      </c>
      <c r="B136" s="31"/>
      <c r="C136" s="22">
        <f>ROUND(4.555,5)</f>
        <v>4.555</v>
      </c>
      <c r="D136" s="22">
        <f>F136</f>
        <v>135.56558</v>
      </c>
      <c r="E136" s="22">
        <f>F136</f>
        <v>135.56558</v>
      </c>
      <c r="F136" s="22">
        <f>ROUND(135.56558,5)</f>
        <v>135.56558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ROUND(10.88,5)</f>
        <v>10.88</v>
      </c>
      <c r="D138" s="22">
        <f>F138</f>
        <v>10.93115</v>
      </c>
      <c r="E138" s="22">
        <f>F138</f>
        <v>10.93115</v>
      </c>
      <c r="F138" s="22">
        <f>ROUND(10.93115,5)</f>
        <v>10.93115</v>
      </c>
      <c r="G138" s="20"/>
      <c r="H138" s="28"/>
    </row>
    <row r="139" spans="1:8" ht="12.75" customHeight="1">
      <c r="A139" s="30">
        <v>43958</v>
      </c>
      <c r="B139" s="31"/>
      <c r="C139" s="22">
        <f>ROUND(10.88,5)</f>
        <v>10.88</v>
      </c>
      <c r="D139" s="22">
        <f>F139</f>
        <v>11.04703</v>
      </c>
      <c r="E139" s="22">
        <f>F139</f>
        <v>11.04703</v>
      </c>
      <c r="F139" s="22">
        <f>ROUND(11.04703,5)</f>
        <v>11.04703</v>
      </c>
      <c r="G139" s="20"/>
      <c r="H139" s="28"/>
    </row>
    <row r="140" spans="1:8" ht="12.75" customHeight="1">
      <c r="A140" s="30">
        <v>44049</v>
      </c>
      <c r="B140" s="31"/>
      <c r="C140" s="22">
        <f>ROUND(10.88,5)</f>
        <v>10.88</v>
      </c>
      <c r="D140" s="22">
        <f>F140</f>
        <v>11.16529</v>
      </c>
      <c r="E140" s="22">
        <f>F140</f>
        <v>11.16529</v>
      </c>
      <c r="F140" s="22">
        <f>ROUND(11.16529,5)</f>
        <v>11.16529</v>
      </c>
      <c r="G140" s="20"/>
      <c r="H140" s="28"/>
    </row>
    <row r="141" spans="1:8" ht="12.75" customHeight="1">
      <c r="A141" s="30">
        <v>44140</v>
      </c>
      <c r="B141" s="31"/>
      <c r="C141" s="22">
        <f>ROUND(10.88,5)</f>
        <v>10.88</v>
      </c>
      <c r="D141" s="22">
        <f>F141</f>
        <v>11.28561</v>
      </c>
      <c r="E141" s="22">
        <f>F141</f>
        <v>11.28561</v>
      </c>
      <c r="F141" s="22">
        <f>ROUND(11.28561,5)</f>
        <v>11.28561</v>
      </c>
      <c r="G141" s="20"/>
      <c r="H141" s="28"/>
    </row>
    <row r="142" spans="1:8" ht="12.75" customHeight="1">
      <c r="A142" s="30">
        <v>44231</v>
      </c>
      <c r="B142" s="31"/>
      <c r="C142" s="22">
        <f>ROUND(10.88,5)</f>
        <v>10.88</v>
      </c>
      <c r="D142" s="22">
        <f>F142</f>
        <v>11.43198</v>
      </c>
      <c r="E142" s="22">
        <f>F142</f>
        <v>11.43198</v>
      </c>
      <c r="F142" s="22">
        <f>ROUND(11.43198,5)</f>
        <v>11.43198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ROUND(11.185,5)</f>
        <v>11.185</v>
      </c>
      <c r="D144" s="22">
        <f>F144</f>
        <v>11.2333</v>
      </c>
      <c r="E144" s="22">
        <f>F144</f>
        <v>11.2333</v>
      </c>
      <c r="F144" s="22">
        <f>ROUND(11.2333,5)</f>
        <v>11.2333</v>
      </c>
      <c r="G144" s="20"/>
      <c r="H144" s="28"/>
    </row>
    <row r="145" spans="1:8" ht="12.75" customHeight="1">
      <c r="A145" s="30">
        <v>43958</v>
      </c>
      <c r="B145" s="31"/>
      <c r="C145" s="22">
        <f>ROUND(11.185,5)</f>
        <v>11.185</v>
      </c>
      <c r="D145" s="22">
        <f>F145</f>
        <v>11.34727</v>
      </c>
      <c r="E145" s="22">
        <f>F145</f>
        <v>11.34727</v>
      </c>
      <c r="F145" s="22">
        <f>ROUND(11.34727,5)</f>
        <v>11.34727</v>
      </c>
      <c r="G145" s="20"/>
      <c r="H145" s="28"/>
    </row>
    <row r="146" spans="1:8" ht="12.75" customHeight="1">
      <c r="A146" s="30">
        <v>44049</v>
      </c>
      <c r="B146" s="31"/>
      <c r="C146" s="22">
        <f>ROUND(11.185,5)</f>
        <v>11.185</v>
      </c>
      <c r="D146" s="22">
        <f>F146</f>
        <v>11.46191</v>
      </c>
      <c r="E146" s="22">
        <f>F146</f>
        <v>11.46191</v>
      </c>
      <c r="F146" s="22">
        <f>ROUND(11.46191,5)</f>
        <v>11.46191</v>
      </c>
      <c r="G146" s="20"/>
      <c r="H146" s="28"/>
    </row>
    <row r="147" spans="1:8" ht="12.75" customHeight="1">
      <c r="A147" s="30">
        <v>44140</v>
      </c>
      <c r="B147" s="31"/>
      <c r="C147" s="22">
        <f>ROUND(11.185,5)</f>
        <v>11.185</v>
      </c>
      <c r="D147" s="22">
        <f>F147</f>
        <v>11.57734</v>
      </c>
      <c r="E147" s="22">
        <f>F147</f>
        <v>11.57734</v>
      </c>
      <c r="F147" s="22">
        <f>ROUND(11.57734,5)</f>
        <v>11.57734</v>
      </c>
      <c r="G147" s="20"/>
      <c r="H147" s="28"/>
    </row>
    <row r="148" spans="1:8" ht="12.75" customHeight="1">
      <c r="A148" s="30">
        <v>44231</v>
      </c>
      <c r="B148" s="31"/>
      <c r="C148" s="22">
        <f>ROUND(11.185,5)</f>
        <v>11.185</v>
      </c>
      <c r="D148" s="22">
        <f>F148</f>
        <v>11.71212</v>
      </c>
      <c r="E148" s="22">
        <f>F148</f>
        <v>11.71212</v>
      </c>
      <c r="F148" s="22">
        <f>ROUND(11.71212,5)</f>
        <v>11.71212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ROUND(7.2,5)</f>
        <v>7.2</v>
      </c>
      <c r="D150" s="22">
        <f>F150</f>
        <v>7.19981</v>
      </c>
      <c r="E150" s="22">
        <f>F150</f>
        <v>7.19981</v>
      </c>
      <c r="F150" s="22">
        <f>ROUND(7.19981,5)</f>
        <v>7.19981</v>
      </c>
      <c r="G150" s="20"/>
      <c r="H150" s="28"/>
    </row>
    <row r="151" spans="1:8" ht="12.75" customHeight="1">
      <c r="A151" s="30">
        <v>43958</v>
      </c>
      <c r="B151" s="31"/>
      <c r="C151" s="22">
        <f>ROUND(7.2,5)</f>
        <v>7.2</v>
      </c>
      <c r="D151" s="22">
        <f>F151</f>
        <v>7.17704</v>
      </c>
      <c r="E151" s="22">
        <f>F151</f>
        <v>7.17704</v>
      </c>
      <c r="F151" s="22">
        <f>ROUND(7.17704,5)</f>
        <v>7.17704</v>
      </c>
      <c r="G151" s="20"/>
      <c r="H151" s="28"/>
    </row>
    <row r="152" spans="1:8" ht="12.75" customHeight="1">
      <c r="A152" s="30">
        <v>44049</v>
      </c>
      <c r="B152" s="31"/>
      <c r="C152" s="22">
        <f>ROUND(7.2,5)</f>
        <v>7.2</v>
      </c>
      <c r="D152" s="22">
        <f>F152</f>
        <v>7.13473</v>
      </c>
      <c r="E152" s="22">
        <f>F152</f>
        <v>7.13473</v>
      </c>
      <c r="F152" s="22">
        <f>ROUND(7.13473,5)</f>
        <v>7.13473</v>
      </c>
      <c r="G152" s="20"/>
      <c r="H152" s="28"/>
    </row>
    <row r="153" spans="1:8" ht="12.75" customHeight="1">
      <c r="A153" s="30">
        <v>44140</v>
      </c>
      <c r="B153" s="31"/>
      <c r="C153" s="22">
        <f>ROUND(7.2,5)</f>
        <v>7.2</v>
      </c>
      <c r="D153" s="22">
        <f>F153</f>
        <v>7.08623</v>
      </c>
      <c r="E153" s="22">
        <f>F153</f>
        <v>7.08623</v>
      </c>
      <c r="F153" s="22">
        <f>ROUND(7.08623,5)</f>
        <v>7.08623</v>
      </c>
      <c r="G153" s="20"/>
      <c r="H153" s="28"/>
    </row>
    <row r="154" spans="1:8" ht="12.75" customHeight="1">
      <c r="A154" s="30">
        <v>44231</v>
      </c>
      <c r="B154" s="31"/>
      <c r="C154" s="22">
        <f>ROUND(7.2,5)</f>
        <v>7.2</v>
      </c>
      <c r="D154" s="22">
        <f>F154</f>
        <v>7.08843</v>
      </c>
      <c r="E154" s="22">
        <f>F154</f>
        <v>7.08843</v>
      </c>
      <c r="F154" s="22">
        <f>ROUND(7.08843,5)</f>
        <v>7.08843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ROUND(9.69,5)</f>
        <v>9.69</v>
      </c>
      <c r="D156" s="22">
        <f>F156</f>
        <v>9.72361</v>
      </c>
      <c r="E156" s="22">
        <f>F156</f>
        <v>9.72361</v>
      </c>
      <c r="F156" s="22">
        <f>ROUND(9.72361,5)</f>
        <v>9.72361</v>
      </c>
      <c r="G156" s="20"/>
      <c r="H156" s="28"/>
    </row>
    <row r="157" spans="1:8" ht="12.75" customHeight="1">
      <c r="A157" s="30">
        <v>43958</v>
      </c>
      <c r="B157" s="31"/>
      <c r="C157" s="22">
        <f>ROUND(9.69,5)</f>
        <v>9.69</v>
      </c>
      <c r="D157" s="22">
        <f>F157</f>
        <v>9.79423</v>
      </c>
      <c r="E157" s="22">
        <f>F157</f>
        <v>9.79423</v>
      </c>
      <c r="F157" s="22">
        <f>ROUND(9.79423,5)</f>
        <v>9.79423</v>
      </c>
      <c r="G157" s="20"/>
      <c r="H157" s="28"/>
    </row>
    <row r="158" spans="1:8" ht="12.75" customHeight="1">
      <c r="A158" s="30">
        <v>44049</v>
      </c>
      <c r="B158" s="31"/>
      <c r="C158" s="22">
        <f>ROUND(9.69,5)</f>
        <v>9.69</v>
      </c>
      <c r="D158" s="22">
        <f>F158</f>
        <v>9.86505</v>
      </c>
      <c r="E158" s="22">
        <f>F158</f>
        <v>9.86505</v>
      </c>
      <c r="F158" s="22">
        <f>ROUND(9.86505,5)</f>
        <v>9.86505</v>
      </c>
      <c r="G158" s="20"/>
      <c r="H158" s="28"/>
    </row>
    <row r="159" spans="1:8" ht="12.75" customHeight="1">
      <c r="A159" s="30">
        <v>44140</v>
      </c>
      <c r="B159" s="31"/>
      <c r="C159" s="22">
        <f>ROUND(9.69,5)</f>
        <v>9.69</v>
      </c>
      <c r="D159" s="22">
        <f>F159</f>
        <v>9.93809</v>
      </c>
      <c r="E159" s="22">
        <f>F159</f>
        <v>9.93809</v>
      </c>
      <c r="F159" s="22">
        <f>ROUND(9.93809,5)</f>
        <v>9.93809</v>
      </c>
      <c r="G159" s="20"/>
      <c r="H159" s="28"/>
    </row>
    <row r="160" spans="1:8" ht="12.75" customHeight="1">
      <c r="A160" s="30">
        <v>44231</v>
      </c>
      <c r="B160" s="31"/>
      <c r="C160" s="22">
        <f>ROUND(9.69,5)</f>
        <v>9.69</v>
      </c>
      <c r="D160" s="22">
        <f>F160</f>
        <v>10.03253</v>
      </c>
      <c r="E160" s="22">
        <f>F160</f>
        <v>10.03253</v>
      </c>
      <c r="F160" s="22">
        <f>ROUND(10.03253,5)</f>
        <v>10.03253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ROUND(8.205,5)</f>
        <v>8.205</v>
      </c>
      <c r="D162" s="22">
        <f>F162</f>
        <v>8.22425</v>
      </c>
      <c r="E162" s="22">
        <f>F162</f>
        <v>8.22425</v>
      </c>
      <c r="F162" s="22">
        <f>ROUND(8.22425,5)</f>
        <v>8.22425</v>
      </c>
      <c r="G162" s="20"/>
      <c r="H162" s="28"/>
    </row>
    <row r="163" spans="1:8" ht="12.75" customHeight="1">
      <c r="A163" s="30">
        <v>43958</v>
      </c>
      <c r="B163" s="31"/>
      <c r="C163" s="22">
        <f>ROUND(8.205,5)</f>
        <v>8.205</v>
      </c>
      <c r="D163" s="22">
        <f>F163</f>
        <v>8.26749</v>
      </c>
      <c r="E163" s="22">
        <f>F163</f>
        <v>8.26749</v>
      </c>
      <c r="F163" s="22">
        <f>ROUND(8.26749,5)</f>
        <v>8.26749</v>
      </c>
      <c r="G163" s="20"/>
      <c r="H163" s="28"/>
    </row>
    <row r="164" spans="1:8" ht="12.75" customHeight="1">
      <c r="A164" s="30">
        <v>44049</v>
      </c>
      <c r="B164" s="31"/>
      <c r="C164" s="22">
        <f>ROUND(8.205,5)</f>
        <v>8.205</v>
      </c>
      <c r="D164" s="22">
        <f>F164</f>
        <v>8.30936</v>
      </c>
      <c r="E164" s="22">
        <f>F164</f>
        <v>8.30936</v>
      </c>
      <c r="F164" s="22">
        <f>ROUND(8.30936,5)</f>
        <v>8.30936</v>
      </c>
      <c r="G164" s="20"/>
      <c r="H164" s="28"/>
    </row>
    <row r="165" spans="1:8" ht="12.75" customHeight="1">
      <c r="A165" s="30">
        <v>44140</v>
      </c>
      <c r="B165" s="31"/>
      <c r="C165" s="22">
        <f>ROUND(8.205,5)</f>
        <v>8.205</v>
      </c>
      <c r="D165" s="22">
        <f>F165</f>
        <v>8.34771</v>
      </c>
      <c r="E165" s="22">
        <f>F165</f>
        <v>8.34771</v>
      </c>
      <c r="F165" s="22">
        <f>ROUND(8.34771,5)</f>
        <v>8.34771</v>
      </c>
      <c r="G165" s="20"/>
      <c r="H165" s="28"/>
    </row>
    <row r="166" spans="1:8" ht="12.75" customHeight="1">
      <c r="A166" s="30">
        <v>44231</v>
      </c>
      <c r="B166" s="31"/>
      <c r="C166" s="22">
        <f>ROUND(8.205,5)</f>
        <v>8.205</v>
      </c>
      <c r="D166" s="22">
        <f>F166</f>
        <v>8.41691</v>
      </c>
      <c r="E166" s="22">
        <f>F166</f>
        <v>8.41691</v>
      </c>
      <c r="F166" s="22">
        <f>ROUND(8.41691,5)</f>
        <v>8.41691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ROUND(3.26,5)</f>
        <v>3.26</v>
      </c>
      <c r="D168" s="22">
        <f>F168</f>
        <v>301.42318</v>
      </c>
      <c r="E168" s="22">
        <f>F168</f>
        <v>301.42318</v>
      </c>
      <c r="F168" s="22">
        <f>ROUND(301.42318,5)</f>
        <v>301.42318</v>
      </c>
      <c r="G168" s="20"/>
      <c r="H168" s="28"/>
    </row>
    <row r="169" spans="1:8" ht="12.75" customHeight="1">
      <c r="A169" s="30">
        <v>43958</v>
      </c>
      <c r="B169" s="31"/>
      <c r="C169" s="22">
        <f>ROUND(3.26,5)</f>
        <v>3.26</v>
      </c>
      <c r="D169" s="22">
        <f>F169</f>
        <v>306.97941</v>
      </c>
      <c r="E169" s="22">
        <f>F169</f>
        <v>306.97941</v>
      </c>
      <c r="F169" s="22">
        <f>ROUND(306.97941,5)</f>
        <v>306.97941</v>
      </c>
      <c r="G169" s="20"/>
      <c r="H169" s="28"/>
    </row>
    <row r="170" spans="1:8" ht="12.75" customHeight="1">
      <c r="A170" s="30">
        <v>44049</v>
      </c>
      <c r="B170" s="31"/>
      <c r="C170" s="22">
        <f>ROUND(3.26,5)</f>
        <v>3.26</v>
      </c>
      <c r="D170" s="22">
        <f>F170</f>
        <v>305.00041</v>
      </c>
      <c r="E170" s="22">
        <f>F170</f>
        <v>305.00041</v>
      </c>
      <c r="F170" s="22">
        <f>ROUND(305.00041,5)</f>
        <v>305.00041</v>
      </c>
      <c r="G170" s="20"/>
      <c r="H170" s="28"/>
    </row>
    <row r="171" spans="1:8" ht="12.75" customHeight="1">
      <c r="A171" s="30">
        <v>44140</v>
      </c>
      <c r="B171" s="31"/>
      <c r="C171" s="22">
        <f>ROUND(3.26,5)</f>
        <v>3.26</v>
      </c>
      <c r="D171" s="22">
        <f>F171</f>
        <v>310.71351</v>
      </c>
      <c r="E171" s="22">
        <f>F171</f>
        <v>310.71351</v>
      </c>
      <c r="F171" s="22">
        <f>ROUND(310.71351,5)</f>
        <v>310.71351</v>
      </c>
      <c r="G171" s="20"/>
      <c r="H171" s="28"/>
    </row>
    <row r="172" spans="1:8" ht="12.75" customHeight="1">
      <c r="A172" s="30">
        <v>44231</v>
      </c>
      <c r="B172" s="31"/>
      <c r="C172" s="22">
        <f>ROUND(3.26,5)</f>
        <v>3.26</v>
      </c>
      <c r="D172" s="22">
        <f>F172</f>
        <v>308.28855</v>
      </c>
      <c r="E172" s="22">
        <f>F172</f>
        <v>308.28855</v>
      </c>
      <c r="F172" s="22">
        <f>ROUND(308.28855,5)</f>
        <v>308.28855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ROUND(3.79,5)</f>
        <v>3.79</v>
      </c>
      <c r="D174" s="22">
        <f>F174</f>
        <v>227.03915</v>
      </c>
      <c r="E174" s="22">
        <f>F174</f>
        <v>227.03915</v>
      </c>
      <c r="F174" s="22">
        <f>ROUND(227.03915,5)</f>
        <v>227.03915</v>
      </c>
      <c r="G174" s="20"/>
      <c r="H174" s="28"/>
    </row>
    <row r="175" spans="1:8" ht="12.75" customHeight="1">
      <c r="A175" s="30">
        <v>43958</v>
      </c>
      <c r="B175" s="31"/>
      <c r="C175" s="22">
        <f>ROUND(3.79,5)</f>
        <v>3.79</v>
      </c>
      <c r="D175" s="22">
        <f>F175</f>
        <v>231.22436</v>
      </c>
      <c r="E175" s="22">
        <f>F175</f>
        <v>231.22436</v>
      </c>
      <c r="F175" s="22">
        <f>ROUND(231.22436,5)</f>
        <v>231.22436</v>
      </c>
      <c r="G175" s="20"/>
      <c r="H175" s="28"/>
    </row>
    <row r="176" spans="1:8" ht="12.75" customHeight="1">
      <c r="A176" s="30">
        <v>44049</v>
      </c>
      <c r="B176" s="31"/>
      <c r="C176" s="22">
        <f>ROUND(3.79,5)</f>
        <v>3.79</v>
      </c>
      <c r="D176" s="22">
        <f>F176</f>
        <v>231.46013</v>
      </c>
      <c r="E176" s="22">
        <f>F176</f>
        <v>231.46013</v>
      </c>
      <c r="F176" s="22">
        <f>ROUND(231.46013,5)</f>
        <v>231.46013</v>
      </c>
      <c r="G176" s="20"/>
      <c r="H176" s="28"/>
    </row>
    <row r="177" spans="1:8" ht="12.75" customHeight="1">
      <c r="A177" s="30">
        <v>44140</v>
      </c>
      <c r="B177" s="31"/>
      <c r="C177" s="22">
        <f>ROUND(3.79,5)</f>
        <v>3.79</v>
      </c>
      <c r="D177" s="22">
        <f>F177</f>
        <v>235.79588</v>
      </c>
      <c r="E177" s="22">
        <f>F177</f>
        <v>235.79588</v>
      </c>
      <c r="F177" s="22">
        <f>ROUND(235.79588,5)</f>
        <v>235.79588</v>
      </c>
      <c r="G177" s="20"/>
      <c r="H177" s="28"/>
    </row>
    <row r="178" spans="1:8" ht="12.75" customHeight="1">
      <c r="A178" s="30">
        <v>44231</v>
      </c>
      <c r="B178" s="31"/>
      <c r="C178" s="22">
        <f>ROUND(3.79,5)</f>
        <v>3.79</v>
      </c>
      <c r="D178" s="22">
        <f>F178</f>
        <v>235.77299</v>
      </c>
      <c r="E178" s="22">
        <f>F178</f>
        <v>235.77299</v>
      </c>
      <c r="F178" s="22">
        <f>ROUND(235.77299,5)</f>
        <v>235.77299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ROUND(6.9,5)</f>
        <v>6.9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ROUND(6.715,5)</f>
        <v>6.715</v>
      </c>
      <c r="D194" s="22">
        <f>F194</f>
        <v>6.65903</v>
      </c>
      <c r="E194" s="22">
        <f>F194</f>
        <v>6.65903</v>
      </c>
      <c r="F194" s="22">
        <f>ROUND(6.65903,5)</f>
        <v>6.65903</v>
      </c>
      <c r="G194" s="20"/>
      <c r="H194" s="28"/>
    </row>
    <row r="195" spans="1:8" ht="12.75" customHeight="1">
      <c r="A195" s="30">
        <v>43958</v>
      </c>
      <c r="B195" s="31"/>
      <c r="C195" s="22">
        <f>ROUND(6.715,5)</f>
        <v>6.715</v>
      </c>
      <c r="D195" s="22">
        <f>F195</f>
        <v>6.44891</v>
      </c>
      <c r="E195" s="22">
        <f>F195</f>
        <v>6.44891</v>
      </c>
      <c r="F195" s="22">
        <f>ROUND(6.44891,5)</f>
        <v>6.44891</v>
      </c>
      <c r="G195" s="20"/>
      <c r="H195" s="28"/>
    </row>
    <row r="196" spans="1:8" ht="12.75" customHeight="1">
      <c r="A196" s="30">
        <v>44049</v>
      </c>
      <c r="B196" s="31"/>
      <c r="C196" s="22">
        <f>ROUND(6.715,5)</f>
        <v>6.715</v>
      </c>
      <c r="D196" s="22">
        <f>F196</f>
        <v>6.0294</v>
      </c>
      <c r="E196" s="22">
        <f>F196</f>
        <v>6.0294</v>
      </c>
      <c r="F196" s="22">
        <f>ROUND(6.0294,5)</f>
        <v>6.0294</v>
      </c>
      <c r="G196" s="20"/>
      <c r="H196" s="28"/>
    </row>
    <row r="197" spans="1:8" ht="12.75" customHeight="1">
      <c r="A197" s="30">
        <v>44140</v>
      </c>
      <c r="B197" s="31"/>
      <c r="C197" s="22">
        <f>ROUND(6.715,5)</f>
        <v>6.715</v>
      </c>
      <c r="D197" s="22">
        <f>F197</f>
        <v>5.03163</v>
      </c>
      <c r="E197" s="22">
        <f>F197</f>
        <v>5.03163</v>
      </c>
      <c r="F197" s="22">
        <f>ROUND(5.03163,5)</f>
        <v>5.03163</v>
      </c>
      <c r="G197" s="20"/>
      <c r="H197" s="28"/>
    </row>
    <row r="198" spans="1:8" ht="12.75" customHeight="1">
      <c r="A198" s="30">
        <v>44231</v>
      </c>
      <c r="B198" s="31"/>
      <c r="C198" s="22">
        <f>ROUND(6.715,5)</f>
        <v>6.715</v>
      </c>
      <c r="D198" s="22">
        <f>F198</f>
        <v>1.30655</v>
      </c>
      <c r="E198" s="22">
        <f>F198</f>
        <v>1.30655</v>
      </c>
      <c r="F198" s="22">
        <f>ROUND(1.30655,5)</f>
        <v>1.30655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ROUND(9.73,5)</f>
        <v>9.73</v>
      </c>
      <c r="D200" s="22">
        <f>F200</f>
        <v>9.75915</v>
      </c>
      <c r="E200" s="22">
        <f>F200</f>
        <v>9.75915</v>
      </c>
      <c r="F200" s="22">
        <f>ROUND(9.75915,5)</f>
        <v>9.75915</v>
      </c>
      <c r="G200" s="20"/>
      <c r="H200" s="28"/>
    </row>
    <row r="201" spans="1:8" ht="12.75" customHeight="1">
      <c r="A201" s="30">
        <v>43958</v>
      </c>
      <c r="B201" s="31"/>
      <c r="C201" s="22">
        <f>ROUND(9.73,5)</f>
        <v>9.73</v>
      </c>
      <c r="D201" s="22">
        <f>F201</f>
        <v>9.82595</v>
      </c>
      <c r="E201" s="22">
        <f>F201</f>
        <v>9.82595</v>
      </c>
      <c r="F201" s="22">
        <f>ROUND(9.82595,5)</f>
        <v>9.82595</v>
      </c>
      <c r="G201" s="20"/>
      <c r="H201" s="28"/>
    </row>
    <row r="202" spans="1:8" ht="12.75" customHeight="1">
      <c r="A202" s="30">
        <v>44049</v>
      </c>
      <c r="B202" s="31"/>
      <c r="C202" s="22">
        <f>ROUND(9.73,5)</f>
        <v>9.73</v>
      </c>
      <c r="D202" s="22">
        <f>F202</f>
        <v>9.89299</v>
      </c>
      <c r="E202" s="22">
        <f>F202</f>
        <v>9.89299</v>
      </c>
      <c r="F202" s="22">
        <f>ROUND(9.89299,5)</f>
        <v>9.89299</v>
      </c>
      <c r="G202" s="20"/>
      <c r="H202" s="28"/>
    </row>
    <row r="203" spans="1:8" ht="12.75" customHeight="1">
      <c r="A203" s="30">
        <v>44140</v>
      </c>
      <c r="B203" s="31"/>
      <c r="C203" s="22">
        <f>ROUND(9.73,5)</f>
        <v>9.73</v>
      </c>
      <c r="D203" s="22">
        <f>F203</f>
        <v>9.95865</v>
      </c>
      <c r="E203" s="22">
        <f>F203</f>
        <v>9.95865</v>
      </c>
      <c r="F203" s="22">
        <f>ROUND(9.95865,5)</f>
        <v>9.95865</v>
      </c>
      <c r="G203" s="20"/>
      <c r="H203" s="28"/>
    </row>
    <row r="204" spans="1:8" ht="12.75" customHeight="1">
      <c r="A204" s="30">
        <v>44231</v>
      </c>
      <c r="B204" s="31"/>
      <c r="C204" s="22">
        <f>ROUND(9.73,5)</f>
        <v>9.73</v>
      </c>
      <c r="D204" s="22">
        <f>F204</f>
        <v>10.0415</v>
      </c>
      <c r="E204" s="22">
        <f>F204</f>
        <v>10.0415</v>
      </c>
      <c r="F204" s="22">
        <f>ROUND(10.0415,5)</f>
        <v>10.0415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ROUND(3.635,5)</f>
        <v>3.635</v>
      </c>
      <c r="D206" s="22">
        <f>F206</f>
        <v>188.81616</v>
      </c>
      <c r="E206" s="22">
        <f>F206</f>
        <v>188.81616</v>
      </c>
      <c r="F206" s="22">
        <f>ROUND(188.81616,5)</f>
        <v>188.81616</v>
      </c>
      <c r="G206" s="20"/>
      <c r="H206" s="28"/>
    </row>
    <row r="207" spans="1:8" ht="12.75" customHeight="1">
      <c r="A207" s="30">
        <v>43958</v>
      </c>
      <c r="B207" s="31"/>
      <c r="C207" s="22">
        <f>ROUND(3.635,5)</f>
        <v>3.635</v>
      </c>
      <c r="D207" s="22">
        <f>F207</f>
        <v>189.6533</v>
      </c>
      <c r="E207" s="22">
        <f>F207</f>
        <v>189.6533</v>
      </c>
      <c r="F207" s="22">
        <f>ROUND(189.6533,5)</f>
        <v>189.6533</v>
      </c>
      <c r="G207" s="20"/>
      <c r="H207" s="28"/>
    </row>
    <row r="208" spans="1:8" ht="12.75" customHeight="1">
      <c r="A208" s="30">
        <v>44049</v>
      </c>
      <c r="B208" s="31"/>
      <c r="C208" s="22">
        <f>ROUND(3.635,5)</f>
        <v>3.635</v>
      </c>
      <c r="D208" s="22">
        <f>F208</f>
        <v>193.23366</v>
      </c>
      <c r="E208" s="22">
        <f>F208</f>
        <v>193.23366</v>
      </c>
      <c r="F208" s="22">
        <f>ROUND(193.23366,5)</f>
        <v>193.23366</v>
      </c>
      <c r="G208" s="20"/>
      <c r="H208" s="28"/>
    </row>
    <row r="209" spans="1:8" ht="12.75" customHeight="1">
      <c r="A209" s="30">
        <v>44140</v>
      </c>
      <c r="B209" s="31"/>
      <c r="C209" s="22">
        <f>ROUND(3.635,5)</f>
        <v>3.635</v>
      </c>
      <c r="D209" s="22">
        <f>F209</f>
        <v>194.13777</v>
      </c>
      <c r="E209" s="22">
        <f>F209</f>
        <v>194.13777</v>
      </c>
      <c r="F209" s="22">
        <f>ROUND(194.13777,5)</f>
        <v>194.13777</v>
      </c>
      <c r="G209" s="20"/>
      <c r="H209" s="28"/>
    </row>
    <row r="210" spans="1:8" ht="12.75" customHeight="1">
      <c r="A210" s="30">
        <v>44231</v>
      </c>
      <c r="B210" s="31"/>
      <c r="C210" s="22">
        <f>ROUND(3.635,5)</f>
        <v>3.635</v>
      </c>
      <c r="D210" s="22">
        <f>F210</f>
        <v>197.60527</v>
      </c>
      <c r="E210" s="22">
        <f>F210</f>
        <v>197.60527</v>
      </c>
      <c r="F210" s="22">
        <f>ROUND(197.60527,5)</f>
        <v>197.60527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ROUND(3.075,5)</f>
        <v>3.075</v>
      </c>
      <c r="D212" s="22">
        <f>F212</f>
        <v>161.74452</v>
      </c>
      <c r="E212" s="22">
        <f>F212</f>
        <v>161.74452</v>
      </c>
      <c r="F212" s="22">
        <f>ROUND(161.74452,5)</f>
        <v>161.74452</v>
      </c>
      <c r="G212" s="20"/>
      <c r="H212" s="28"/>
    </row>
    <row r="213" spans="1:8" ht="12.75" customHeight="1">
      <c r="A213" s="30">
        <v>43958</v>
      </c>
      <c r="B213" s="31"/>
      <c r="C213" s="22">
        <f>ROUND(3.075,5)</f>
        <v>3.075</v>
      </c>
      <c r="D213" s="22">
        <f>F213</f>
        <v>164.72602</v>
      </c>
      <c r="E213" s="22">
        <f>F213</f>
        <v>164.72602</v>
      </c>
      <c r="F213" s="22">
        <f>ROUND(164.72602,5)</f>
        <v>164.72602</v>
      </c>
      <c r="G213" s="20"/>
      <c r="H213" s="28"/>
    </row>
    <row r="214" spans="1:8" ht="12.75" customHeight="1">
      <c r="A214" s="30">
        <v>44049</v>
      </c>
      <c r="B214" s="31"/>
      <c r="C214" s="22">
        <f>ROUND(3.075,5)</f>
        <v>3.075</v>
      </c>
      <c r="D214" s="22">
        <f>F214</f>
        <v>165.54761</v>
      </c>
      <c r="E214" s="22">
        <f>F214</f>
        <v>165.54761</v>
      </c>
      <c r="F214" s="22">
        <f>ROUND(165.54761,5)</f>
        <v>165.54761</v>
      </c>
      <c r="G214" s="20"/>
      <c r="H214" s="28"/>
    </row>
    <row r="215" spans="1:8" ht="12.75" customHeight="1">
      <c r="A215" s="30">
        <v>44140</v>
      </c>
      <c r="B215" s="31"/>
      <c r="C215" s="22">
        <f>ROUND(3.075,5)</f>
        <v>3.075</v>
      </c>
      <c r="D215" s="22">
        <f>F215</f>
        <v>168.64861</v>
      </c>
      <c r="E215" s="22">
        <f>F215</f>
        <v>168.64861</v>
      </c>
      <c r="F215" s="22">
        <f>ROUND(168.64861,5)</f>
        <v>168.64861</v>
      </c>
      <c r="G215" s="20"/>
      <c r="H215" s="28"/>
    </row>
    <row r="216" spans="1:8" ht="12.75" customHeight="1">
      <c r="A216" s="30">
        <v>44231</v>
      </c>
      <c r="B216" s="31"/>
      <c r="C216" s="22">
        <f>ROUND(3.075,5)</f>
        <v>3.075</v>
      </c>
      <c r="D216" s="22">
        <f>F216</f>
        <v>169.33977</v>
      </c>
      <c r="E216" s="22">
        <f>F216</f>
        <v>169.33977</v>
      </c>
      <c r="F216" s="22">
        <f>ROUND(169.33977,5)</f>
        <v>169.33977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ROUND(9.2,5)</f>
        <v>9.2</v>
      </c>
      <c r="D218" s="22">
        <f>F218</f>
        <v>9.22962</v>
      </c>
      <c r="E218" s="22">
        <f>F218</f>
        <v>9.22962</v>
      </c>
      <c r="F218" s="22">
        <f>ROUND(9.22962,5)</f>
        <v>9.22962</v>
      </c>
      <c r="G218" s="20"/>
      <c r="H218" s="28"/>
    </row>
    <row r="219" spans="1:8" ht="12.75" customHeight="1">
      <c r="A219" s="30">
        <v>43958</v>
      </c>
      <c r="B219" s="31"/>
      <c r="C219" s="22">
        <f>ROUND(9.2,5)</f>
        <v>9.2</v>
      </c>
      <c r="D219" s="22">
        <f>F219</f>
        <v>9.29087</v>
      </c>
      <c r="E219" s="22">
        <f>F219</f>
        <v>9.29087</v>
      </c>
      <c r="F219" s="22">
        <f>ROUND(9.29087,5)</f>
        <v>9.29087</v>
      </c>
      <c r="G219" s="20"/>
      <c r="H219" s="28"/>
    </row>
    <row r="220" spans="1:8" ht="12.75" customHeight="1">
      <c r="A220" s="30">
        <v>44049</v>
      </c>
      <c r="B220" s="31"/>
      <c r="C220" s="22">
        <f>ROUND(9.2,5)</f>
        <v>9.2</v>
      </c>
      <c r="D220" s="22">
        <f>F220</f>
        <v>9.35168</v>
      </c>
      <c r="E220" s="22">
        <f>F220</f>
        <v>9.35168</v>
      </c>
      <c r="F220" s="22">
        <f>ROUND(9.35168,5)</f>
        <v>9.35168</v>
      </c>
      <c r="G220" s="20"/>
      <c r="H220" s="28"/>
    </row>
    <row r="221" spans="1:8" ht="12.75" customHeight="1">
      <c r="A221" s="30">
        <v>44140</v>
      </c>
      <c r="B221" s="31"/>
      <c r="C221" s="22">
        <f>ROUND(9.2,5)</f>
        <v>9.2</v>
      </c>
      <c r="D221" s="22">
        <f>F221</f>
        <v>9.41522</v>
      </c>
      <c r="E221" s="22">
        <f>F221</f>
        <v>9.41522</v>
      </c>
      <c r="F221" s="22">
        <f>ROUND(9.41522,5)</f>
        <v>9.41522</v>
      </c>
      <c r="G221" s="20"/>
      <c r="H221" s="28"/>
    </row>
    <row r="222" spans="1:8" ht="12.75" customHeight="1">
      <c r="A222" s="30">
        <v>44231</v>
      </c>
      <c r="B222" s="31"/>
      <c r="C222" s="22">
        <f>ROUND(9.2,5)</f>
        <v>9.2</v>
      </c>
      <c r="D222" s="22">
        <f>F222</f>
        <v>9.50179</v>
      </c>
      <c r="E222" s="22">
        <f>F222</f>
        <v>9.50179</v>
      </c>
      <c r="F222" s="22">
        <f>ROUND(9.50179,5)</f>
        <v>9.50179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ROUND(9.945,5)</f>
        <v>9.945</v>
      </c>
      <c r="D224" s="22">
        <f>F224</f>
        <v>9.97615</v>
      </c>
      <c r="E224" s="22">
        <f>F224</f>
        <v>9.97615</v>
      </c>
      <c r="F224" s="22">
        <f>ROUND(9.97615,5)</f>
        <v>9.97615</v>
      </c>
      <c r="G224" s="20"/>
      <c r="H224" s="28"/>
    </row>
    <row r="225" spans="1:8" ht="12.75" customHeight="1">
      <c r="A225" s="30">
        <v>43958</v>
      </c>
      <c r="B225" s="31"/>
      <c r="C225" s="22">
        <f>ROUND(9.945,5)</f>
        <v>9.945</v>
      </c>
      <c r="D225" s="22">
        <f>F225</f>
        <v>10.04183</v>
      </c>
      <c r="E225" s="22">
        <f>F225</f>
        <v>10.04183</v>
      </c>
      <c r="F225" s="22">
        <f>ROUND(10.04183,5)</f>
        <v>10.04183</v>
      </c>
      <c r="G225" s="20"/>
      <c r="H225" s="28"/>
    </row>
    <row r="226" spans="1:8" ht="12.75" customHeight="1">
      <c r="A226" s="30">
        <v>44049</v>
      </c>
      <c r="B226" s="31"/>
      <c r="C226" s="22">
        <f>ROUND(9.945,5)</f>
        <v>9.945</v>
      </c>
      <c r="D226" s="22">
        <f>F226</f>
        <v>10.1075</v>
      </c>
      <c r="E226" s="22">
        <f>F226</f>
        <v>10.1075</v>
      </c>
      <c r="F226" s="22">
        <f>ROUND(10.1075,5)</f>
        <v>10.1075</v>
      </c>
      <c r="G226" s="20"/>
      <c r="H226" s="28"/>
    </row>
    <row r="227" spans="1:8" ht="12.75" customHeight="1">
      <c r="A227" s="30">
        <v>44140</v>
      </c>
      <c r="B227" s="31"/>
      <c r="C227" s="22">
        <f>ROUND(9.945,5)</f>
        <v>9.945</v>
      </c>
      <c r="D227" s="22">
        <f>F227</f>
        <v>10.1746</v>
      </c>
      <c r="E227" s="22">
        <f>F227</f>
        <v>10.1746</v>
      </c>
      <c r="F227" s="22">
        <f>ROUND(10.1746,5)</f>
        <v>10.1746</v>
      </c>
      <c r="G227" s="20"/>
      <c r="H227" s="28"/>
    </row>
    <row r="228" spans="1:8" ht="12.75" customHeight="1">
      <c r="A228" s="30">
        <v>44231</v>
      </c>
      <c r="B228" s="31"/>
      <c r="C228" s="22">
        <f>ROUND(9.945,5)</f>
        <v>9.945</v>
      </c>
      <c r="D228" s="22">
        <f>F228</f>
        <v>10.25924</v>
      </c>
      <c r="E228" s="22">
        <f>F228</f>
        <v>10.25924</v>
      </c>
      <c r="F228" s="22">
        <f>ROUND(10.25924,5)</f>
        <v>10.25924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ROUND(10.035,5)</f>
        <v>10.035</v>
      </c>
      <c r="D230" s="22">
        <f>F230</f>
        <v>10.06723</v>
      </c>
      <c r="E230" s="22">
        <f>F230</f>
        <v>10.06723</v>
      </c>
      <c r="F230" s="22">
        <f>ROUND(10.06723,5)</f>
        <v>10.06723</v>
      </c>
      <c r="G230" s="20"/>
      <c r="H230" s="28"/>
    </row>
    <row r="231" spans="1:8" ht="12.75" customHeight="1">
      <c r="A231" s="30">
        <v>43958</v>
      </c>
      <c r="B231" s="31"/>
      <c r="C231" s="22">
        <f>ROUND(10.035,5)</f>
        <v>10.035</v>
      </c>
      <c r="D231" s="22">
        <f>F231</f>
        <v>10.13528</v>
      </c>
      <c r="E231" s="22">
        <f>F231</f>
        <v>10.13528</v>
      </c>
      <c r="F231" s="22">
        <f>ROUND(10.13528,5)</f>
        <v>10.13528</v>
      </c>
      <c r="G231" s="20"/>
      <c r="H231" s="28"/>
    </row>
    <row r="232" spans="1:8" ht="12.75" customHeight="1">
      <c r="A232" s="30">
        <v>44049</v>
      </c>
      <c r="B232" s="31"/>
      <c r="C232" s="22">
        <f>ROUND(10.035,5)</f>
        <v>10.035</v>
      </c>
      <c r="D232" s="22">
        <f>F232</f>
        <v>10.20348</v>
      </c>
      <c r="E232" s="22">
        <f>F232</f>
        <v>10.20348</v>
      </c>
      <c r="F232" s="22">
        <f>ROUND(10.20348,5)</f>
        <v>10.20348</v>
      </c>
      <c r="G232" s="20"/>
      <c r="H232" s="28"/>
    </row>
    <row r="233" spans="1:8" ht="12.75" customHeight="1">
      <c r="A233" s="30">
        <v>44140</v>
      </c>
      <c r="B233" s="31"/>
      <c r="C233" s="22">
        <f>ROUND(10.035,5)</f>
        <v>10.035</v>
      </c>
      <c r="D233" s="22">
        <f>F233</f>
        <v>10.27306</v>
      </c>
      <c r="E233" s="22">
        <f>F233</f>
        <v>10.27306</v>
      </c>
      <c r="F233" s="22">
        <f>ROUND(10.27306,5)</f>
        <v>10.27306</v>
      </c>
      <c r="G233" s="20"/>
      <c r="H233" s="28"/>
    </row>
    <row r="234" spans="1:8" ht="12.75" customHeight="1">
      <c r="A234" s="30">
        <v>44231</v>
      </c>
      <c r="B234" s="31"/>
      <c r="C234" s="22">
        <f>ROUND(10.035,5)</f>
        <v>10.035</v>
      </c>
      <c r="D234" s="22">
        <f>F234</f>
        <v>10.36043</v>
      </c>
      <c r="E234" s="22">
        <f>F234</f>
        <v>10.36043</v>
      </c>
      <c r="F234" s="22">
        <f>ROUND(10.36043,5)</f>
        <v>10.36043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ROUND(754.46,3)</f>
        <v>754.46</v>
      </c>
      <c r="D236" s="23">
        <f>F236</f>
        <v>760.087</v>
      </c>
      <c r="E236" s="23">
        <f>F236</f>
        <v>760.087</v>
      </c>
      <c r="F236" s="23">
        <f>ROUND(760.087,3)</f>
        <v>760.087</v>
      </c>
      <c r="G236" s="20"/>
      <c r="H236" s="28"/>
    </row>
    <row r="237" spans="1:8" ht="12.75" customHeight="1">
      <c r="A237" s="30">
        <v>43958</v>
      </c>
      <c r="B237" s="31"/>
      <c r="C237" s="23">
        <f>ROUND(754.46,3)</f>
        <v>754.46</v>
      </c>
      <c r="D237" s="23">
        <f>F237</f>
        <v>773.912</v>
      </c>
      <c r="E237" s="23">
        <f>F237</f>
        <v>773.912</v>
      </c>
      <c r="F237" s="23">
        <f>ROUND(773.912,3)</f>
        <v>773.912</v>
      </c>
      <c r="G237" s="20"/>
      <c r="H237" s="28"/>
    </row>
    <row r="238" spans="1:8" ht="12.75" customHeight="1">
      <c r="A238" s="30">
        <v>44049</v>
      </c>
      <c r="B238" s="31"/>
      <c r="C238" s="23">
        <f>ROUND(754.46,3)</f>
        <v>754.46</v>
      </c>
      <c r="D238" s="23">
        <f>F238</f>
        <v>788.184</v>
      </c>
      <c r="E238" s="23">
        <f>F238</f>
        <v>788.184</v>
      </c>
      <c r="F238" s="23">
        <f>ROUND(788.184,3)</f>
        <v>788.184</v>
      </c>
      <c r="G238" s="20"/>
      <c r="H238" s="28"/>
    </row>
    <row r="239" spans="1:8" ht="12.75" customHeight="1">
      <c r="A239" s="30">
        <v>44140</v>
      </c>
      <c r="B239" s="31"/>
      <c r="C239" s="23">
        <f>ROUND(754.46,3)</f>
        <v>754.46</v>
      </c>
      <c r="D239" s="23">
        <f>F239</f>
        <v>802.929</v>
      </c>
      <c r="E239" s="23">
        <f>F239</f>
        <v>802.929</v>
      </c>
      <c r="F239" s="23">
        <f>ROUND(802.929,3)</f>
        <v>802.929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ROUND(678.414,3)</f>
        <v>678.414</v>
      </c>
      <c r="D241" s="23">
        <f>F241</f>
        <v>683.474</v>
      </c>
      <c r="E241" s="23">
        <f>F241</f>
        <v>683.474</v>
      </c>
      <c r="F241" s="23">
        <f>ROUND(683.474,3)</f>
        <v>683.474</v>
      </c>
      <c r="G241" s="20"/>
      <c r="H241" s="28"/>
    </row>
    <row r="242" spans="1:8" ht="12.75" customHeight="1">
      <c r="A242" s="30">
        <v>43958</v>
      </c>
      <c r="B242" s="31"/>
      <c r="C242" s="23">
        <f>ROUND(678.414,3)</f>
        <v>678.414</v>
      </c>
      <c r="D242" s="23">
        <f>F242</f>
        <v>695.905</v>
      </c>
      <c r="E242" s="23">
        <f>F242</f>
        <v>695.905</v>
      </c>
      <c r="F242" s="23">
        <f>ROUND(695.905,3)</f>
        <v>695.905</v>
      </c>
      <c r="G242" s="20"/>
      <c r="H242" s="28"/>
    </row>
    <row r="243" spans="1:8" ht="12.75" customHeight="1">
      <c r="A243" s="30">
        <v>44049</v>
      </c>
      <c r="B243" s="31"/>
      <c r="C243" s="23">
        <f>ROUND(678.414,3)</f>
        <v>678.414</v>
      </c>
      <c r="D243" s="23">
        <f>F243</f>
        <v>708.739</v>
      </c>
      <c r="E243" s="23">
        <f>F243</f>
        <v>708.739</v>
      </c>
      <c r="F243" s="23">
        <f>ROUND(708.739,3)</f>
        <v>708.739</v>
      </c>
      <c r="G243" s="20"/>
      <c r="H243" s="28"/>
    </row>
    <row r="244" spans="1:8" ht="12.75" customHeight="1">
      <c r="A244" s="30">
        <v>44140</v>
      </c>
      <c r="B244" s="31"/>
      <c r="C244" s="23">
        <f>ROUND(678.414,3)</f>
        <v>678.414</v>
      </c>
      <c r="D244" s="23">
        <f>F244</f>
        <v>721.997</v>
      </c>
      <c r="E244" s="23">
        <f>F244</f>
        <v>721.997</v>
      </c>
      <c r="F244" s="23">
        <f>ROUND(721.997,3)</f>
        <v>721.997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ROUND(786.389,3)</f>
        <v>786.389</v>
      </c>
      <c r="D246" s="23">
        <f>F246</f>
        <v>792.254</v>
      </c>
      <c r="E246" s="23">
        <f>F246</f>
        <v>792.254</v>
      </c>
      <c r="F246" s="23">
        <f>ROUND(792.254,3)</f>
        <v>792.254</v>
      </c>
      <c r="G246" s="20"/>
      <c r="H246" s="28"/>
    </row>
    <row r="247" spans="1:8" ht="12.75" customHeight="1">
      <c r="A247" s="30">
        <v>43958</v>
      </c>
      <c r="B247" s="31"/>
      <c r="C247" s="23">
        <f>ROUND(786.389,3)</f>
        <v>786.389</v>
      </c>
      <c r="D247" s="23">
        <f>F247</f>
        <v>806.664</v>
      </c>
      <c r="E247" s="23">
        <f>F247</f>
        <v>806.664</v>
      </c>
      <c r="F247" s="23">
        <f>ROUND(806.664,3)</f>
        <v>806.664</v>
      </c>
      <c r="G247" s="20"/>
      <c r="H247" s="28"/>
    </row>
    <row r="248" spans="1:8" ht="12.75" customHeight="1">
      <c r="A248" s="30">
        <v>44049</v>
      </c>
      <c r="B248" s="31"/>
      <c r="C248" s="23">
        <f>ROUND(786.389,3)</f>
        <v>786.389</v>
      </c>
      <c r="D248" s="23">
        <f>F248</f>
        <v>821.54</v>
      </c>
      <c r="E248" s="23">
        <f>F248</f>
        <v>821.54</v>
      </c>
      <c r="F248" s="23">
        <f>ROUND(821.54,3)</f>
        <v>821.54</v>
      </c>
      <c r="G248" s="20"/>
      <c r="H248" s="28"/>
    </row>
    <row r="249" spans="1:8" ht="12.75" customHeight="1">
      <c r="A249" s="30">
        <v>44140</v>
      </c>
      <c r="B249" s="31"/>
      <c r="C249" s="23">
        <f>ROUND(786.389,3)</f>
        <v>786.389</v>
      </c>
      <c r="D249" s="23">
        <f>F249</f>
        <v>836.909</v>
      </c>
      <c r="E249" s="23">
        <f>F249</f>
        <v>836.909</v>
      </c>
      <c r="F249" s="23">
        <f>ROUND(836.909,3)</f>
        <v>836.909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ROUND(700.279,3)</f>
        <v>700.279</v>
      </c>
      <c r="D251" s="23">
        <f>F251</f>
        <v>705.502</v>
      </c>
      <c r="E251" s="23">
        <f>F251</f>
        <v>705.502</v>
      </c>
      <c r="F251" s="23">
        <f>ROUND(705.502,3)</f>
        <v>705.502</v>
      </c>
      <c r="G251" s="20"/>
      <c r="H251" s="28"/>
    </row>
    <row r="252" spans="1:8" ht="12.75" customHeight="1">
      <c r="A252" s="30">
        <v>43958</v>
      </c>
      <c r="B252" s="31"/>
      <c r="C252" s="23">
        <f>ROUND(700.279,3)</f>
        <v>700.279</v>
      </c>
      <c r="D252" s="23">
        <f>F252</f>
        <v>718.334</v>
      </c>
      <c r="E252" s="23">
        <f>F252</f>
        <v>718.334</v>
      </c>
      <c r="F252" s="23">
        <f>ROUND(718.334,3)</f>
        <v>718.334</v>
      </c>
      <c r="G252" s="20"/>
      <c r="H252" s="28"/>
    </row>
    <row r="253" spans="1:8" ht="12.75" customHeight="1">
      <c r="A253" s="30">
        <v>44049</v>
      </c>
      <c r="B253" s="31"/>
      <c r="C253" s="23">
        <f>ROUND(700.279,3)</f>
        <v>700.279</v>
      </c>
      <c r="D253" s="23">
        <f>F253</f>
        <v>731.581</v>
      </c>
      <c r="E253" s="23">
        <f>F253</f>
        <v>731.581</v>
      </c>
      <c r="F253" s="23">
        <f>ROUND(731.581,3)</f>
        <v>731.581</v>
      </c>
      <c r="G253" s="20"/>
      <c r="H253" s="28"/>
    </row>
    <row r="254" spans="1:8" ht="12.75" customHeight="1">
      <c r="A254" s="30">
        <v>44140</v>
      </c>
      <c r="B254" s="31"/>
      <c r="C254" s="23">
        <f>ROUND(700.279,3)</f>
        <v>700.279</v>
      </c>
      <c r="D254" s="23">
        <f>F254</f>
        <v>745.267</v>
      </c>
      <c r="E254" s="23">
        <f>F254</f>
        <v>745.267</v>
      </c>
      <c r="F254" s="23">
        <f>ROUND(745.267,3)</f>
        <v>745.267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ROUND(257.842320514912,3)</f>
        <v>257.842</v>
      </c>
      <c r="D256" s="23">
        <f>F256</f>
        <v>259.792</v>
      </c>
      <c r="E256" s="23">
        <f>F256</f>
        <v>259.792</v>
      </c>
      <c r="F256" s="23">
        <f>ROUND(259.792,3)</f>
        <v>259.792</v>
      </c>
      <c r="G256" s="20"/>
      <c r="H256" s="28"/>
    </row>
    <row r="257" spans="1:8" ht="12.75" customHeight="1">
      <c r="A257" s="30">
        <v>43958</v>
      </c>
      <c r="B257" s="31"/>
      <c r="C257" s="23">
        <f>ROUND(257.842320514912,3)</f>
        <v>257.842</v>
      </c>
      <c r="D257" s="23">
        <f>F257</f>
        <v>264.581</v>
      </c>
      <c r="E257" s="23">
        <f>F257</f>
        <v>264.581</v>
      </c>
      <c r="F257" s="23">
        <f>ROUND(264.581,3)</f>
        <v>264.581</v>
      </c>
      <c r="G257" s="20"/>
      <c r="H257" s="28"/>
    </row>
    <row r="258" spans="1:8" ht="12.75" customHeight="1">
      <c r="A258" s="30">
        <v>44049</v>
      </c>
      <c r="B258" s="31"/>
      <c r="C258" s="23">
        <f>ROUND(257.842320514912,3)</f>
        <v>257.842</v>
      </c>
      <c r="D258" s="23">
        <f>F258</f>
        <v>269.523</v>
      </c>
      <c r="E258" s="23">
        <f>F258</f>
        <v>269.523</v>
      </c>
      <c r="F258" s="23">
        <f>ROUND(269.523,3)</f>
        <v>269.523</v>
      </c>
      <c r="G258" s="20"/>
      <c r="H258" s="28"/>
    </row>
    <row r="259" spans="1:8" ht="12.75" customHeight="1">
      <c r="A259" s="30">
        <v>44140</v>
      </c>
      <c r="B259" s="31"/>
      <c r="C259" s="23">
        <f>ROUND(257.842320514912,3)</f>
        <v>257.842</v>
      </c>
      <c r="D259" s="23">
        <f>F259</f>
        <v>274.627</v>
      </c>
      <c r="E259" s="23">
        <f>F259</f>
        <v>274.627</v>
      </c>
      <c r="F259" s="23">
        <f>ROUND(274.627,3)</f>
        <v>274.627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ROUND(692.61,3)</f>
        <v>692.61</v>
      </c>
      <c r="D261" s="23">
        <f>F261</f>
        <v>697.776</v>
      </c>
      <c r="E261" s="23">
        <f>F261</f>
        <v>697.776</v>
      </c>
      <c r="F261" s="23">
        <f>ROUND(697.776,3)</f>
        <v>697.776</v>
      </c>
      <c r="G261" s="20"/>
      <c r="H261" s="28"/>
    </row>
    <row r="262" spans="1:8" ht="12.75" customHeight="1">
      <c r="A262" s="30">
        <v>43958</v>
      </c>
      <c r="B262" s="31"/>
      <c r="C262" s="23">
        <f>ROUND(692.61,3)</f>
        <v>692.61</v>
      </c>
      <c r="D262" s="23">
        <f>F262</f>
        <v>710.467</v>
      </c>
      <c r="E262" s="23">
        <f>F262</f>
        <v>710.467</v>
      </c>
      <c r="F262" s="23">
        <f>ROUND(710.467,3)</f>
        <v>710.467</v>
      </c>
      <c r="G262" s="20"/>
      <c r="H262" s="28"/>
    </row>
    <row r="263" spans="1:8" ht="12.75" customHeight="1">
      <c r="A263" s="30">
        <v>44049</v>
      </c>
      <c r="B263" s="31"/>
      <c r="C263" s="23">
        <f>ROUND(692.61,3)</f>
        <v>692.61</v>
      </c>
      <c r="D263" s="23">
        <f>F263</f>
        <v>723.57</v>
      </c>
      <c r="E263" s="23">
        <f>F263</f>
        <v>723.57</v>
      </c>
      <c r="F263" s="23">
        <f>ROUND(723.57,3)</f>
        <v>723.57</v>
      </c>
      <c r="G263" s="20"/>
      <c r="H263" s="28"/>
    </row>
    <row r="264" spans="1:8" ht="12.75" customHeight="1">
      <c r="A264" s="30">
        <v>44140</v>
      </c>
      <c r="B264" s="31"/>
      <c r="C264" s="23">
        <f>ROUND(692.61,3)</f>
        <v>692.61</v>
      </c>
      <c r="D264" s="23">
        <f>F264</f>
        <v>737.105</v>
      </c>
      <c r="E264" s="23">
        <f>F264</f>
        <v>737.105</v>
      </c>
      <c r="F264" s="23">
        <f>ROUND(737.105,3)</f>
        <v>737.105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ROUND(102.034383882943,2)</f>
        <v>102.03</v>
      </c>
      <c r="D266" s="20">
        <f>F266</f>
        <v>98.6</v>
      </c>
      <c r="E266" s="20">
        <f>F266</f>
        <v>98.6</v>
      </c>
      <c r="F266" s="20">
        <f>ROUND(98.6031114754879,2)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ROUND(99.6366549221523,2)</f>
        <v>99.64</v>
      </c>
      <c r="D268" s="20">
        <f>F268</f>
        <v>93.74</v>
      </c>
      <c r="E268" s="20">
        <f>F268</f>
        <v>93.74</v>
      </c>
      <c r="F268" s="20">
        <f>ROUND(93.7378252851594,2)</f>
        <v>93.74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ROUND(98.6483893978618,2)</f>
        <v>98.65</v>
      </c>
      <c r="D270" s="20">
        <f>F270</f>
        <v>91.25</v>
      </c>
      <c r="E270" s="20">
        <f>F270</f>
        <v>91.25</v>
      </c>
      <c r="F270" s="20">
        <f>ROUND(91.2510166336633,2)</f>
        <v>91.25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ROUND(102.034383882943,2)</f>
        <v>102.03</v>
      </c>
      <c r="D272" s="20">
        <f>F272</f>
        <v>102.03</v>
      </c>
      <c r="E272" s="20">
        <f>F272</f>
        <v>102.03</v>
      </c>
      <c r="F272" s="20">
        <f>ROUND(102.034383882943,2)</f>
        <v>102.03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ROUND(102.034383882943,2)</f>
        <v>102.03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ROUND(99.6366549221523,5)</f>
        <v>99.63665</v>
      </c>
      <c r="D276" s="22">
        <f>F276</f>
        <v>95.44456</v>
      </c>
      <c r="E276" s="22">
        <f>F276</f>
        <v>95.44456</v>
      </c>
      <c r="F276" s="22">
        <f>ROUND(95.4445584248746,5)</f>
        <v>95.44456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ROUND(99.6366549221523,5)</f>
        <v>99.63665</v>
      </c>
      <c r="D278" s="22">
        <f>F278</f>
        <v>94.39926</v>
      </c>
      <c r="E278" s="22">
        <f>F278</f>
        <v>94.39926</v>
      </c>
      <c r="F278" s="22">
        <f>ROUND(94.3992578263324,5)</f>
        <v>94.39926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ROUND(99.6366549221523,5)</f>
        <v>99.63665</v>
      </c>
      <c r="D280" s="22">
        <f>F280</f>
        <v>93.30353</v>
      </c>
      <c r="E280" s="22">
        <f>F280</f>
        <v>93.30353</v>
      </c>
      <c r="F280" s="22">
        <f>ROUND(93.3035267865693,5)</f>
        <v>93.30353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ROUND(99.6366549221523,5)</f>
        <v>99.63665</v>
      </c>
      <c r="D282" s="22">
        <f>F282</f>
        <v>93.16793</v>
      </c>
      <c r="E282" s="22">
        <f>F282</f>
        <v>93.16793</v>
      </c>
      <c r="F282" s="22">
        <f>ROUND(93.1679341252619,5)</f>
        <v>93.16793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ROUND(99.6366549221523,5)</f>
        <v>99.63665</v>
      </c>
      <c r="D284" s="22">
        <f>F284</f>
        <v>95.11002</v>
      </c>
      <c r="E284" s="22">
        <f>F284</f>
        <v>95.11002</v>
      </c>
      <c r="F284" s="22">
        <f>ROUND(95.1100190888512,5)</f>
        <v>95.11002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ROUND(99.6366549221523,5)</f>
        <v>99.63665</v>
      </c>
      <c r="D286" s="22">
        <f>F286</f>
        <v>95.00901</v>
      </c>
      <c r="E286" s="22">
        <f>F286</f>
        <v>95.00901</v>
      </c>
      <c r="F286" s="22">
        <f>ROUND(95.0090145779991,5)</f>
        <v>95.00901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ROUND(99.6366549221523,5)</f>
        <v>99.63665</v>
      </c>
      <c r="D288" s="22">
        <f>F288</f>
        <v>95.93339</v>
      </c>
      <c r="E288" s="22">
        <f>F288</f>
        <v>95.93339</v>
      </c>
      <c r="F288" s="22">
        <f>ROUND(95.933385805742,5)</f>
        <v>95.93339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ROUND(99.6366549221523,5)</f>
        <v>99.63665</v>
      </c>
      <c r="D290" s="22">
        <f>F290</f>
        <v>99.64108</v>
      </c>
      <c r="E290" s="22">
        <f>F290</f>
        <v>99.64108</v>
      </c>
      <c r="F290" s="22">
        <f>ROUND(99.6410792356505,5)</f>
        <v>99.64108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ROUND(99.6366549221523,2)</f>
        <v>99.64</v>
      </c>
      <c r="D292" s="20">
        <f>F292</f>
        <v>99.64</v>
      </c>
      <c r="E292" s="20">
        <f>F292</f>
        <v>99.64</v>
      </c>
      <c r="F292" s="20">
        <f>ROUND(99.6366549221523,2)</f>
        <v>99.64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ROUND(99.6366549221523,2)</f>
        <v>99.64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ROUND(98.6483893978618,5)</f>
        <v>98.64839</v>
      </c>
      <c r="D296" s="22">
        <f>F296</f>
        <v>90.16206</v>
      </c>
      <c r="E296" s="22">
        <f>F296</f>
        <v>90.16206</v>
      </c>
      <c r="F296" s="22">
        <f>ROUND(90.1620587191388,5)</f>
        <v>90.16206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ROUND(98.6483893978618,5)</f>
        <v>98.64839</v>
      </c>
      <c r="D298" s="22">
        <f>F298</f>
        <v>86.96948</v>
      </c>
      <c r="E298" s="22">
        <f>F298</f>
        <v>86.96948</v>
      </c>
      <c r="F298" s="22">
        <f>ROUND(86.9694781843633,5)</f>
        <v>86.96948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ROUND(98.6483893978618,5)</f>
        <v>98.64839</v>
      </c>
      <c r="D300" s="22">
        <f>F300</f>
        <v>85.55592</v>
      </c>
      <c r="E300" s="22">
        <f>F300</f>
        <v>85.55592</v>
      </c>
      <c r="F300" s="22">
        <f>ROUND(85.5559154854185,5)</f>
        <v>85.55592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ROUND(98.6483893978618,5)</f>
        <v>98.64839</v>
      </c>
      <c r="D302" s="22">
        <f>F302</f>
        <v>87.65834</v>
      </c>
      <c r="E302" s="22">
        <f>F302</f>
        <v>87.65834</v>
      </c>
      <c r="F302" s="22">
        <f>ROUND(87.6583356032837,5)</f>
        <v>87.65834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ROUND(98.6483893978618,5)</f>
        <v>98.64839</v>
      </c>
      <c r="D304" s="22">
        <f>F304</f>
        <v>91.47796</v>
      </c>
      <c r="E304" s="22">
        <f>F304</f>
        <v>91.47796</v>
      </c>
      <c r="F304" s="22">
        <f>ROUND(91.4779611751561,5)</f>
        <v>91.47796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ROUND(98.6483893978618,5)</f>
        <v>98.64839</v>
      </c>
      <c r="D306" s="22">
        <f>F306</f>
        <v>89.94752</v>
      </c>
      <c r="E306" s="22">
        <f>F306</f>
        <v>89.94752</v>
      </c>
      <c r="F306" s="22">
        <f>ROUND(89.947524634685,5)</f>
        <v>89.94752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ROUND(98.6483893978618,5)</f>
        <v>98.64839</v>
      </c>
      <c r="D308" s="22">
        <f>F308</f>
        <v>92.02977</v>
      </c>
      <c r="E308" s="22">
        <f>F308</f>
        <v>92.02977</v>
      </c>
      <c r="F308" s="22">
        <f>ROUND(92.0297670066917,5)</f>
        <v>92.02977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ROUND(98.6483893978618,5)</f>
        <v>98.64839</v>
      </c>
      <c r="D310" s="22">
        <f>F310</f>
        <v>97.57915</v>
      </c>
      <c r="E310" s="22">
        <f>F310</f>
        <v>97.57915</v>
      </c>
      <c r="F310" s="22">
        <f>ROUND(97.5791475486233,5)</f>
        <v>97.57915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ROUND(98.6483893978618,2)</f>
        <v>98.65</v>
      </c>
      <c r="D312" s="20">
        <f>F312</f>
        <v>98.65</v>
      </c>
      <c r="E312" s="20">
        <f>F312</f>
        <v>98.65</v>
      </c>
      <c r="F312" s="20">
        <f>ROUND(98.6483893978618,2)</f>
        <v>98.65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ROUND(98.6483893978618,2)</f>
        <v>98.65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29:B229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33:B233"/>
    <mergeCell ref="A234:B234"/>
    <mergeCell ref="A224:B224"/>
    <mergeCell ref="A225:B225"/>
    <mergeCell ref="A226:B226"/>
    <mergeCell ref="A227:B227"/>
    <mergeCell ref="A228:B228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13:B313"/>
    <mergeCell ref="A314:B314"/>
    <mergeCell ref="A307:B307"/>
    <mergeCell ref="A308:B308"/>
    <mergeCell ref="A309:B309"/>
    <mergeCell ref="A310:B310"/>
    <mergeCell ref="A311:B311"/>
    <mergeCell ref="A312:B31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2019-12-30T15:49:52Z</dcterms:modified>
  <cp:category/>
  <cp:version/>
  <cp:contentType/>
  <cp:contentStatus/>
</cp:coreProperties>
</file>