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<sst xmlns="http://schemas.openxmlformats.org/spreadsheetml/2006/main" count="89" uniqueCount="86">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</sst>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43846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ROUND(102.020876997879,2)</f>
        <v>102.02</v>
      </c>
      <c r="D6" s="20">
        <f>F6</f>
        <v>98.6</v>
      </c>
      <c r="E6" s="20">
        <f>F6</f>
        <v>98.6</v>
      </c>
      <c r="F6" s="20">
        <f>ROUND(98.6030717636913,2)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ROUND(102.020876997879,2)</f>
        <v>102.02</v>
      </c>
      <c r="D7" s="20">
        <f>F7</f>
        <v>102.02</v>
      </c>
      <c r="E7" s="20">
        <f>F7</f>
        <v>102.02</v>
      </c>
      <c r="F7" s="20">
        <f>ROUND(102.020876997879,2)</f>
        <v>102.02</v>
      </c>
      <c r="G7" s="20"/>
      <c r="H7" s="28"/>
    </row>
    <row r="8" spans="1:8" ht="12.75" customHeight="1">
      <c r="A8" s="30">
        <v>44095</v>
      </c>
      <c r="B8" s="31"/>
      <c r="C8" s="20">
        <f>ROUND(102.020876997879,2)</f>
        <v>102.02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ROUND(99.4320641040167,2)</f>
        <v>99.43</v>
      </c>
      <c r="D10" s="20">
        <f aca="true" t="shared" si="1" ref="D10:D21">F10</f>
        <v>95.39</v>
      </c>
      <c r="E10" s="20">
        <f aca="true" t="shared" si="2" ref="E10:E21">F10</f>
        <v>95.39</v>
      </c>
      <c r="F10" s="20">
        <f>ROUND(95.3913135612169,2)</f>
        <v>95.39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99.43</v>
      </c>
      <c r="D11" s="20">
        <f t="shared" si="1"/>
        <v>94.34</v>
      </c>
      <c r="E11" s="20">
        <f t="shared" si="2"/>
        <v>94.34</v>
      </c>
      <c r="F11" s="20">
        <f>ROUND(94.3379417129723,2)</f>
        <v>94.34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99.43</v>
      </c>
      <c r="D12" s="20">
        <f t="shared" si="1"/>
        <v>93.22</v>
      </c>
      <c r="E12" s="20">
        <f t="shared" si="2"/>
        <v>93.22</v>
      </c>
      <c r="F12" s="20">
        <f>ROUND(93.2244248244494,2)</f>
        <v>93.22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99.43</v>
      </c>
      <c r="D13" s="20">
        <f t="shared" si="1"/>
        <v>93.06</v>
      </c>
      <c r="E13" s="20">
        <f t="shared" si="2"/>
        <v>93.06</v>
      </c>
      <c r="F13" s="20">
        <f>ROUND(93.0616448740345,2)</f>
        <v>93.06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99.43</v>
      </c>
      <c r="D14" s="20">
        <f t="shared" si="1"/>
        <v>95</v>
      </c>
      <c r="E14" s="20">
        <f t="shared" si="2"/>
        <v>95</v>
      </c>
      <c r="F14" s="20">
        <f>ROUND(94.9964382616687,2)</f>
        <v>95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99.43</v>
      </c>
      <c r="D15" s="20">
        <f t="shared" si="1"/>
        <v>94.89</v>
      </c>
      <c r="E15" s="20">
        <f t="shared" si="2"/>
        <v>94.89</v>
      </c>
      <c r="F15" s="20">
        <f>ROUND(94.8920049565114,2)</f>
        <v>94.89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99.43</v>
      </c>
      <c r="D16" s="20">
        <f t="shared" si="1"/>
        <v>95.79</v>
      </c>
      <c r="E16" s="20">
        <f t="shared" si="2"/>
        <v>95.79</v>
      </c>
      <c r="F16" s="20">
        <f>ROUND(95.7898396690467,2)</f>
        <v>95.79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99.43</v>
      </c>
      <c r="D17" s="20">
        <f t="shared" si="1"/>
        <v>99.47</v>
      </c>
      <c r="E17" s="20">
        <f t="shared" si="2"/>
        <v>99.47</v>
      </c>
      <c r="F17" s="20">
        <f>ROUND(99.4748035035765,2)</f>
        <v>99.47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99.43</v>
      </c>
      <c r="D18" s="20">
        <f t="shared" si="1"/>
        <v>100.49</v>
      </c>
      <c r="E18" s="20">
        <f t="shared" si="2"/>
        <v>100.49</v>
      </c>
      <c r="F18" s="20">
        <f>ROUND(100.487538473859,2)</f>
        <v>100.49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99.43</v>
      </c>
      <c r="D19" s="20">
        <f t="shared" si="1"/>
        <v>93.53</v>
      </c>
      <c r="E19" s="20">
        <f t="shared" si="2"/>
        <v>93.53</v>
      </c>
      <c r="F19" s="20">
        <f>ROUND(93.5334534535026,2)</f>
        <v>93.53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99.43</v>
      </c>
      <c r="D20" s="20">
        <f t="shared" si="1"/>
        <v>99.43</v>
      </c>
      <c r="E20" s="20">
        <f t="shared" si="2"/>
        <v>99.43</v>
      </c>
      <c r="F20" s="20">
        <f>ROUND(99.4320641040167,2)</f>
        <v>99.43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99.43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ROUND(98.3312044712372,2)</f>
        <v>98.33</v>
      </c>
      <c r="D23" s="20">
        <f aca="true" t="shared" si="4" ref="D23:D34">F23</f>
        <v>89.78</v>
      </c>
      <c r="E23" s="20">
        <f aca="true" t="shared" si="5" ref="E23:E34">F23</f>
        <v>89.78</v>
      </c>
      <c r="F23" s="20">
        <f>ROUND(89.7837473586249,2)</f>
        <v>89.78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98.33</v>
      </c>
      <c r="D24" s="20">
        <f t="shared" si="4"/>
        <v>86.6</v>
      </c>
      <c r="E24" s="20">
        <f t="shared" si="5"/>
        <v>86.6</v>
      </c>
      <c r="F24" s="20">
        <f>ROUND(86.5964889803979,2)</f>
        <v>86.6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98.33</v>
      </c>
      <c r="D25" s="20">
        <f t="shared" si="4"/>
        <v>85.21</v>
      </c>
      <c r="E25" s="20">
        <f t="shared" si="5"/>
        <v>85.21</v>
      </c>
      <c r="F25" s="20">
        <f>ROUND(85.2135976195517,2)</f>
        <v>85.21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98.33</v>
      </c>
      <c r="D26" s="20">
        <f t="shared" si="4"/>
        <v>87.35</v>
      </c>
      <c r="E26" s="20">
        <f t="shared" si="5"/>
        <v>87.35</v>
      </c>
      <c r="F26" s="20">
        <f>ROUND(87.3548642139009,2)</f>
        <v>87.35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98.33</v>
      </c>
      <c r="D27" s="20">
        <f t="shared" si="4"/>
        <v>91.2</v>
      </c>
      <c r="E27" s="20">
        <f t="shared" si="5"/>
        <v>91.2</v>
      </c>
      <c r="F27" s="20">
        <f>ROUND(91.2049457037188,2)</f>
        <v>91.2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98.33</v>
      </c>
      <c r="D28" s="20">
        <f t="shared" si="4"/>
        <v>89.68</v>
      </c>
      <c r="E28" s="20">
        <f t="shared" si="5"/>
        <v>89.68</v>
      </c>
      <c r="F28" s="20">
        <f>ROUND(89.6766776517742,2)</f>
        <v>89.68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98.33</v>
      </c>
      <c r="D29" s="20">
        <f t="shared" si="4"/>
        <v>91.74</v>
      </c>
      <c r="E29" s="20">
        <f t="shared" si="5"/>
        <v>91.74</v>
      </c>
      <c r="F29" s="20">
        <f>ROUND(91.7400730768418,2)</f>
        <v>91.74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98.33</v>
      </c>
      <c r="D30" s="20">
        <f t="shared" si="4"/>
        <v>97.28</v>
      </c>
      <c r="E30" s="20">
        <f t="shared" si="5"/>
        <v>97.28</v>
      </c>
      <c r="F30" s="20">
        <f>ROUND(97.2761770381372,2)</f>
        <v>97.28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98.33</v>
      </c>
      <c r="D31" s="20">
        <f t="shared" si="4"/>
        <v>97.61</v>
      </c>
      <c r="E31" s="20">
        <f t="shared" si="5"/>
        <v>97.61</v>
      </c>
      <c r="F31" s="20">
        <f>ROUND(97.6072994132235,2)</f>
        <v>97.61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98.33</v>
      </c>
      <c r="D32" s="20">
        <f t="shared" si="4"/>
        <v>90.91</v>
      </c>
      <c r="E32" s="20">
        <f t="shared" si="5"/>
        <v>90.91</v>
      </c>
      <c r="F32" s="20">
        <f>ROUND(90.9148037558191,2)</f>
        <v>90.91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98.33</v>
      </c>
      <c r="D33" s="20">
        <f t="shared" si="4"/>
        <v>98.33</v>
      </c>
      <c r="E33" s="20">
        <f t="shared" si="5"/>
        <v>98.33</v>
      </c>
      <c r="F33" s="20">
        <f>ROUND(98.3312044712372,2)</f>
        <v>98.33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98.33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ROUND(3.57,5)</f>
        <v>3.57</v>
      </c>
      <c r="D36" s="22">
        <f>F36</f>
        <v>3.57</v>
      </c>
      <c r="E36" s="22">
        <f>F36</f>
        <v>3.57</v>
      </c>
      <c r="F36" s="22">
        <f>ROUND(3.57,5)</f>
        <v>3.57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ROUND(3.87,5)</f>
        <v>3.87</v>
      </c>
      <c r="D38" s="22">
        <f>F38</f>
        <v>3.87</v>
      </c>
      <c r="E38" s="22">
        <f>F38</f>
        <v>3.87</v>
      </c>
      <c r="F38" s="22">
        <f>ROUND(3.87,5)</f>
        <v>3.87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ROUND(3.925,5)</f>
        <v>3.925</v>
      </c>
      <c r="D40" s="22">
        <f>F40</f>
        <v>3.925</v>
      </c>
      <c r="E40" s="22">
        <f>F40</f>
        <v>3.925</v>
      </c>
      <c r="F40" s="22">
        <f>ROUND(3.925,5)</f>
        <v>3.925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ROUND(4.615,5)</f>
        <v>4.615</v>
      </c>
      <c r="D42" s="22">
        <f>F42</f>
        <v>4.615</v>
      </c>
      <c r="E42" s="22">
        <f>F42</f>
        <v>4.615</v>
      </c>
      <c r="F42" s="22">
        <f>ROUND(4.615,5)</f>
        <v>4.615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ROUND(10.965,5)</f>
        <v>10.965</v>
      </c>
      <c r="D44" s="22">
        <f>F44</f>
        <v>10.965</v>
      </c>
      <c r="E44" s="22">
        <f>F44</f>
        <v>10.965</v>
      </c>
      <c r="F44" s="22">
        <f>ROUND(10.965,5)</f>
        <v>10.965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ROUND(7.05,5)</f>
        <v>7.05</v>
      </c>
      <c r="D46" s="22">
        <f>F46</f>
        <v>7.05</v>
      </c>
      <c r="E46" s="22">
        <f>F46</f>
        <v>7.05</v>
      </c>
      <c r="F46" s="22">
        <f>ROUND(7.05,5)</f>
        <v>7.05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ROUND(8.185,3)</f>
        <v>8.185</v>
      </c>
      <c r="D48" s="23">
        <f>F48</f>
        <v>8.185</v>
      </c>
      <c r="E48" s="23">
        <f>F48</f>
        <v>8.185</v>
      </c>
      <c r="F48" s="23">
        <f>ROUND(8.185,3)</f>
        <v>8.185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ROUND(3.2,3)</f>
        <v>3.2</v>
      </c>
      <c r="D50" s="23">
        <f>F50</f>
        <v>3.2</v>
      </c>
      <c r="E50" s="23">
        <f>F50</f>
        <v>3.2</v>
      </c>
      <c r="F50" s="23">
        <f>ROUND(3.2,3)</f>
        <v>3.2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ROUND(3.82,3)</f>
        <v>3.82</v>
      </c>
      <c r="D52" s="23">
        <f>F52</f>
        <v>3.82</v>
      </c>
      <c r="E52" s="23">
        <f>F52</f>
        <v>3.82</v>
      </c>
      <c r="F52" s="23">
        <f>ROUND(3.82,3)</f>
        <v>3.82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ROUND(6.6,3)</f>
        <v>6.6</v>
      </c>
      <c r="D54" s="23">
        <f>F54</f>
        <v>6.6</v>
      </c>
      <c r="E54" s="23">
        <f>F54</f>
        <v>6.6</v>
      </c>
      <c r="F54" s="23">
        <f>ROUND(6.6,3)</f>
        <v>6.6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ROUND(9.815,3)</f>
        <v>9.815</v>
      </c>
      <c r="D56" s="23">
        <f>F56</f>
        <v>9.815</v>
      </c>
      <c r="E56" s="23">
        <f>F56</f>
        <v>9.815</v>
      </c>
      <c r="F56" s="23">
        <f>ROUND(9.815,3)</f>
        <v>9.815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ROUND(3.695,3)</f>
        <v>3.695</v>
      </c>
      <c r="D58" s="23">
        <f>F58</f>
        <v>3.695</v>
      </c>
      <c r="E58" s="23">
        <f>F58</f>
        <v>3.695</v>
      </c>
      <c r="F58" s="23">
        <f>ROUND(3.695,3)</f>
        <v>3.695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ROUND(3,3)</f>
        <v>3</v>
      </c>
      <c r="D60" s="23">
        <f>F60</f>
        <v>3</v>
      </c>
      <c r="E60" s="23">
        <f>F60</f>
        <v>3</v>
      </c>
      <c r="F60" s="23">
        <f>ROUND(3,3)</f>
        <v>3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ROUND(9.23,3)</f>
        <v>9.23</v>
      </c>
      <c r="D62" s="23">
        <f>F62</f>
        <v>9.23</v>
      </c>
      <c r="E62" s="23">
        <f>F62</f>
        <v>9.23</v>
      </c>
      <c r="F62" s="23">
        <f>ROUND(9.23,3)</f>
        <v>9.23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ROUND(3.57,5)</f>
        <v>3.57</v>
      </c>
      <c r="D64" s="22">
        <f>F64</f>
        <v>136.09642</v>
      </c>
      <c r="E64" s="22">
        <f>F64</f>
        <v>136.09642</v>
      </c>
      <c r="F64" s="22">
        <f>ROUND(136.09642,5)</f>
        <v>136.09642</v>
      </c>
      <c r="G64" s="20"/>
      <c r="H64" s="28"/>
    </row>
    <row r="65" spans="1:8" ht="12.75" customHeight="1">
      <c r="A65" s="30">
        <v>43958</v>
      </c>
      <c r="B65" s="31"/>
      <c r="C65" s="22">
        <f>ROUND(3.57,5)</f>
        <v>3.57</v>
      </c>
      <c r="D65" s="22">
        <f>F65</f>
        <v>138.59651</v>
      </c>
      <c r="E65" s="22">
        <f>F65</f>
        <v>138.59651</v>
      </c>
      <c r="F65" s="22">
        <f>ROUND(138.59651,5)</f>
        <v>138.59651</v>
      </c>
      <c r="G65" s="20"/>
      <c r="H65" s="28"/>
    </row>
    <row r="66" spans="1:8" ht="12.75" customHeight="1">
      <c r="A66" s="30">
        <v>44049</v>
      </c>
      <c r="B66" s="31"/>
      <c r="C66" s="22">
        <f>ROUND(3.57,5)</f>
        <v>3.57</v>
      </c>
      <c r="D66" s="22">
        <f>F66</f>
        <v>139.71874</v>
      </c>
      <c r="E66" s="22">
        <f>F66</f>
        <v>139.71874</v>
      </c>
      <c r="F66" s="22">
        <f>ROUND(139.71874,5)</f>
        <v>139.71874</v>
      </c>
      <c r="G66" s="20"/>
      <c r="H66" s="28"/>
    </row>
    <row r="67" spans="1:8" ht="12.75" customHeight="1">
      <c r="A67" s="30">
        <v>44140</v>
      </c>
      <c r="B67" s="31"/>
      <c r="C67" s="22">
        <f>ROUND(3.57,5)</f>
        <v>3.57</v>
      </c>
      <c r="D67" s="22">
        <f>F67</f>
        <v>142.34055</v>
      </c>
      <c r="E67" s="22">
        <f>F67</f>
        <v>142.34055</v>
      </c>
      <c r="F67" s="22">
        <f>ROUND(142.34055,5)</f>
        <v>142.34055</v>
      </c>
      <c r="G67" s="20"/>
      <c r="H67" s="28"/>
    </row>
    <row r="68" spans="1:8" ht="12.75" customHeight="1">
      <c r="A68" s="30">
        <v>44231</v>
      </c>
      <c r="B68" s="31"/>
      <c r="C68" s="22">
        <f>ROUND(3.57,5)</f>
        <v>3.57</v>
      </c>
      <c r="D68" s="22">
        <f>F68</f>
        <v>143.37454</v>
      </c>
      <c r="E68" s="22">
        <f>F68</f>
        <v>143.37454</v>
      </c>
      <c r="F68" s="22">
        <f>ROUND(143.37454,5)</f>
        <v>143.37454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ROUND(100.77087,5)</f>
        <v>100.77087</v>
      </c>
      <c r="D70" s="22">
        <f>F70</f>
        <v>101.18956</v>
      </c>
      <c r="E70" s="22">
        <f>F70</f>
        <v>101.18956</v>
      </c>
      <c r="F70" s="22">
        <f>ROUND(101.18956,5)</f>
        <v>101.18956</v>
      </c>
      <c r="G70" s="20"/>
      <c r="H70" s="28"/>
    </row>
    <row r="71" spans="1:8" ht="12.75" customHeight="1">
      <c r="A71" s="30">
        <v>43958</v>
      </c>
      <c r="B71" s="31"/>
      <c r="C71" s="22">
        <f>ROUND(100.77087,5)</f>
        <v>100.77087</v>
      </c>
      <c r="D71" s="22">
        <f>F71</f>
        <v>101.9448</v>
      </c>
      <c r="E71" s="22">
        <f>F71</f>
        <v>101.9448</v>
      </c>
      <c r="F71" s="22">
        <f>ROUND(101.9448,5)</f>
        <v>101.9448</v>
      </c>
      <c r="G71" s="20"/>
      <c r="H71" s="28"/>
    </row>
    <row r="72" spans="1:8" ht="12.75" customHeight="1">
      <c r="A72" s="30">
        <v>44049</v>
      </c>
      <c r="B72" s="31"/>
      <c r="C72" s="22">
        <f>ROUND(100.77087,5)</f>
        <v>100.77087</v>
      </c>
      <c r="D72" s="22">
        <f>F72</f>
        <v>103.86876</v>
      </c>
      <c r="E72" s="22">
        <f>F72</f>
        <v>103.86876</v>
      </c>
      <c r="F72" s="22">
        <f>ROUND(103.86876,5)</f>
        <v>103.86876</v>
      </c>
      <c r="G72" s="20"/>
      <c r="H72" s="28"/>
    </row>
    <row r="73" spans="1:8" ht="12.75" customHeight="1">
      <c r="A73" s="30">
        <v>44140</v>
      </c>
      <c r="B73" s="31"/>
      <c r="C73" s="22">
        <f>ROUND(100.77087,5)</f>
        <v>100.77087</v>
      </c>
      <c r="D73" s="22">
        <f>F73</f>
        <v>104.68416</v>
      </c>
      <c r="E73" s="22">
        <f>F73</f>
        <v>104.68416</v>
      </c>
      <c r="F73" s="22">
        <f>ROUND(104.68416,5)</f>
        <v>104.68416</v>
      </c>
      <c r="G73" s="20"/>
      <c r="H73" s="28"/>
    </row>
    <row r="74" spans="1:8" ht="12.75" customHeight="1">
      <c r="A74" s="30">
        <v>44231</v>
      </c>
      <c r="B74" s="31"/>
      <c r="C74" s="22">
        <f>ROUND(100.77087,5)</f>
        <v>100.77087</v>
      </c>
      <c r="D74" s="22">
        <f>F74</f>
        <v>106.55871</v>
      </c>
      <c r="E74" s="22">
        <f>F74</f>
        <v>106.55871</v>
      </c>
      <c r="F74" s="22">
        <f>ROUND(106.55871,5)</f>
        <v>106.55871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ROUND(9.02,5)</f>
        <v>9.02</v>
      </c>
      <c r="D76" s="22">
        <f>F76</f>
        <v>9.03472</v>
      </c>
      <c r="E76" s="22">
        <f>F76</f>
        <v>9.03472</v>
      </c>
      <c r="F76" s="22">
        <f>ROUND(9.03472,5)</f>
        <v>9.03472</v>
      </c>
      <c r="G76" s="20"/>
      <c r="H76" s="28"/>
    </row>
    <row r="77" spans="1:8" ht="12.75" customHeight="1">
      <c r="A77" s="30">
        <v>43958</v>
      </c>
      <c r="B77" s="31"/>
      <c r="C77" s="22">
        <f>ROUND(9.02,5)</f>
        <v>9.02</v>
      </c>
      <c r="D77" s="22">
        <f>F77</f>
        <v>9.09949</v>
      </c>
      <c r="E77" s="22">
        <f>F77</f>
        <v>9.09949</v>
      </c>
      <c r="F77" s="22">
        <f>ROUND(9.09949,5)</f>
        <v>9.09949</v>
      </c>
      <c r="G77" s="20"/>
      <c r="H77" s="28"/>
    </row>
    <row r="78" spans="1:8" ht="12.75" customHeight="1">
      <c r="A78" s="30">
        <v>44049</v>
      </c>
      <c r="B78" s="31"/>
      <c r="C78" s="22">
        <f>ROUND(9.02,5)</f>
        <v>9.02</v>
      </c>
      <c r="D78" s="22">
        <f>F78</f>
        <v>9.16442</v>
      </c>
      <c r="E78" s="22">
        <f>F78</f>
        <v>9.16442</v>
      </c>
      <c r="F78" s="22">
        <f>ROUND(9.16442,5)</f>
        <v>9.16442</v>
      </c>
      <c r="G78" s="20"/>
      <c r="H78" s="28"/>
    </row>
    <row r="79" spans="1:8" ht="12.75" customHeight="1">
      <c r="A79" s="30">
        <v>44140</v>
      </c>
      <c r="B79" s="31"/>
      <c r="C79" s="22">
        <f>ROUND(9.02,5)</f>
        <v>9.02</v>
      </c>
      <c r="D79" s="22">
        <f>F79</f>
        <v>9.22208</v>
      </c>
      <c r="E79" s="22">
        <f>F79</f>
        <v>9.22208</v>
      </c>
      <c r="F79" s="22">
        <f>ROUND(9.22208,5)</f>
        <v>9.22208</v>
      </c>
      <c r="G79" s="20"/>
      <c r="H79" s="28"/>
    </row>
    <row r="80" spans="1:8" ht="12.75" customHeight="1">
      <c r="A80" s="30">
        <v>44231</v>
      </c>
      <c r="B80" s="31"/>
      <c r="C80" s="22">
        <f>ROUND(9.02,5)</f>
        <v>9.02</v>
      </c>
      <c r="D80" s="22">
        <f>F80</f>
        <v>9.30336</v>
      </c>
      <c r="E80" s="22">
        <f>F80</f>
        <v>9.30336</v>
      </c>
      <c r="F80" s="22">
        <f>ROUND(9.30336,5)</f>
        <v>9.30336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ROUND(9.41,5)</f>
        <v>9.41</v>
      </c>
      <c r="D82" s="22">
        <f>F82</f>
        <v>9.4267</v>
      </c>
      <c r="E82" s="22">
        <f>F82</f>
        <v>9.4267</v>
      </c>
      <c r="F82" s="22">
        <f>ROUND(9.4267,5)</f>
        <v>9.4267</v>
      </c>
      <c r="G82" s="20"/>
      <c r="H82" s="28"/>
    </row>
    <row r="83" spans="1:8" ht="12.75" customHeight="1">
      <c r="A83" s="30">
        <v>43958</v>
      </c>
      <c r="B83" s="31"/>
      <c r="C83" s="22">
        <f>ROUND(9.41,5)</f>
        <v>9.41</v>
      </c>
      <c r="D83" s="22">
        <f>F83</f>
        <v>9.49726</v>
      </c>
      <c r="E83" s="22">
        <f>F83</f>
        <v>9.49726</v>
      </c>
      <c r="F83" s="22">
        <f>ROUND(9.49726,5)</f>
        <v>9.49726</v>
      </c>
      <c r="G83" s="20"/>
      <c r="H83" s="28"/>
    </row>
    <row r="84" spans="1:8" ht="12.75" customHeight="1">
      <c r="A84" s="30">
        <v>44049</v>
      </c>
      <c r="B84" s="31"/>
      <c r="C84" s="22">
        <f>ROUND(9.41,5)</f>
        <v>9.41</v>
      </c>
      <c r="D84" s="22">
        <f>F84</f>
        <v>9.56751</v>
      </c>
      <c r="E84" s="22">
        <f>F84</f>
        <v>9.56751</v>
      </c>
      <c r="F84" s="22">
        <f>ROUND(9.56751,5)</f>
        <v>9.56751</v>
      </c>
      <c r="G84" s="20"/>
      <c r="H84" s="28"/>
    </row>
    <row r="85" spans="1:8" ht="12.75" customHeight="1">
      <c r="A85" s="30">
        <v>44140</v>
      </c>
      <c r="B85" s="31"/>
      <c r="C85" s="22">
        <f>ROUND(9.41,5)</f>
        <v>9.41</v>
      </c>
      <c r="D85" s="22">
        <f>F85</f>
        <v>9.63608</v>
      </c>
      <c r="E85" s="22">
        <f>F85</f>
        <v>9.63608</v>
      </c>
      <c r="F85" s="22">
        <f>ROUND(9.63608,5)</f>
        <v>9.63608</v>
      </c>
      <c r="G85" s="20"/>
      <c r="H85" s="28"/>
    </row>
    <row r="86" spans="1:8" ht="12.75" customHeight="1">
      <c r="A86" s="30">
        <v>44231</v>
      </c>
      <c r="B86" s="31"/>
      <c r="C86" s="22">
        <f>ROUND(9.41,5)</f>
        <v>9.41</v>
      </c>
      <c r="D86" s="22">
        <f>F86</f>
        <v>9.72579</v>
      </c>
      <c r="E86" s="22">
        <f>F86</f>
        <v>9.72579</v>
      </c>
      <c r="F86" s="22">
        <f>ROUND(9.72579,5)</f>
        <v>9.72579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ROUND(100.55132,5)</f>
        <v>100.55132</v>
      </c>
      <c r="D88" s="22">
        <f>F88</f>
        <v>100.9691</v>
      </c>
      <c r="E88" s="22">
        <f>F88</f>
        <v>100.9691</v>
      </c>
      <c r="F88" s="22">
        <f>ROUND(100.9691,5)</f>
        <v>100.9691</v>
      </c>
      <c r="G88" s="20"/>
      <c r="H88" s="28"/>
    </row>
    <row r="89" spans="1:8" ht="12.75" customHeight="1">
      <c r="A89" s="30">
        <v>43958</v>
      </c>
      <c r="B89" s="31"/>
      <c r="C89" s="22">
        <f>ROUND(100.55132,5)</f>
        <v>100.55132</v>
      </c>
      <c r="D89" s="22">
        <f>F89</f>
        <v>101.63801</v>
      </c>
      <c r="E89" s="22">
        <f>F89</f>
        <v>101.63801</v>
      </c>
      <c r="F89" s="22">
        <f>ROUND(101.63801,5)</f>
        <v>101.63801</v>
      </c>
      <c r="G89" s="20"/>
      <c r="H89" s="28"/>
    </row>
    <row r="90" spans="1:8" ht="12.75" customHeight="1">
      <c r="A90" s="30">
        <v>44049</v>
      </c>
      <c r="B90" s="31"/>
      <c r="C90" s="22">
        <f>ROUND(100.55132,5)</f>
        <v>100.55132</v>
      </c>
      <c r="D90" s="22">
        <f>F90</f>
        <v>103.55617</v>
      </c>
      <c r="E90" s="22">
        <f>F90</f>
        <v>103.55617</v>
      </c>
      <c r="F90" s="22">
        <f>ROUND(103.55617,5)</f>
        <v>103.55617</v>
      </c>
      <c r="G90" s="20"/>
      <c r="H90" s="28"/>
    </row>
    <row r="91" spans="1:8" ht="12.75" customHeight="1">
      <c r="A91" s="30">
        <v>44140</v>
      </c>
      <c r="B91" s="31"/>
      <c r="C91" s="22">
        <f>ROUND(100.55132,5)</f>
        <v>100.55132</v>
      </c>
      <c r="D91" s="22">
        <f>F91</f>
        <v>104.28775</v>
      </c>
      <c r="E91" s="22">
        <f>F91</f>
        <v>104.28775</v>
      </c>
      <c r="F91" s="22">
        <f>ROUND(104.28775,5)</f>
        <v>104.28775</v>
      </c>
      <c r="G91" s="20"/>
      <c r="H91" s="28"/>
    </row>
    <row r="92" spans="1:8" ht="12.75" customHeight="1">
      <c r="A92" s="30">
        <v>44231</v>
      </c>
      <c r="B92" s="31"/>
      <c r="C92" s="22">
        <f>ROUND(100.55132,5)</f>
        <v>100.55132</v>
      </c>
      <c r="D92" s="22">
        <f>F92</f>
        <v>106.15534</v>
      </c>
      <c r="E92" s="22">
        <f>F92</f>
        <v>106.15534</v>
      </c>
      <c r="F92" s="22">
        <f>ROUND(106.15534,5)</f>
        <v>106.15534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ROUND(9.95,5)</f>
        <v>9.95</v>
      </c>
      <c r="D94" s="22">
        <f>F94</f>
        <v>9.96778</v>
      </c>
      <c r="E94" s="22">
        <f>F94</f>
        <v>9.96778</v>
      </c>
      <c r="F94" s="22">
        <f>ROUND(9.96778,5)</f>
        <v>9.96778</v>
      </c>
      <c r="G94" s="20"/>
      <c r="H94" s="28"/>
    </row>
    <row r="95" spans="1:8" ht="12.75" customHeight="1">
      <c r="A95" s="30">
        <v>43958</v>
      </c>
      <c r="B95" s="31"/>
      <c r="C95" s="22">
        <f>ROUND(9.95,5)</f>
        <v>9.95</v>
      </c>
      <c r="D95" s="22">
        <f>F95</f>
        <v>10.04637</v>
      </c>
      <c r="E95" s="22">
        <f>F95</f>
        <v>10.04637</v>
      </c>
      <c r="F95" s="22">
        <f>ROUND(10.04637,5)</f>
        <v>10.04637</v>
      </c>
      <c r="G95" s="20"/>
      <c r="H95" s="28"/>
    </row>
    <row r="96" spans="1:8" ht="12.75" customHeight="1">
      <c r="A96" s="30">
        <v>44049</v>
      </c>
      <c r="B96" s="31"/>
      <c r="C96" s="22">
        <f>ROUND(9.95,5)</f>
        <v>9.95</v>
      </c>
      <c r="D96" s="22">
        <f>F96</f>
        <v>10.12618</v>
      </c>
      <c r="E96" s="22">
        <f>F96</f>
        <v>10.12618</v>
      </c>
      <c r="F96" s="22">
        <f>ROUND(10.12618,5)</f>
        <v>10.12618</v>
      </c>
      <c r="G96" s="20"/>
      <c r="H96" s="28"/>
    </row>
    <row r="97" spans="1:8" ht="12.75" customHeight="1">
      <c r="A97" s="30">
        <v>44140</v>
      </c>
      <c r="B97" s="31"/>
      <c r="C97" s="22">
        <f>ROUND(9.95,5)</f>
        <v>9.95</v>
      </c>
      <c r="D97" s="22">
        <f>F97</f>
        <v>10.19907</v>
      </c>
      <c r="E97" s="22">
        <f>F97</f>
        <v>10.19907</v>
      </c>
      <c r="F97" s="22">
        <f>ROUND(10.19907,5)</f>
        <v>10.19907</v>
      </c>
      <c r="G97" s="20"/>
      <c r="H97" s="28"/>
    </row>
    <row r="98" spans="1:8" ht="12.75" customHeight="1">
      <c r="A98" s="30">
        <v>44231</v>
      </c>
      <c r="B98" s="31"/>
      <c r="C98" s="22">
        <f>ROUND(9.95,5)</f>
        <v>9.95</v>
      </c>
      <c r="D98" s="22">
        <f>F98</f>
        <v>10.29148</v>
      </c>
      <c r="E98" s="22">
        <f>F98</f>
        <v>10.29148</v>
      </c>
      <c r="F98" s="22">
        <f>ROUND(10.29148,5)</f>
        <v>10.29148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ROUND(3.87,5)</f>
        <v>3.87</v>
      </c>
      <c r="D100" s="22">
        <f>F100</f>
        <v>115.96353</v>
      </c>
      <c r="E100" s="22">
        <f>F100</f>
        <v>115.96353</v>
      </c>
      <c r="F100" s="22">
        <f>ROUND(115.96353,5)</f>
        <v>115.96353</v>
      </c>
      <c r="G100" s="20"/>
      <c r="H100" s="28"/>
    </row>
    <row r="101" spans="1:8" ht="12.75" customHeight="1">
      <c r="A101" s="30">
        <v>43958</v>
      </c>
      <c r="B101" s="31"/>
      <c r="C101" s="22">
        <f>ROUND(3.87,5)</f>
        <v>3.87</v>
      </c>
      <c r="D101" s="22">
        <f>F101</f>
        <v>118.09376</v>
      </c>
      <c r="E101" s="22">
        <f>F101</f>
        <v>118.09376</v>
      </c>
      <c r="F101" s="22">
        <f>ROUND(118.09376,5)</f>
        <v>118.09376</v>
      </c>
      <c r="G101" s="20"/>
      <c r="H101" s="28"/>
    </row>
    <row r="102" spans="1:8" ht="12.75" customHeight="1">
      <c r="A102" s="30">
        <v>44049</v>
      </c>
      <c r="B102" s="31"/>
      <c r="C102" s="22">
        <f>ROUND(3.87,5)</f>
        <v>3.87</v>
      </c>
      <c r="D102" s="22">
        <f>F102</f>
        <v>118.64234</v>
      </c>
      <c r="E102" s="22">
        <f>F102</f>
        <v>118.64234</v>
      </c>
      <c r="F102" s="22">
        <f>ROUND(118.64234,5)</f>
        <v>118.64234</v>
      </c>
      <c r="G102" s="20"/>
      <c r="H102" s="28"/>
    </row>
    <row r="103" spans="1:8" ht="12.75" customHeight="1">
      <c r="A103" s="30">
        <v>44140</v>
      </c>
      <c r="B103" s="31"/>
      <c r="C103" s="22">
        <f>ROUND(3.87,5)</f>
        <v>3.87</v>
      </c>
      <c r="D103" s="22">
        <f>F103</f>
        <v>120.86868</v>
      </c>
      <c r="E103" s="22">
        <f>F103</f>
        <v>120.86868</v>
      </c>
      <c r="F103" s="22">
        <f>ROUND(120.86868,5)</f>
        <v>120.86868</v>
      </c>
      <c r="G103" s="20"/>
      <c r="H103" s="28"/>
    </row>
    <row r="104" spans="1:8" ht="12.75" customHeight="1">
      <c r="A104" s="30">
        <v>44231</v>
      </c>
      <c r="B104" s="31"/>
      <c r="C104" s="22">
        <f>ROUND(3.87,5)</f>
        <v>3.87</v>
      </c>
      <c r="D104" s="22">
        <f>F104</f>
        <v>121.32836</v>
      </c>
      <c r="E104" s="22">
        <f>F104</f>
        <v>121.32836</v>
      </c>
      <c r="F104" s="22">
        <f>ROUND(121.32836,5)</f>
        <v>121.32836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ROUND(10.09,5)</f>
        <v>10.09</v>
      </c>
      <c r="D106" s="22">
        <f>F106</f>
        <v>10.108</v>
      </c>
      <c r="E106" s="22">
        <f>F106</f>
        <v>10.108</v>
      </c>
      <c r="F106" s="22">
        <f>ROUND(10.108,5)</f>
        <v>10.108</v>
      </c>
      <c r="G106" s="20"/>
      <c r="H106" s="28"/>
    </row>
    <row r="107" spans="1:8" ht="12.75" customHeight="1">
      <c r="A107" s="30">
        <v>43958</v>
      </c>
      <c r="B107" s="31"/>
      <c r="C107" s="22">
        <f>ROUND(10.09,5)</f>
        <v>10.09</v>
      </c>
      <c r="D107" s="22">
        <f>F107</f>
        <v>10.18758</v>
      </c>
      <c r="E107" s="22">
        <f>F107</f>
        <v>10.18758</v>
      </c>
      <c r="F107" s="22">
        <f>ROUND(10.18758,5)</f>
        <v>10.18758</v>
      </c>
      <c r="G107" s="20"/>
      <c r="H107" s="28"/>
    </row>
    <row r="108" spans="1:8" ht="12.75" customHeight="1">
      <c r="A108" s="30">
        <v>44049</v>
      </c>
      <c r="B108" s="31"/>
      <c r="C108" s="22">
        <f>ROUND(10.09,5)</f>
        <v>10.09</v>
      </c>
      <c r="D108" s="22">
        <f>F108</f>
        <v>10.26846</v>
      </c>
      <c r="E108" s="22">
        <f>F108</f>
        <v>10.26846</v>
      </c>
      <c r="F108" s="22">
        <f>ROUND(10.26846,5)</f>
        <v>10.26846</v>
      </c>
      <c r="G108" s="20"/>
      <c r="H108" s="28"/>
    </row>
    <row r="109" spans="1:8" ht="12.75" customHeight="1">
      <c r="A109" s="30">
        <v>44140</v>
      </c>
      <c r="B109" s="31"/>
      <c r="C109" s="22">
        <f>ROUND(10.09,5)</f>
        <v>10.09</v>
      </c>
      <c r="D109" s="22">
        <f>F109</f>
        <v>10.34242</v>
      </c>
      <c r="E109" s="22">
        <f>F109</f>
        <v>10.34242</v>
      </c>
      <c r="F109" s="22">
        <f>ROUND(10.34242,5)</f>
        <v>10.34242</v>
      </c>
      <c r="G109" s="20"/>
      <c r="H109" s="28"/>
    </row>
    <row r="110" spans="1:8" ht="12.75" customHeight="1">
      <c r="A110" s="30">
        <v>44231</v>
      </c>
      <c r="B110" s="31"/>
      <c r="C110" s="22">
        <f>ROUND(10.09,5)</f>
        <v>10.09</v>
      </c>
      <c r="D110" s="22">
        <f>F110</f>
        <v>10.43528</v>
      </c>
      <c r="E110" s="22">
        <f>F110</f>
        <v>10.43528</v>
      </c>
      <c r="F110" s="22">
        <f>ROUND(10.43528,5)</f>
        <v>10.43528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ROUND(10.18,5)</f>
        <v>10.18</v>
      </c>
      <c r="D112" s="22">
        <f>F112</f>
        <v>10.19771</v>
      </c>
      <c r="E112" s="22">
        <f>F112</f>
        <v>10.19771</v>
      </c>
      <c r="F112" s="22">
        <f>ROUND(10.19771,5)</f>
        <v>10.19771</v>
      </c>
      <c r="G112" s="20"/>
      <c r="H112" s="28"/>
    </row>
    <row r="113" spans="1:8" ht="12.75" customHeight="1">
      <c r="A113" s="30">
        <v>43958</v>
      </c>
      <c r="B113" s="31"/>
      <c r="C113" s="22">
        <f>ROUND(10.18,5)</f>
        <v>10.18</v>
      </c>
      <c r="D113" s="22">
        <f>F113</f>
        <v>10.27596</v>
      </c>
      <c r="E113" s="22">
        <f>F113</f>
        <v>10.27596</v>
      </c>
      <c r="F113" s="22">
        <f>ROUND(10.27596,5)</f>
        <v>10.27596</v>
      </c>
      <c r="G113" s="20"/>
      <c r="H113" s="28"/>
    </row>
    <row r="114" spans="1:8" ht="12.75" customHeight="1">
      <c r="A114" s="30">
        <v>44049</v>
      </c>
      <c r="B114" s="31"/>
      <c r="C114" s="22">
        <f>ROUND(10.18,5)</f>
        <v>10.18</v>
      </c>
      <c r="D114" s="22">
        <f>F114</f>
        <v>10.35544</v>
      </c>
      <c r="E114" s="22">
        <f>F114</f>
        <v>10.35544</v>
      </c>
      <c r="F114" s="22">
        <f>ROUND(10.35544,5)</f>
        <v>10.35544</v>
      </c>
      <c r="G114" s="20"/>
      <c r="H114" s="28"/>
    </row>
    <row r="115" spans="1:8" ht="12.75" customHeight="1">
      <c r="A115" s="30">
        <v>44140</v>
      </c>
      <c r="B115" s="31"/>
      <c r="C115" s="22">
        <f>ROUND(10.18,5)</f>
        <v>10.18</v>
      </c>
      <c r="D115" s="22">
        <f>F115</f>
        <v>10.42812</v>
      </c>
      <c r="E115" s="22">
        <f>F115</f>
        <v>10.42812</v>
      </c>
      <c r="F115" s="22">
        <f>ROUND(10.42812,5)</f>
        <v>10.42812</v>
      </c>
      <c r="G115" s="20"/>
      <c r="H115" s="28"/>
    </row>
    <row r="116" spans="1:8" ht="12.75" customHeight="1">
      <c r="A116" s="30">
        <v>44231</v>
      </c>
      <c r="B116" s="31"/>
      <c r="C116" s="22">
        <f>ROUND(10.18,5)</f>
        <v>10.18</v>
      </c>
      <c r="D116" s="22">
        <f>F116</f>
        <v>10.51878</v>
      </c>
      <c r="E116" s="22">
        <f>F116</f>
        <v>10.51878</v>
      </c>
      <c r="F116" s="22">
        <f>ROUND(10.51878,5)</f>
        <v>10.51878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ROUND(106.91009,5)</f>
        <v>106.91009</v>
      </c>
      <c r="D118" s="22">
        <f>F118</f>
        <v>107.35437</v>
      </c>
      <c r="E118" s="22">
        <f>F118</f>
        <v>107.35437</v>
      </c>
      <c r="F118" s="22">
        <f>ROUND(107.35437,5)</f>
        <v>107.35437</v>
      </c>
      <c r="G118" s="20"/>
      <c r="H118" s="28"/>
    </row>
    <row r="119" spans="1:8" ht="12.75" customHeight="1">
      <c r="A119" s="30">
        <v>43958</v>
      </c>
      <c r="B119" s="31"/>
      <c r="C119" s="22">
        <f>ROUND(106.91009,5)</f>
        <v>106.91009</v>
      </c>
      <c r="D119" s="22">
        <f>F119</f>
        <v>107.59228</v>
      </c>
      <c r="E119" s="22">
        <f>F119</f>
        <v>107.59228</v>
      </c>
      <c r="F119" s="22">
        <f>ROUND(107.59228,5)</f>
        <v>107.59228</v>
      </c>
      <c r="G119" s="20"/>
      <c r="H119" s="28"/>
    </row>
    <row r="120" spans="1:8" ht="12.75" customHeight="1">
      <c r="A120" s="30">
        <v>44049</v>
      </c>
      <c r="B120" s="31"/>
      <c r="C120" s="22">
        <f>ROUND(106.91009,5)</f>
        <v>106.91009</v>
      </c>
      <c r="D120" s="22">
        <f>F120</f>
        <v>109.62285</v>
      </c>
      <c r="E120" s="22">
        <f>F120</f>
        <v>109.62285</v>
      </c>
      <c r="F120" s="22">
        <f>ROUND(109.62285,5)</f>
        <v>109.62285</v>
      </c>
      <c r="G120" s="20"/>
      <c r="H120" s="28"/>
    </row>
    <row r="121" spans="1:8" ht="12.75" customHeight="1">
      <c r="A121" s="30">
        <v>44140</v>
      </c>
      <c r="B121" s="31"/>
      <c r="C121" s="22">
        <f>ROUND(106.91009,5)</f>
        <v>106.91009</v>
      </c>
      <c r="D121" s="22">
        <f>F121</f>
        <v>109.89842</v>
      </c>
      <c r="E121" s="22">
        <f>F121</f>
        <v>109.89842</v>
      </c>
      <c r="F121" s="22">
        <f>ROUND(109.89842,5)</f>
        <v>109.89842</v>
      </c>
      <c r="G121" s="20"/>
      <c r="H121" s="28"/>
    </row>
    <row r="122" spans="1:8" ht="12.75" customHeight="1">
      <c r="A122" s="30">
        <v>44231</v>
      </c>
      <c r="B122" s="31"/>
      <c r="C122" s="22">
        <f>ROUND(106.91009,5)</f>
        <v>106.91009</v>
      </c>
      <c r="D122" s="22">
        <f>F122</f>
        <v>111.86574</v>
      </c>
      <c r="E122" s="22">
        <f>F122</f>
        <v>111.86574</v>
      </c>
      <c r="F122" s="22">
        <f>ROUND(111.86574,5)</f>
        <v>111.86574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ROUND(3.925,5)</f>
        <v>3.925</v>
      </c>
      <c r="D124" s="22">
        <f>F124</f>
        <v>109.53779</v>
      </c>
      <c r="E124" s="22">
        <f>F124</f>
        <v>109.53779</v>
      </c>
      <c r="F124" s="22">
        <f>ROUND(109.53779,5)</f>
        <v>109.53779</v>
      </c>
      <c r="G124" s="20"/>
      <c r="H124" s="28"/>
    </row>
    <row r="125" spans="1:8" ht="12.75" customHeight="1">
      <c r="A125" s="30">
        <v>43958</v>
      </c>
      <c r="B125" s="31"/>
      <c r="C125" s="22">
        <f>ROUND(3.925,5)</f>
        <v>3.925</v>
      </c>
      <c r="D125" s="22">
        <f>F125</f>
        <v>111.54992</v>
      </c>
      <c r="E125" s="22">
        <f>F125</f>
        <v>111.54992</v>
      </c>
      <c r="F125" s="22">
        <f>ROUND(111.54992,5)</f>
        <v>111.54992</v>
      </c>
      <c r="G125" s="20"/>
      <c r="H125" s="28"/>
    </row>
    <row r="126" spans="1:8" ht="12.75" customHeight="1">
      <c r="A126" s="30">
        <v>44049</v>
      </c>
      <c r="B126" s="31"/>
      <c r="C126" s="22">
        <f>ROUND(3.925,5)</f>
        <v>3.925</v>
      </c>
      <c r="D126" s="22">
        <f>F126</f>
        <v>111.79012</v>
      </c>
      <c r="E126" s="22">
        <f>F126</f>
        <v>111.79012</v>
      </c>
      <c r="F126" s="22">
        <f>ROUND(111.79012,5)</f>
        <v>111.79012</v>
      </c>
      <c r="G126" s="20"/>
      <c r="H126" s="28"/>
    </row>
    <row r="127" spans="1:8" ht="12.75" customHeight="1">
      <c r="A127" s="30">
        <v>44140</v>
      </c>
      <c r="B127" s="31"/>
      <c r="C127" s="22">
        <f>ROUND(3.925,5)</f>
        <v>3.925</v>
      </c>
      <c r="D127" s="22">
        <f>F127</f>
        <v>113.88786</v>
      </c>
      <c r="E127" s="22">
        <f>F127</f>
        <v>113.88786</v>
      </c>
      <c r="F127" s="22">
        <f>ROUND(113.88786,5)</f>
        <v>113.88786</v>
      </c>
      <c r="G127" s="20"/>
      <c r="H127" s="28"/>
    </row>
    <row r="128" spans="1:8" ht="12.75" customHeight="1">
      <c r="A128" s="30">
        <v>44231</v>
      </c>
      <c r="B128" s="31"/>
      <c r="C128" s="22">
        <f>ROUND(3.925,5)</f>
        <v>3.925</v>
      </c>
      <c r="D128" s="22">
        <f>F128</f>
        <v>114.02264</v>
      </c>
      <c r="E128" s="22">
        <f>F128</f>
        <v>114.02264</v>
      </c>
      <c r="F128" s="22">
        <f>ROUND(114.02264,5)</f>
        <v>114.02264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ROUND(4.615,5)</f>
        <v>4.615</v>
      </c>
      <c r="D130" s="22">
        <f>F130</f>
        <v>128.98459</v>
      </c>
      <c r="E130" s="22">
        <f>F130</f>
        <v>128.98459</v>
      </c>
      <c r="F130" s="22">
        <f>ROUND(128.98459,5)</f>
        <v>128.98459</v>
      </c>
      <c r="G130" s="20"/>
      <c r="H130" s="28"/>
    </row>
    <row r="131" spans="1:8" ht="12.75" customHeight="1">
      <c r="A131" s="30">
        <v>43958</v>
      </c>
      <c r="B131" s="31"/>
      <c r="C131" s="22">
        <f>ROUND(4.615,5)</f>
        <v>4.615</v>
      </c>
      <c r="D131" s="22">
        <f>F131</f>
        <v>129.46123</v>
      </c>
      <c r="E131" s="22">
        <f>F131</f>
        <v>129.46123</v>
      </c>
      <c r="F131" s="22">
        <f>ROUND(129.46123,5)</f>
        <v>129.46123</v>
      </c>
      <c r="G131" s="20"/>
      <c r="H131" s="28"/>
    </row>
    <row r="132" spans="1:8" ht="12.75" customHeight="1">
      <c r="A132" s="30">
        <v>44049</v>
      </c>
      <c r="B132" s="31"/>
      <c r="C132" s="22">
        <f>ROUND(4.615,5)</f>
        <v>4.615</v>
      </c>
      <c r="D132" s="22">
        <f>F132</f>
        <v>131.90443</v>
      </c>
      <c r="E132" s="22">
        <f>F132</f>
        <v>131.90443</v>
      </c>
      <c r="F132" s="22">
        <f>ROUND(131.90443,5)</f>
        <v>131.90443</v>
      </c>
      <c r="G132" s="20"/>
      <c r="H132" s="28"/>
    </row>
    <row r="133" spans="1:8" ht="12.75" customHeight="1">
      <c r="A133" s="30">
        <v>44140</v>
      </c>
      <c r="B133" s="31"/>
      <c r="C133" s="22">
        <f>ROUND(4.615,5)</f>
        <v>4.615</v>
      </c>
      <c r="D133" s="22">
        <f>F133</f>
        <v>132.42542</v>
      </c>
      <c r="E133" s="22">
        <f>F133</f>
        <v>132.42542</v>
      </c>
      <c r="F133" s="22">
        <f>ROUND(132.42542,5)</f>
        <v>132.42542</v>
      </c>
      <c r="G133" s="20"/>
      <c r="H133" s="28"/>
    </row>
    <row r="134" spans="1:8" ht="12.75" customHeight="1">
      <c r="A134" s="30">
        <v>44231</v>
      </c>
      <c r="B134" s="31"/>
      <c r="C134" s="22">
        <f>ROUND(4.615,5)</f>
        <v>4.615</v>
      </c>
      <c r="D134" s="22">
        <f>F134</f>
        <v>134.79558</v>
      </c>
      <c r="E134" s="22">
        <f>F134</f>
        <v>134.79558</v>
      </c>
      <c r="F134" s="22">
        <f>ROUND(134.79558,5)</f>
        <v>134.79558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ROUND(10.965,5)</f>
        <v>10.965</v>
      </c>
      <c r="D136" s="22">
        <f>F136</f>
        <v>10.99349</v>
      </c>
      <c r="E136" s="22">
        <f>F136</f>
        <v>10.99349</v>
      </c>
      <c r="F136" s="22">
        <f>ROUND(10.99349,5)</f>
        <v>10.99349</v>
      </c>
      <c r="G136" s="20"/>
      <c r="H136" s="28"/>
    </row>
    <row r="137" spans="1:8" ht="12.75" customHeight="1">
      <c r="A137" s="30">
        <v>43958</v>
      </c>
      <c r="B137" s="31"/>
      <c r="C137" s="22">
        <f>ROUND(10.965,5)</f>
        <v>10.965</v>
      </c>
      <c r="D137" s="22">
        <f>F137</f>
        <v>11.11254</v>
      </c>
      <c r="E137" s="22">
        <f>F137</f>
        <v>11.11254</v>
      </c>
      <c r="F137" s="22">
        <f>ROUND(11.11254,5)</f>
        <v>11.11254</v>
      </c>
      <c r="G137" s="20"/>
      <c r="H137" s="28"/>
    </row>
    <row r="138" spans="1:8" ht="12.75" customHeight="1">
      <c r="A138" s="30">
        <v>44049</v>
      </c>
      <c r="B138" s="31"/>
      <c r="C138" s="22">
        <f>ROUND(10.965,5)</f>
        <v>10.965</v>
      </c>
      <c r="D138" s="22">
        <f>F138</f>
        <v>11.23334</v>
      </c>
      <c r="E138" s="22">
        <f>F138</f>
        <v>11.23334</v>
      </c>
      <c r="F138" s="22">
        <f>ROUND(11.23334,5)</f>
        <v>11.23334</v>
      </c>
      <c r="G138" s="20"/>
      <c r="H138" s="28"/>
    </row>
    <row r="139" spans="1:8" ht="12.75" customHeight="1">
      <c r="A139" s="30">
        <v>44140</v>
      </c>
      <c r="B139" s="31"/>
      <c r="C139" s="22">
        <f>ROUND(10.965,5)</f>
        <v>10.965</v>
      </c>
      <c r="D139" s="22">
        <f>F139</f>
        <v>11.35574</v>
      </c>
      <c r="E139" s="22">
        <f>F139</f>
        <v>11.35574</v>
      </c>
      <c r="F139" s="22">
        <f>ROUND(11.35574,5)</f>
        <v>11.35574</v>
      </c>
      <c r="G139" s="20"/>
      <c r="H139" s="28"/>
    </row>
    <row r="140" spans="1:8" ht="12.75" customHeight="1">
      <c r="A140" s="30">
        <v>44231</v>
      </c>
      <c r="B140" s="31"/>
      <c r="C140" s="22">
        <f>ROUND(10.965,5)</f>
        <v>10.965</v>
      </c>
      <c r="D140" s="22">
        <f>F140</f>
        <v>11.50422</v>
      </c>
      <c r="E140" s="22">
        <f>F140</f>
        <v>11.50422</v>
      </c>
      <c r="F140" s="22">
        <f>ROUND(11.50422,5)</f>
        <v>11.50422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ROUND(11.265,5)</f>
        <v>11.265</v>
      </c>
      <c r="D142" s="22">
        <f>F142</f>
        <v>11.29185</v>
      </c>
      <c r="E142" s="22">
        <f>F142</f>
        <v>11.29185</v>
      </c>
      <c r="F142" s="22">
        <f>ROUND(11.29185,5)</f>
        <v>11.29185</v>
      </c>
      <c r="G142" s="20"/>
      <c r="H142" s="28"/>
    </row>
    <row r="143" spans="1:8" ht="12.75" customHeight="1">
      <c r="A143" s="30">
        <v>43958</v>
      </c>
      <c r="B143" s="31"/>
      <c r="C143" s="22">
        <f>ROUND(11.265,5)</f>
        <v>11.265</v>
      </c>
      <c r="D143" s="22">
        <f>F143</f>
        <v>11.40878</v>
      </c>
      <c r="E143" s="22">
        <f>F143</f>
        <v>11.40878</v>
      </c>
      <c r="F143" s="22">
        <f>ROUND(11.40878,5)</f>
        <v>11.40878</v>
      </c>
      <c r="G143" s="20"/>
      <c r="H143" s="28"/>
    </row>
    <row r="144" spans="1:8" ht="12.75" customHeight="1">
      <c r="A144" s="30">
        <v>44049</v>
      </c>
      <c r="B144" s="31"/>
      <c r="C144" s="22">
        <f>ROUND(11.265,5)</f>
        <v>11.265</v>
      </c>
      <c r="D144" s="22">
        <f>F144</f>
        <v>11.52573</v>
      </c>
      <c r="E144" s="22">
        <f>F144</f>
        <v>11.52573</v>
      </c>
      <c r="F144" s="22">
        <f>ROUND(11.52573,5)</f>
        <v>11.52573</v>
      </c>
      <c r="G144" s="20"/>
      <c r="H144" s="28"/>
    </row>
    <row r="145" spans="1:8" ht="12.75" customHeight="1">
      <c r="A145" s="30">
        <v>44140</v>
      </c>
      <c r="B145" s="31"/>
      <c r="C145" s="22">
        <f>ROUND(11.265,5)</f>
        <v>11.265</v>
      </c>
      <c r="D145" s="22">
        <f>F145</f>
        <v>11.6431</v>
      </c>
      <c r="E145" s="22">
        <f>F145</f>
        <v>11.6431</v>
      </c>
      <c r="F145" s="22">
        <f>ROUND(11.6431,5)</f>
        <v>11.6431</v>
      </c>
      <c r="G145" s="20"/>
      <c r="H145" s="28"/>
    </row>
    <row r="146" spans="1:8" ht="12.75" customHeight="1">
      <c r="A146" s="30">
        <v>44231</v>
      </c>
      <c r="B146" s="31"/>
      <c r="C146" s="22">
        <f>ROUND(11.265,5)</f>
        <v>11.265</v>
      </c>
      <c r="D146" s="22">
        <f>F146</f>
        <v>11.77979</v>
      </c>
      <c r="E146" s="22">
        <f>F146</f>
        <v>11.77979</v>
      </c>
      <c r="F146" s="22">
        <f>ROUND(11.77979,5)</f>
        <v>11.77979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ROUND(7.05,5)</f>
        <v>7.05</v>
      </c>
      <c r="D148" s="22">
        <f>F148</f>
        <v>7.04732</v>
      </c>
      <c r="E148" s="22">
        <f>F148</f>
        <v>7.04732</v>
      </c>
      <c r="F148" s="22">
        <f>ROUND(7.04732,5)</f>
        <v>7.04732</v>
      </c>
      <c r="G148" s="20"/>
      <c r="H148" s="28"/>
    </row>
    <row r="149" spans="1:8" ht="12.75" customHeight="1">
      <c r="A149" s="30">
        <v>43958</v>
      </c>
      <c r="B149" s="31"/>
      <c r="C149" s="22">
        <f>ROUND(7.05,5)</f>
        <v>7.05</v>
      </c>
      <c r="D149" s="22">
        <f>F149</f>
        <v>7.01226</v>
      </c>
      <c r="E149" s="22">
        <f>F149</f>
        <v>7.01226</v>
      </c>
      <c r="F149" s="22">
        <f>ROUND(7.01226,5)</f>
        <v>7.01226</v>
      </c>
      <c r="G149" s="20"/>
      <c r="H149" s="28"/>
    </row>
    <row r="150" spans="1:8" ht="12.75" customHeight="1">
      <c r="A150" s="30">
        <v>44049</v>
      </c>
      <c r="B150" s="31"/>
      <c r="C150" s="22">
        <f>ROUND(7.05,5)</f>
        <v>7.05</v>
      </c>
      <c r="D150" s="22">
        <f>F150</f>
        <v>6.95241</v>
      </c>
      <c r="E150" s="22">
        <f>F150</f>
        <v>6.95241</v>
      </c>
      <c r="F150" s="22">
        <f>ROUND(6.95241,5)</f>
        <v>6.95241</v>
      </c>
      <c r="G150" s="20"/>
      <c r="H150" s="28"/>
    </row>
    <row r="151" spans="1:8" ht="12.75" customHeight="1">
      <c r="A151" s="30">
        <v>44140</v>
      </c>
      <c r="B151" s="31"/>
      <c r="C151" s="22">
        <f>ROUND(7.05,5)</f>
        <v>7.05</v>
      </c>
      <c r="D151" s="22">
        <f>F151</f>
        <v>6.88102</v>
      </c>
      <c r="E151" s="22">
        <f>F151</f>
        <v>6.88102</v>
      </c>
      <c r="F151" s="22">
        <f>ROUND(6.88102,5)</f>
        <v>6.88102</v>
      </c>
      <c r="G151" s="20"/>
      <c r="H151" s="28"/>
    </row>
    <row r="152" spans="1:8" ht="12.75" customHeight="1">
      <c r="A152" s="30">
        <v>44231</v>
      </c>
      <c r="B152" s="31"/>
      <c r="C152" s="22">
        <f>ROUND(7.05,5)</f>
        <v>7.05</v>
      </c>
      <c r="D152" s="22">
        <f>F152</f>
        <v>6.85334</v>
      </c>
      <c r="E152" s="22">
        <f>F152</f>
        <v>6.85334</v>
      </c>
      <c r="F152" s="22">
        <f>ROUND(6.85334,5)</f>
        <v>6.85334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ROUND(9.775,5)</f>
        <v>9.775</v>
      </c>
      <c r="D154" s="22">
        <f>F154</f>
        <v>9.794</v>
      </c>
      <c r="E154" s="22">
        <f>F154</f>
        <v>9.794</v>
      </c>
      <c r="F154" s="22">
        <f>ROUND(9.794,5)</f>
        <v>9.794</v>
      </c>
      <c r="G154" s="20"/>
      <c r="H154" s="28"/>
    </row>
    <row r="155" spans="1:8" ht="12.75" customHeight="1">
      <c r="A155" s="30">
        <v>43958</v>
      </c>
      <c r="B155" s="31"/>
      <c r="C155" s="22">
        <f>ROUND(9.775,5)</f>
        <v>9.775</v>
      </c>
      <c r="D155" s="22">
        <f>F155</f>
        <v>9.86782</v>
      </c>
      <c r="E155" s="22">
        <f>F155</f>
        <v>9.86782</v>
      </c>
      <c r="F155" s="22">
        <f>ROUND(9.86782,5)</f>
        <v>9.86782</v>
      </c>
      <c r="G155" s="20"/>
      <c r="H155" s="28"/>
    </row>
    <row r="156" spans="1:8" ht="12.75" customHeight="1">
      <c r="A156" s="30">
        <v>44049</v>
      </c>
      <c r="B156" s="31"/>
      <c r="C156" s="22">
        <f>ROUND(9.775,5)</f>
        <v>9.775</v>
      </c>
      <c r="D156" s="22">
        <f>F156</f>
        <v>9.94126</v>
      </c>
      <c r="E156" s="22">
        <f>F156</f>
        <v>9.94126</v>
      </c>
      <c r="F156" s="22">
        <f>ROUND(9.94126,5)</f>
        <v>9.94126</v>
      </c>
      <c r="G156" s="20"/>
      <c r="H156" s="28"/>
    </row>
    <row r="157" spans="1:8" ht="12.75" customHeight="1">
      <c r="A157" s="30">
        <v>44140</v>
      </c>
      <c r="B157" s="31"/>
      <c r="C157" s="22">
        <f>ROUND(9.775,5)</f>
        <v>9.775</v>
      </c>
      <c r="D157" s="22">
        <f>F157</f>
        <v>10.01647</v>
      </c>
      <c r="E157" s="22">
        <f>F157</f>
        <v>10.01647</v>
      </c>
      <c r="F157" s="22">
        <f>ROUND(10.01647,5)</f>
        <v>10.01647</v>
      </c>
      <c r="G157" s="20"/>
      <c r="H157" s="28"/>
    </row>
    <row r="158" spans="1:8" ht="12.75" customHeight="1">
      <c r="A158" s="30">
        <v>44231</v>
      </c>
      <c r="B158" s="31"/>
      <c r="C158" s="22">
        <f>ROUND(9.775,5)</f>
        <v>9.775</v>
      </c>
      <c r="D158" s="22">
        <f>F158</f>
        <v>10.11315</v>
      </c>
      <c r="E158" s="22">
        <f>F158</f>
        <v>10.11315</v>
      </c>
      <c r="F158" s="22">
        <f>ROUND(10.11315,5)</f>
        <v>10.11315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ROUND(8.185,5)</f>
        <v>8.185</v>
      </c>
      <c r="D160" s="22">
        <f>F160</f>
        <v>8.19548</v>
      </c>
      <c r="E160" s="22">
        <f>F160</f>
        <v>8.19548</v>
      </c>
      <c r="F160" s="22">
        <f>ROUND(8.19548,5)</f>
        <v>8.19548</v>
      </c>
      <c r="G160" s="20"/>
      <c r="H160" s="28"/>
    </row>
    <row r="161" spans="1:8" ht="12.75" customHeight="1">
      <c r="A161" s="30">
        <v>43958</v>
      </c>
      <c r="B161" s="31"/>
      <c r="C161" s="22">
        <f>ROUND(8.185,5)</f>
        <v>8.185</v>
      </c>
      <c r="D161" s="22">
        <f>F161</f>
        <v>8.23862</v>
      </c>
      <c r="E161" s="22">
        <f>F161</f>
        <v>8.23862</v>
      </c>
      <c r="F161" s="22">
        <f>ROUND(8.23862,5)</f>
        <v>8.23862</v>
      </c>
      <c r="G161" s="20"/>
      <c r="H161" s="28"/>
    </row>
    <row r="162" spans="1:8" ht="12.75" customHeight="1">
      <c r="A162" s="30">
        <v>44049</v>
      </c>
      <c r="B162" s="31"/>
      <c r="C162" s="22">
        <f>ROUND(8.185,5)</f>
        <v>8.185</v>
      </c>
      <c r="D162" s="22">
        <f>F162</f>
        <v>8.27907</v>
      </c>
      <c r="E162" s="22">
        <f>F162</f>
        <v>8.27907</v>
      </c>
      <c r="F162" s="22">
        <f>ROUND(8.27907,5)</f>
        <v>8.27907</v>
      </c>
      <c r="G162" s="20"/>
      <c r="H162" s="28"/>
    </row>
    <row r="163" spans="1:8" ht="12.75" customHeight="1">
      <c r="A163" s="30">
        <v>44140</v>
      </c>
      <c r="B163" s="31"/>
      <c r="C163" s="22">
        <f>ROUND(8.185,5)</f>
        <v>8.185</v>
      </c>
      <c r="D163" s="22">
        <f>F163</f>
        <v>8.31506</v>
      </c>
      <c r="E163" s="22">
        <f>F163</f>
        <v>8.31506</v>
      </c>
      <c r="F163" s="22">
        <f>ROUND(8.31506,5)</f>
        <v>8.31506</v>
      </c>
      <c r="G163" s="20"/>
      <c r="H163" s="28"/>
    </row>
    <row r="164" spans="1:8" ht="12.75" customHeight="1">
      <c r="A164" s="30">
        <v>44231</v>
      </c>
      <c r="B164" s="31"/>
      <c r="C164" s="22">
        <f>ROUND(8.185,5)</f>
        <v>8.185</v>
      </c>
      <c r="D164" s="22">
        <f>F164</f>
        <v>8.38138</v>
      </c>
      <c r="E164" s="22">
        <f>F164</f>
        <v>8.38138</v>
      </c>
      <c r="F164" s="22">
        <f>ROUND(8.38138,5)</f>
        <v>8.38138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ROUND(3.2,5)</f>
        <v>3.2</v>
      </c>
      <c r="D166" s="22">
        <f>F166</f>
        <v>301.4516</v>
      </c>
      <c r="E166" s="22">
        <f>F166</f>
        <v>301.4516</v>
      </c>
      <c r="F166" s="22">
        <f>ROUND(301.4516,5)</f>
        <v>301.4516</v>
      </c>
      <c r="G166" s="20"/>
      <c r="H166" s="28"/>
    </row>
    <row r="167" spans="1:8" ht="12.75" customHeight="1">
      <c r="A167" s="30">
        <v>43958</v>
      </c>
      <c r="B167" s="31"/>
      <c r="C167" s="22">
        <f>ROUND(3.2,5)</f>
        <v>3.2</v>
      </c>
      <c r="D167" s="22">
        <f>F167</f>
        <v>306.98922</v>
      </c>
      <c r="E167" s="22">
        <f>F167</f>
        <v>306.98922</v>
      </c>
      <c r="F167" s="22">
        <f>ROUND(306.98922,5)</f>
        <v>306.98922</v>
      </c>
      <c r="G167" s="20"/>
      <c r="H167" s="28"/>
    </row>
    <row r="168" spans="1:8" ht="12.75" customHeight="1">
      <c r="A168" s="30">
        <v>44049</v>
      </c>
      <c r="B168" s="31"/>
      <c r="C168" s="22">
        <f>ROUND(3.2,5)</f>
        <v>3.2</v>
      </c>
      <c r="D168" s="22">
        <f>F168</f>
        <v>305.05169</v>
      </c>
      <c r="E168" s="22">
        <f>F168</f>
        <v>305.05169</v>
      </c>
      <c r="F168" s="22">
        <f>ROUND(305.05169,5)</f>
        <v>305.05169</v>
      </c>
      <c r="G168" s="20"/>
      <c r="H168" s="28"/>
    </row>
    <row r="169" spans="1:8" ht="12.75" customHeight="1">
      <c r="A169" s="30">
        <v>44140</v>
      </c>
      <c r="B169" s="31"/>
      <c r="C169" s="22">
        <f>ROUND(3.2,5)</f>
        <v>3.2</v>
      </c>
      <c r="D169" s="22">
        <f>F169</f>
        <v>310.77584</v>
      </c>
      <c r="E169" s="22">
        <f>F169</f>
        <v>310.77584</v>
      </c>
      <c r="F169" s="22">
        <f>ROUND(310.77584,5)</f>
        <v>310.77584</v>
      </c>
      <c r="G169" s="20"/>
      <c r="H169" s="28"/>
    </row>
    <row r="170" spans="1:8" ht="12.75" customHeight="1">
      <c r="A170" s="30">
        <v>44231</v>
      </c>
      <c r="B170" s="31"/>
      <c r="C170" s="22">
        <f>ROUND(3.2,5)</f>
        <v>3.2</v>
      </c>
      <c r="D170" s="22">
        <f>F170</f>
        <v>308.40921</v>
      </c>
      <c r="E170" s="22">
        <f>F170</f>
        <v>308.40921</v>
      </c>
      <c r="F170" s="22">
        <f>ROUND(308.40921,5)</f>
        <v>308.40921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ROUND(3.82,5)</f>
        <v>3.82</v>
      </c>
      <c r="D172" s="22">
        <f>F172</f>
        <v>225.90981</v>
      </c>
      <c r="E172" s="22">
        <f>F172</f>
        <v>225.90981</v>
      </c>
      <c r="F172" s="22">
        <f>ROUND(225.90981,5)</f>
        <v>225.90981</v>
      </c>
      <c r="G172" s="20"/>
      <c r="H172" s="28"/>
    </row>
    <row r="173" spans="1:8" ht="12.75" customHeight="1">
      <c r="A173" s="30">
        <v>43958</v>
      </c>
      <c r="B173" s="31"/>
      <c r="C173" s="22">
        <f>ROUND(3.82,5)</f>
        <v>3.82</v>
      </c>
      <c r="D173" s="22">
        <f>F173</f>
        <v>230.05978</v>
      </c>
      <c r="E173" s="22">
        <f>F173</f>
        <v>230.05978</v>
      </c>
      <c r="F173" s="22">
        <f>ROUND(230.05978,5)</f>
        <v>230.05978</v>
      </c>
      <c r="G173" s="20"/>
      <c r="H173" s="28"/>
    </row>
    <row r="174" spans="1:8" ht="12.75" customHeight="1">
      <c r="A174" s="30">
        <v>44049</v>
      </c>
      <c r="B174" s="31"/>
      <c r="C174" s="22">
        <f>ROUND(3.82,5)</f>
        <v>3.82</v>
      </c>
      <c r="D174" s="22">
        <f>F174</f>
        <v>230.29518</v>
      </c>
      <c r="E174" s="22">
        <f>F174</f>
        <v>230.29518</v>
      </c>
      <c r="F174" s="22">
        <f>ROUND(230.29518,5)</f>
        <v>230.29518</v>
      </c>
      <c r="G174" s="20"/>
      <c r="H174" s="28"/>
    </row>
    <row r="175" spans="1:8" ht="12.75" customHeight="1">
      <c r="A175" s="30">
        <v>44140</v>
      </c>
      <c r="B175" s="31"/>
      <c r="C175" s="22">
        <f>ROUND(3.82,5)</f>
        <v>3.82</v>
      </c>
      <c r="D175" s="22">
        <f>F175</f>
        <v>234.61656</v>
      </c>
      <c r="E175" s="22">
        <f>F175</f>
        <v>234.61656</v>
      </c>
      <c r="F175" s="22">
        <f>ROUND(234.61656,5)</f>
        <v>234.61656</v>
      </c>
      <c r="G175" s="20"/>
      <c r="H175" s="28"/>
    </row>
    <row r="176" spans="1:8" ht="12.75" customHeight="1">
      <c r="A176" s="30">
        <v>44231</v>
      </c>
      <c r="B176" s="31"/>
      <c r="C176" s="22">
        <f>ROUND(3.82,5)</f>
        <v>3.82</v>
      </c>
      <c r="D176" s="22">
        <f>F176</f>
        <v>234.60577</v>
      </c>
      <c r="E176" s="22">
        <f>F176</f>
        <v>234.60577</v>
      </c>
      <c r="F176" s="22">
        <f>ROUND(234.60577,5)</f>
        <v>234.60577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ROUND(6.6,5)</f>
        <v>6.6</v>
      </c>
      <c r="D192" s="22">
        <f>F192</f>
        <v>6.56543</v>
      </c>
      <c r="E192" s="22">
        <f>F192</f>
        <v>6.56543</v>
      </c>
      <c r="F192" s="22">
        <f>ROUND(6.56543,5)</f>
        <v>6.56543</v>
      </c>
      <c r="G192" s="20"/>
      <c r="H192" s="28"/>
    </row>
    <row r="193" spans="1:8" ht="12.75" customHeight="1">
      <c r="A193" s="30">
        <v>43958</v>
      </c>
      <c r="B193" s="31"/>
      <c r="C193" s="22">
        <f>ROUND(6.6,5)</f>
        <v>6.6</v>
      </c>
      <c r="D193" s="22">
        <f>F193</f>
        <v>6.33593</v>
      </c>
      <c r="E193" s="22">
        <f>F193</f>
        <v>6.33593</v>
      </c>
      <c r="F193" s="22">
        <f>ROUND(6.33593,5)</f>
        <v>6.33593</v>
      </c>
      <c r="G193" s="20"/>
      <c r="H193" s="28"/>
    </row>
    <row r="194" spans="1:8" ht="12.75" customHeight="1">
      <c r="A194" s="30">
        <v>44049</v>
      </c>
      <c r="B194" s="31"/>
      <c r="C194" s="22">
        <f>ROUND(6.6,5)</f>
        <v>6.6</v>
      </c>
      <c r="D194" s="22">
        <f>F194</f>
        <v>5.87189</v>
      </c>
      <c r="E194" s="22">
        <f>F194</f>
        <v>5.87189</v>
      </c>
      <c r="F194" s="22">
        <f>ROUND(5.87189,5)</f>
        <v>5.87189</v>
      </c>
      <c r="G194" s="20"/>
      <c r="H194" s="28"/>
    </row>
    <row r="195" spans="1:8" ht="12.75" customHeight="1">
      <c r="A195" s="30">
        <v>44140</v>
      </c>
      <c r="B195" s="31"/>
      <c r="C195" s="22">
        <f>ROUND(6.6,5)</f>
        <v>6.6</v>
      </c>
      <c r="D195" s="22">
        <f>F195</f>
        <v>4.76565</v>
      </c>
      <c r="E195" s="22">
        <f>F195</f>
        <v>4.76565</v>
      </c>
      <c r="F195" s="22">
        <f>ROUND(4.76565,5)</f>
        <v>4.76565</v>
      </c>
      <c r="G195" s="20"/>
      <c r="H195" s="28"/>
    </row>
    <row r="196" spans="1:8" ht="12.75" customHeight="1">
      <c r="A196" s="30">
        <v>44231</v>
      </c>
      <c r="B196" s="31"/>
      <c r="C196" s="22">
        <f>ROUND(6.6,5)</f>
        <v>6.6</v>
      </c>
      <c r="D196" s="22">
        <f>F196</f>
        <v>0.53856</v>
      </c>
      <c r="E196" s="22">
        <f>F196</f>
        <v>0.53856</v>
      </c>
      <c r="F196" s="22">
        <f>ROUND(0.53856,5)</f>
        <v>0.53856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ROUND(9.815,5)</f>
        <v>9.815</v>
      </c>
      <c r="D198" s="22">
        <f>F198</f>
        <v>9.83149</v>
      </c>
      <c r="E198" s="22">
        <f>F198</f>
        <v>9.83149</v>
      </c>
      <c r="F198" s="22">
        <f>ROUND(9.83149,5)</f>
        <v>9.83149</v>
      </c>
      <c r="G198" s="20"/>
      <c r="H198" s="28"/>
    </row>
    <row r="199" spans="1:8" ht="12.75" customHeight="1">
      <c r="A199" s="30">
        <v>43958</v>
      </c>
      <c r="B199" s="31"/>
      <c r="C199" s="22">
        <f>ROUND(9.815,5)</f>
        <v>9.815</v>
      </c>
      <c r="D199" s="22">
        <f>F199</f>
        <v>9.90129</v>
      </c>
      <c r="E199" s="22">
        <f>F199</f>
        <v>9.90129</v>
      </c>
      <c r="F199" s="22">
        <f>ROUND(9.90129,5)</f>
        <v>9.90129</v>
      </c>
      <c r="G199" s="20"/>
      <c r="H199" s="28"/>
    </row>
    <row r="200" spans="1:8" ht="12.75" customHeight="1">
      <c r="A200" s="30">
        <v>44049</v>
      </c>
      <c r="B200" s="31"/>
      <c r="C200" s="22">
        <f>ROUND(9.815,5)</f>
        <v>9.815</v>
      </c>
      <c r="D200" s="22">
        <f>F200</f>
        <v>9.97075</v>
      </c>
      <c r="E200" s="22">
        <f>F200</f>
        <v>9.97075</v>
      </c>
      <c r="F200" s="22">
        <f>ROUND(9.97075,5)</f>
        <v>9.97075</v>
      </c>
      <c r="G200" s="20"/>
      <c r="H200" s="28"/>
    </row>
    <row r="201" spans="1:8" ht="12.75" customHeight="1">
      <c r="A201" s="30">
        <v>44140</v>
      </c>
      <c r="B201" s="31"/>
      <c r="C201" s="22">
        <f>ROUND(9.815,5)</f>
        <v>9.815</v>
      </c>
      <c r="D201" s="22">
        <f>F201</f>
        <v>10.03844</v>
      </c>
      <c r="E201" s="22">
        <f>F201</f>
        <v>10.03844</v>
      </c>
      <c r="F201" s="22">
        <f>ROUND(10.03844,5)</f>
        <v>10.03844</v>
      </c>
      <c r="G201" s="20"/>
      <c r="H201" s="28"/>
    </row>
    <row r="202" spans="1:8" ht="12.75" customHeight="1">
      <c r="A202" s="30">
        <v>44231</v>
      </c>
      <c r="B202" s="31"/>
      <c r="C202" s="22">
        <f>ROUND(9.815,5)</f>
        <v>9.815</v>
      </c>
      <c r="D202" s="22">
        <f>F202</f>
        <v>10.12333</v>
      </c>
      <c r="E202" s="22">
        <f>F202</f>
        <v>10.12333</v>
      </c>
      <c r="F202" s="22">
        <f>ROUND(10.12333,5)</f>
        <v>10.12333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ROUND(3.695,5)</f>
        <v>3.695</v>
      </c>
      <c r="D204" s="22">
        <f>F204</f>
        <v>187.66175</v>
      </c>
      <c r="E204" s="22">
        <f>F204</f>
        <v>187.66175</v>
      </c>
      <c r="F204" s="22">
        <f>ROUND(187.66175,5)</f>
        <v>187.66175</v>
      </c>
      <c r="G204" s="20"/>
      <c r="H204" s="28"/>
    </row>
    <row r="205" spans="1:8" ht="12.75" customHeight="1">
      <c r="A205" s="30">
        <v>43958</v>
      </c>
      <c r="B205" s="31"/>
      <c r="C205" s="22">
        <f>ROUND(3.695,5)</f>
        <v>3.695</v>
      </c>
      <c r="D205" s="22">
        <f>F205</f>
        <v>188.48033</v>
      </c>
      <c r="E205" s="22">
        <f>F205</f>
        <v>188.48033</v>
      </c>
      <c r="F205" s="22">
        <f>ROUND(188.48033,5)</f>
        <v>188.48033</v>
      </c>
      <c r="G205" s="20"/>
      <c r="H205" s="28"/>
    </row>
    <row r="206" spans="1:8" ht="12.75" customHeight="1">
      <c r="A206" s="30">
        <v>44049</v>
      </c>
      <c r="B206" s="31"/>
      <c r="C206" s="22">
        <f>ROUND(3.695,5)</f>
        <v>3.695</v>
      </c>
      <c r="D206" s="22">
        <f>F206</f>
        <v>192.0375</v>
      </c>
      <c r="E206" s="22">
        <f>F206</f>
        <v>192.0375</v>
      </c>
      <c r="F206" s="22">
        <f>ROUND(192.0375,5)</f>
        <v>192.0375</v>
      </c>
      <c r="G206" s="20"/>
      <c r="H206" s="28"/>
    </row>
    <row r="207" spans="1:8" ht="12.75" customHeight="1">
      <c r="A207" s="30">
        <v>44140</v>
      </c>
      <c r="B207" s="31"/>
      <c r="C207" s="22">
        <f>ROUND(3.695,5)</f>
        <v>3.695</v>
      </c>
      <c r="D207" s="22">
        <f>F207</f>
        <v>192.94047</v>
      </c>
      <c r="E207" s="22">
        <f>F207</f>
        <v>192.94047</v>
      </c>
      <c r="F207" s="22">
        <f>ROUND(192.94047,5)</f>
        <v>192.94047</v>
      </c>
      <c r="G207" s="20"/>
      <c r="H207" s="28"/>
    </row>
    <row r="208" spans="1:8" ht="12.75" customHeight="1">
      <c r="A208" s="30">
        <v>44231</v>
      </c>
      <c r="B208" s="31"/>
      <c r="C208" s="22">
        <f>ROUND(3.695,5)</f>
        <v>3.695</v>
      </c>
      <c r="D208" s="22">
        <f>F208</f>
        <v>196.39464</v>
      </c>
      <c r="E208" s="22">
        <f>F208</f>
        <v>196.39464</v>
      </c>
      <c r="F208" s="22">
        <f>ROUND(196.39464,5)</f>
        <v>196.39464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ROUND(3,5)</f>
        <v>3</v>
      </c>
      <c r="D210" s="22">
        <f>F210</f>
        <v>161.63628</v>
      </c>
      <c r="E210" s="22">
        <f>F210</f>
        <v>161.63628</v>
      </c>
      <c r="F210" s="22">
        <f>ROUND(161.63628,5)</f>
        <v>161.63628</v>
      </c>
      <c r="G210" s="20"/>
      <c r="H210" s="28"/>
    </row>
    <row r="211" spans="1:8" ht="12.75" customHeight="1">
      <c r="A211" s="30">
        <v>43958</v>
      </c>
      <c r="B211" s="31"/>
      <c r="C211" s="22">
        <f>ROUND(3,5)</f>
        <v>3</v>
      </c>
      <c r="D211" s="22">
        <f>F211</f>
        <v>164.6055</v>
      </c>
      <c r="E211" s="22">
        <f>F211</f>
        <v>164.6055</v>
      </c>
      <c r="F211" s="22">
        <f>ROUND(164.6055,5)</f>
        <v>164.6055</v>
      </c>
      <c r="G211" s="20"/>
      <c r="H211" s="28"/>
    </row>
    <row r="212" spans="1:8" ht="12.75" customHeight="1">
      <c r="A212" s="30">
        <v>44049</v>
      </c>
      <c r="B212" s="31"/>
      <c r="C212" s="22">
        <f>ROUND(3,5)</f>
        <v>3</v>
      </c>
      <c r="D212" s="22">
        <f>F212</f>
        <v>165.43648</v>
      </c>
      <c r="E212" s="22">
        <f>F212</f>
        <v>165.43648</v>
      </c>
      <c r="F212" s="22">
        <f>ROUND(165.43648,5)</f>
        <v>165.43648</v>
      </c>
      <c r="G212" s="20"/>
      <c r="H212" s="28"/>
    </row>
    <row r="213" spans="1:8" ht="12.75" customHeight="1">
      <c r="A213" s="30">
        <v>44140</v>
      </c>
      <c r="B213" s="31"/>
      <c r="C213" s="22">
        <f>ROUND(3,5)</f>
        <v>3</v>
      </c>
      <c r="D213" s="22">
        <f>F213</f>
        <v>168.54088</v>
      </c>
      <c r="E213" s="22">
        <f>F213</f>
        <v>168.54088</v>
      </c>
      <c r="F213" s="22">
        <f>ROUND(168.54088,5)</f>
        <v>168.54088</v>
      </c>
      <c r="G213" s="20"/>
      <c r="H213" s="28"/>
    </row>
    <row r="214" spans="1:8" ht="12.75" customHeight="1">
      <c r="A214" s="30">
        <v>44231</v>
      </c>
      <c r="B214" s="31"/>
      <c r="C214" s="22">
        <f>ROUND(3,5)</f>
        <v>3</v>
      </c>
      <c r="D214" s="22">
        <f>F214</f>
        <v>169.2501</v>
      </c>
      <c r="E214" s="22">
        <f>F214</f>
        <v>169.2501</v>
      </c>
      <c r="F214" s="22">
        <f>ROUND(169.2501,5)</f>
        <v>169.2501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ROUND(9.23,5)</f>
        <v>9.23</v>
      </c>
      <c r="D216" s="22">
        <f>F216</f>
        <v>9.24644</v>
      </c>
      <c r="E216" s="22">
        <f>F216</f>
        <v>9.24644</v>
      </c>
      <c r="F216" s="22">
        <f>ROUND(9.24644,5)</f>
        <v>9.24644</v>
      </c>
      <c r="G216" s="20"/>
      <c r="H216" s="28"/>
    </row>
    <row r="217" spans="1:8" ht="12.75" customHeight="1">
      <c r="A217" s="30">
        <v>43958</v>
      </c>
      <c r="B217" s="31"/>
      <c r="C217" s="22">
        <f>ROUND(9.23,5)</f>
        <v>9.23</v>
      </c>
      <c r="D217" s="22">
        <f>F217</f>
        <v>9.30921</v>
      </c>
      <c r="E217" s="22">
        <f>F217</f>
        <v>9.30921</v>
      </c>
      <c r="F217" s="22">
        <f>ROUND(9.30921,5)</f>
        <v>9.30921</v>
      </c>
      <c r="G217" s="20"/>
      <c r="H217" s="28"/>
    </row>
    <row r="218" spans="1:8" ht="12.75" customHeight="1">
      <c r="A218" s="30">
        <v>44049</v>
      </c>
      <c r="B218" s="31"/>
      <c r="C218" s="22">
        <f>ROUND(9.23,5)</f>
        <v>9.23</v>
      </c>
      <c r="D218" s="22">
        <f>F218</f>
        <v>9.3708</v>
      </c>
      <c r="E218" s="22">
        <f>F218</f>
        <v>9.3708</v>
      </c>
      <c r="F218" s="22">
        <f>ROUND(9.3708,5)</f>
        <v>9.3708</v>
      </c>
      <c r="G218" s="20"/>
      <c r="H218" s="28"/>
    </row>
    <row r="219" spans="1:8" ht="12.75" customHeight="1">
      <c r="A219" s="30">
        <v>44140</v>
      </c>
      <c r="B219" s="31"/>
      <c r="C219" s="22">
        <f>ROUND(9.23,5)</f>
        <v>9.23</v>
      </c>
      <c r="D219" s="22">
        <f>F219</f>
        <v>9.43456</v>
      </c>
      <c r="E219" s="22">
        <f>F219</f>
        <v>9.43456</v>
      </c>
      <c r="F219" s="22">
        <f>ROUND(9.43456,5)</f>
        <v>9.43456</v>
      </c>
      <c r="G219" s="20"/>
      <c r="H219" s="28"/>
    </row>
    <row r="220" spans="1:8" ht="12.75" customHeight="1">
      <c r="A220" s="30">
        <v>44231</v>
      </c>
      <c r="B220" s="31"/>
      <c r="C220" s="22">
        <f>ROUND(9.23,5)</f>
        <v>9.23</v>
      </c>
      <c r="D220" s="22">
        <f>F220</f>
        <v>9.52121</v>
      </c>
      <c r="E220" s="22">
        <f>F220</f>
        <v>9.52121</v>
      </c>
      <c r="F220" s="22">
        <f>ROUND(9.52121,5)</f>
        <v>9.52121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ROUND(10.025,5)</f>
        <v>10.025</v>
      </c>
      <c r="D222" s="22">
        <f>F222</f>
        <v>10.04252</v>
      </c>
      <c r="E222" s="22">
        <f>F222</f>
        <v>10.04252</v>
      </c>
      <c r="F222" s="22">
        <f>ROUND(10.04252,5)</f>
        <v>10.04252</v>
      </c>
      <c r="G222" s="20"/>
      <c r="H222" s="28"/>
    </row>
    <row r="223" spans="1:8" ht="12.75" customHeight="1">
      <c r="A223" s="30">
        <v>43958</v>
      </c>
      <c r="B223" s="31"/>
      <c r="C223" s="22">
        <f>ROUND(10.025,5)</f>
        <v>10.025</v>
      </c>
      <c r="D223" s="22">
        <f>F223</f>
        <v>10.11087</v>
      </c>
      <c r="E223" s="22">
        <f>F223</f>
        <v>10.11087</v>
      </c>
      <c r="F223" s="22">
        <f>ROUND(10.11087,5)</f>
        <v>10.11087</v>
      </c>
      <c r="G223" s="20"/>
      <c r="H223" s="28"/>
    </row>
    <row r="224" spans="1:8" ht="12.75" customHeight="1">
      <c r="A224" s="30">
        <v>44049</v>
      </c>
      <c r="B224" s="31"/>
      <c r="C224" s="22">
        <f>ROUND(10.025,5)</f>
        <v>10.025</v>
      </c>
      <c r="D224" s="22">
        <f>F224</f>
        <v>10.1787</v>
      </c>
      <c r="E224" s="22">
        <f>F224</f>
        <v>10.1787</v>
      </c>
      <c r="F224" s="22">
        <f>ROUND(10.1787,5)</f>
        <v>10.1787</v>
      </c>
      <c r="G224" s="20"/>
      <c r="H224" s="28"/>
    </row>
    <row r="225" spans="1:8" ht="12.75" customHeight="1">
      <c r="A225" s="30">
        <v>44140</v>
      </c>
      <c r="B225" s="31"/>
      <c r="C225" s="22">
        <f>ROUND(10.025,5)</f>
        <v>10.025</v>
      </c>
      <c r="D225" s="22">
        <f>F225</f>
        <v>10.24758</v>
      </c>
      <c r="E225" s="22">
        <f>F225</f>
        <v>10.24758</v>
      </c>
      <c r="F225" s="22">
        <f>ROUND(10.24758,5)</f>
        <v>10.24758</v>
      </c>
      <c r="G225" s="20"/>
      <c r="H225" s="28"/>
    </row>
    <row r="226" spans="1:8" ht="12.75" customHeight="1">
      <c r="A226" s="30">
        <v>44231</v>
      </c>
      <c r="B226" s="31"/>
      <c r="C226" s="22">
        <f>ROUND(10.025,5)</f>
        <v>10.025</v>
      </c>
      <c r="D226" s="22">
        <f>F226</f>
        <v>10.33406</v>
      </c>
      <c r="E226" s="22">
        <f>F226</f>
        <v>10.33406</v>
      </c>
      <c r="F226" s="22">
        <f>ROUND(10.33406,5)</f>
        <v>10.33406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ROUND(10.165,5)</f>
        <v>10.165</v>
      </c>
      <c r="D228" s="22">
        <f>F228</f>
        <v>10.1835</v>
      </c>
      <c r="E228" s="22">
        <f>F228</f>
        <v>10.1835</v>
      </c>
      <c r="F228" s="22">
        <f>ROUND(10.1835,5)</f>
        <v>10.1835</v>
      </c>
      <c r="G228" s="20"/>
      <c r="H228" s="28"/>
    </row>
    <row r="229" spans="1:8" ht="12.75" customHeight="1">
      <c r="A229" s="30">
        <v>43958</v>
      </c>
      <c r="B229" s="31"/>
      <c r="C229" s="22">
        <f>ROUND(10.165,5)</f>
        <v>10.165</v>
      </c>
      <c r="D229" s="22">
        <f>F229</f>
        <v>10.25586</v>
      </c>
      <c r="E229" s="22">
        <f>F229</f>
        <v>10.25586</v>
      </c>
      <c r="F229" s="22">
        <f>ROUND(10.25586,5)</f>
        <v>10.25586</v>
      </c>
      <c r="G229" s="20"/>
      <c r="H229" s="28"/>
    </row>
    <row r="230" spans="1:8" ht="12.75" customHeight="1">
      <c r="A230" s="30">
        <v>44049</v>
      </c>
      <c r="B230" s="31"/>
      <c r="C230" s="22">
        <f>ROUND(10.165,5)</f>
        <v>10.165</v>
      </c>
      <c r="D230" s="22">
        <f>F230</f>
        <v>10.32796</v>
      </c>
      <c r="E230" s="22">
        <f>F230</f>
        <v>10.32796</v>
      </c>
      <c r="F230" s="22">
        <f>ROUND(10.32796,5)</f>
        <v>10.32796</v>
      </c>
      <c r="G230" s="20"/>
      <c r="H230" s="28"/>
    </row>
    <row r="231" spans="1:8" ht="12.75" customHeight="1">
      <c r="A231" s="30">
        <v>44140</v>
      </c>
      <c r="B231" s="31"/>
      <c r="C231" s="22">
        <f>ROUND(10.165,5)</f>
        <v>10.165</v>
      </c>
      <c r="D231" s="22">
        <f>F231</f>
        <v>10.40107</v>
      </c>
      <c r="E231" s="22">
        <f>F231</f>
        <v>10.40107</v>
      </c>
      <c r="F231" s="22">
        <f>ROUND(10.40107,5)</f>
        <v>10.40107</v>
      </c>
      <c r="G231" s="20"/>
      <c r="H231" s="28"/>
    </row>
    <row r="232" spans="1:8" ht="12.75" customHeight="1">
      <c r="A232" s="30">
        <v>44231</v>
      </c>
      <c r="B232" s="31"/>
      <c r="C232" s="22">
        <f>ROUND(10.165,5)</f>
        <v>10.165</v>
      </c>
      <c r="D232" s="22">
        <f>F232</f>
        <v>10.49226</v>
      </c>
      <c r="E232" s="22">
        <f>F232</f>
        <v>10.49226</v>
      </c>
      <c r="F232" s="22">
        <f>ROUND(10.49226,5)</f>
        <v>10.49226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ROUND(751.552,3)</f>
        <v>751.552</v>
      </c>
      <c r="D234" s="23">
        <f>F234</f>
        <v>754.631</v>
      </c>
      <c r="E234" s="23">
        <f>F234</f>
        <v>754.631</v>
      </c>
      <c r="F234" s="23">
        <f>ROUND(754.631,3)</f>
        <v>754.631</v>
      </c>
      <c r="G234" s="20"/>
      <c r="H234" s="28"/>
    </row>
    <row r="235" spans="1:8" ht="12.75" customHeight="1">
      <c r="A235" s="30">
        <v>43958</v>
      </c>
      <c r="B235" s="31"/>
      <c r="C235" s="23">
        <f>ROUND(751.552,3)</f>
        <v>751.552</v>
      </c>
      <c r="D235" s="23">
        <f>F235</f>
        <v>768.307</v>
      </c>
      <c r="E235" s="23">
        <f>F235</f>
        <v>768.307</v>
      </c>
      <c r="F235" s="23">
        <f>ROUND(768.307,3)</f>
        <v>768.307</v>
      </c>
      <c r="G235" s="20"/>
      <c r="H235" s="28"/>
    </row>
    <row r="236" spans="1:8" ht="12.75" customHeight="1">
      <c r="A236" s="30">
        <v>44049</v>
      </c>
      <c r="B236" s="31"/>
      <c r="C236" s="23">
        <f>ROUND(751.552,3)</f>
        <v>751.552</v>
      </c>
      <c r="D236" s="23">
        <f>F236</f>
        <v>782.47</v>
      </c>
      <c r="E236" s="23">
        <f>F236</f>
        <v>782.47</v>
      </c>
      <c r="F236" s="23">
        <f>ROUND(782.47,3)</f>
        <v>782.47</v>
      </c>
      <c r="G236" s="20"/>
      <c r="H236" s="28"/>
    </row>
    <row r="237" spans="1:8" ht="12.75" customHeight="1">
      <c r="A237" s="30">
        <v>44140</v>
      </c>
      <c r="B237" s="31"/>
      <c r="C237" s="23">
        <f>ROUND(751.552,3)</f>
        <v>751.552</v>
      </c>
      <c r="D237" s="23">
        <f>F237</f>
        <v>797.131</v>
      </c>
      <c r="E237" s="23">
        <f>F237</f>
        <v>797.131</v>
      </c>
      <c r="F237" s="23">
        <f>ROUND(797.131,3)</f>
        <v>797.131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ROUND(682.275,3)</f>
        <v>682.275</v>
      </c>
      <c r="D239" s="23">
        <f>F239</f>
        <v>685.071</v>
      </c>
      <c r="E239" s="23">
        <f>F239</f>
        <v>685.071</v>
      </c>
      <c r="F239" s="23">
        <f>ROUND(685.071,3)</f>
        <v>685.071</v>
      </c>
      <c r="G239" s="20"/>
      <c r="H239" s="28"/>
    </row>
    <row r="240" spans="1:8" ht="12.75" customHeight="1">
      <c r="A240" s="30">
        <v>43958</v>
      </c>
      <c r="B240" s="31"/>
      <c r="C240" s="23">
        <f>ROUND(682.275,3)</f>
        <v>682.275</v>
      </c>
      <c r="D240" s="23">
        <f>F240</f>
        <v>697.486</v>
      </c>
      <c r="E240" s="23">
        <f>F240</f>
        <v>697.486</v>
      </c>
      <c r="F240" s="23">
        <f>ROUND(697.486,3)</f>
        <v>697.486</v>
      </c>
      <c r="G240" s="20"/>
      <c r="H240" s="28"/>
    </row>
    <row r="241" spans="1:8" ht="12.75" customHeight="1">
      <c r="A241" s="30">
        <v>44049</v>
      </c>
      <c r="B241" s="31"/>
      <c r="C241" s="23">
        <f>ROUND(682.275,3)</f>
        <v>682.275</v>
      </c>
      <c r="D241" s="23">
        <f>F241</f>
        <v>710.343</v>
      </c>
      <c r="E241" s="23">
        <f>F241</f>
        <v>710.343</v>
      </c>
      <c r="F241" s="23">
        <f>ROUND(710.343,3)</f>
        <v>710.343</v>
      </c>
      <c r="G241" s="20"/>
      <c r="H241" s="28"/>
    </row>
    <row r="242" spans="1:8" ht="12.75" customHeight="1">
      <c r="A242" s="30">
        <v>44140</v>
      </c>
      <c r="B242" s="31"/>
      <c r="C242" s="23">
        <f>ROUND(682.275,3)</f>
        <v>682.275</v>
      </c>
      <c r="D242" s="23">
        <f>F242</f>
        <v>723.653</v>
      </c>
      <c r="E242" s="23">
        <f>F242</f>
        <v>723.653</v>
      </c>
      <c r="F242" s="23">
        <f>ROUND(723.653,3)</f>
        <v>723.653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ROUND(787.745,3)</f>
        <v>787.745</v>
      </c>
      <c r="D244" s="23">
        <f>F244</f>
        <v>790.973</v>
      </c>
      <c r="E244" s="23">
        <f>F244</f>
        <v>790.973</v>
      </c>
      <c r="F244" s="23">
        <f>ROUND(790.973,3)</f>
        <v>790.973</v>
      </c>
      <c r="G244" s="20"/>
      <c r="H244" s="28"/>
    </row>
    <row r="245" spans="1:8" ht="12.75" customHeight="1">
      <c r="A245" s="30">
        <v>43958</v>
      </c>
      <c r="B245" s="31"/>
      <c r="C245" s="23">
        <f>ROUND(787.745,3)</f>
        <v>787.745</v>
      </c>
      <c r="D245" s="23">
        <f>F245</f>
        <v>805.307</v>
      </c>
      <c r="E245" s="23">
        <f>F245</f>
        <v>805.307</v>
      </c>
      <c r="F245" s="23">
        <f>ROUND(805.307,3)</f>
        <v>805.307</v>
      </c>
      <c r="G245" s="20"/>
      <c r="H245" s="28"/>
    </row>
    <row r="246" spans="1:8" ht="12.75" customHeight="1">
      <c r="A246" s="30">
        <v>44049</v>
      </c>
      <c r="B246" s="31"/>
      <c r="C246" s="23">
        <f>ROUND(787.745,3)</f>
        <v>787.745</v>
      </c>
      <c r="D246" s="23">
        <f>F246</f>
        <v>820.152</v>
      </c>
      <c r="E246" s="23">
        <f>F246</f>
        <v>820.152</v>
      </c>
      <c r="F246" s="23">
        <f>ROUND(820.152,3)</f>
        <v>820.152</v>
      </c>
      <c r="G246" s="20"/>
      <c r="H246" s="28"/>
    </row>
    <row r="247" spans="1:8" ht="12.75" customHeight="1">
      <c r="A247" s="30">
        <v>44140</v>
      </c>
      <c r="B247" s="31"/>
      <c r="C247" s="23">
        <f>ROUND(787.745,3)</f>
        <v>787.745</v>
      </c>
      <c r="D247" s="23">
        <f>F247</f>
        <v>835.519</v>
      </c>
      <c r="E247" s="23">
        <f>F247</f>
        <v>835.519</v>
      </c>
      <c r="F247" s="23">
        <f>ROUND(835.519,3)</f>
        <v>835.519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ROUND(700.085,3)</f>
        <v>700.085</v>
      </c>
      <c r="D249" s="23">
        <f>F249</f>
        <v>702.953</v>
      </c>
      <c r="E249" s="23">
        <f>F249</f>
        <v>702.953</v>
      </c>
      <c r="F249" s="23">
        <f>ROUND(702.953,3)</f>
        <v>702.953</v>
      </c>
      <c r="G249" s="20"/>
      <c r="H249" s="28"/>
    </row>
    <row r="250" spans="1:8" ht="12.75" customHeight="1">
      <c r="A250" s="30">
        <v>43958</v>
      </c>
      <c r="B250" s="31"/>
      <c r="C250" s="23">
        <f>ROUND(700.085,3)</f>
        <v>700.085</v>
      </c>
      <c r="D250" s="23">
        <f>F250</f>
        <v>715.693</v>
      </c>
      <c r="E250" s="23">
        <f>F250</f>
        <v>715.693</v>
      </c>
      <c r="F250" s="23">
        <f>ROUND(715.693,3)</f>
        <v>715.693</v>
      </c>
      <c r="G250" s="20"/>
      <c r="H250" s="28"/>
    </row>
    <row r="251" spans="1:8" ht="12.75" customHeight="1">
      <c r="A251" s="30">
        <v>44049</v>
      </c>
      <c r="B251" s="31"/>
      <c r="C251" s="23">
        <f>ROUND(700.085,3)</f>
        <v>700.085</v>
      </c>
      <c r="D251" s="23">
        <f>F251</f>
        <v>728.886</v>
      </c>
      <c r="E251" s="23">
        <f>F251</f>
        <v>728.886</v>
      </c>
      <c r="F251" s="23">
        <f>ROUND(728.886,3)</f>
        <v>728.886</v>
      </c>
      <c r="G251" s="20"/>
      <c r="H251" s="28"/>
    </row>
    <row r="252" spans="1:8" ht="12.75" customHeight="1">
      <c r="A252" s="30">
        <v>44140</v>
      </c>
      <c r="B252" s="31"/>
      <c r="C252" s="23">
        <f>ROUND(700.085,3)</f>
        <v>700.085</v>
      </c>
      <c r="D252" s="23">
        <f>F252</f>
        <v>742.543</v>
      </c>
      <c r="E252" s="23">
        <f>F252</f>
        <v>742.543</v>
      </c>
      <c r="F252" s="23">
        <f>ROUND(742.543,3)</f>
        <v>742.543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ROUND(257.89930586241,3)</f>
        <v>257.899</v>
      </c>
      <c r="D254" s="23">
        <f>F254</f>
        <v>258.971</v>
      </c>
      <c r="E254" s="23">
        <f>F254</f>
        <v>258.971</v>
      </c>
      <c r="F254" s="23">
        <f>ROUND(258.971,3)</f>
        <v>258.971</v>
      </c>
      <c r="G254" s="20"/>
      <c r="H254" s="28"/>
    </row>
    <row r="255" spans="1:8" ht="12.75" customHeight="1">
      <c r="A255" s="30">
        <v>43958</v>
      </c>
      <c r="B255" s="31"/>
      <c r="C255" s="23">
        <f>ROUND(257.89930586241,3)</f>
        <v>257.899</v>
      </c>
      <c r="D255" s="23">
        <f>F255</f>
        <v>263.728</v>
      </c>
      <c r="E255" s="23">
        <f>F255</f>
        <v>263.728</v>
      </c>
      <c r="F255" s="23">
        <f>ROUND(263.728,3)</f>
        <v>263.728</v>
      </c>
      <c r="G255" s="20"/>
      <c r="H255" s="28"/>
    </row>
    <row r="256" spans="1:8" ht="12.75" customHeight="1">
      <c r="A256" s="30">
        <v>44049</v>
      </c>
      <c r="B256" s="31"/>
      <c r="C256" s="23">
        <f>ROUND(257.89930586241,3)</f>
        <v>257.899</v>
      </c>
      <c r="D256" s="23">
        <f>F256</f>
        <v>268.652</v>
      </c>
      <c r="E256" s="23">
        <f>F256</f>
        <v>268.652</v>
      </c>
      <c r="F256" s="23">
        <f>ROUND(268.652,3)</f>
        <v>268.652</v>
      </c>
      <c r="G256" s="20"/>
      <c r="H256" s="28"/>
    </row>
    <row r="257" spans="1:8" ht="12.75" customHeight="1">
      <c r="A257" s="30">
        <v>44140</v>
      </c>
      <c r="B257" s="31"/>
      <c r="C257" s="23">
        <f>ROUND(257.89930586241,3)</f>
        <v>257.899</v>
      </c>
      <c r="D257" s="23">
        <f>F257</f>
        <v>273.748</v>
      </c>
      <c r="E257" s="23">
        <f>F257</f>
        <v>273.748</v>
      </c>
      <c r="F257" s="23">
        <f>ROUND(273.748,3)</f>
        <v>273.748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ROUND(692.046,3)</f>
        <v>692.046</v>
      </c>
      <c r="D259" s="23">
        <f>F259</f>
        <v>694.882</v>
      </c>
      <c r="E259" s="23">
        <f>F259</f>
        <v>694.882</v>
      </c>
      <c r="F259" s="23">
        <f>ROUND(694.882,3)</f>
        <v>694.882</v>
      </c>
      <c r="G259" s="20"/>
      <c r="H259" s="28"/>
    </row>
    <row r="260" spans="1:8" ht="12.75" customHeight="1">
      <c r="A260" s="30">
        <v>43958</v>
      </c>
      <c r="B260" s="31"/>
      <c r="C260" s="23">
        <f>ROUND(692.046,3)</f>
        <v>692.046</v>
      </c>
      <c r="D260" s="23">
        <f>F260</f>
        <v>707.475</v>
      </c>
      <c r="E260" s="23">
        <f>F260</f>
        <v>707.475</v>
      </c>
      <c r="F260" s="23">
        <f>ROUND(707.475,3)</f>
        <v>707.475</v>
      </c>
      <c r="G260" s="20"/>
      <c r="H260" s="28"/>
    </row>
    <row r="261" spans="1:8" ht="12.75" customHeight="1">
      <c r="A261" s="30">
        <v>44049</v>
      </c>
      <c r="B261" s="31"/>
      <c r="C261" s="23">
        <f>ROUND(692.046,3)</f>
        <v>692.046</v>
      </c>
      <c r="D261" s="23">
        <f>F261</f>
        <v>720.516</v>
      </c>
      <c r="E261" s="23">
        <f>F261</f>
        <v>720.516</v>
      </c>
      <c r="F261" s="23">
        <f>ROUND(720.516,3)</f>
        <v>720.516</v>
      </c>
      <c r="G261" s="20"/>
      <c r="H261" s="28"/>
    </row>
    <row r="262" spans="1:8" ht="12.75" customHeight="1">
      <c r="A262" s="30">
        <v>44140</v>
      </c>
      <c r="B262" s="31"/>
      <c r="C262" s="23">
        <f>ROUND(692.046,3)</f>
        <v>692.046</v>
      </c>
      <c r="D262" s="23">
        <f>F262</f>
        <v>734.016</v>
      </c>
      <c r="E262" s="23">
        <f>F262</f>
        <v>734.016</v>
      </c>
      <c r="F262" s="23">
        <f>ROUND(734.016,3)</f>
        <v>734.016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ROUND(102.020876997879,2)</f>
        <v>102.02</v>
      </c>
      <c r="D264" s="20">
        <f>F264</f>
        <v>98.6</v>
      </c>
      <c r="E264" s="20">
        <f>F264</f>
        <v>98.6</v>
      </c>
      <c r="F264" s="20">
        <f>ROUND(98.6030717636913,2)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ROUND(99.4320641040167,2)</f>
        <v>99.43</v>
      </c>
      <c r="D266" s="20">
        <f>F266</f>
        <v>93.53</v>
      </c>
      <c r="E266" s="20">
        <f>F266</f>
        <v>93.53</v>
      </c>
      <c r="F266" s="20">
        <f>ROUND(93.5334534535026,2)</f>
        <v>93.53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ROUND(98.3312044712372,2)</f>
        <v>98.33</v>
      </c>
      <c r="D268" s="20">
        <f>F268</f>
        <v>90.91</v>
      </c>
      <c r="E268" s="20">
        <f>F268</f>
        <v>90.91</v>
      </c>
      <c r="F268" s="20">
        <f>ROUND(90.9148037558191,2)</f>
        <v>90.91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ROUND(102.020876997879,2)</f>
        <v>102.02</v>
      </c>
      <c r="D270" s="20">
        <f>F270</f>
        <v>102.02</v>
      </c>
      <c r="E270" s="20">
        <f>F270</f>
        <v>102.02</v>
      </c>
      <c r="F270" s="20">
        <f>ROUND(102.020876997879,2)</f>
        <v>102.02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ROUND(102.020876997879,2)</f>
        <v>102.02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ROUND(99.4320641040167,5)</f>
        <v>99.43206</v>
      </c>
      <c r="D274" s="22">
        <f>F274</f>
        <v>95.39131</v>
      </c>
      <c r="E274" s="22">
        <f>F274</f>
        <v>95.39131</v>
      </c>
      <c r="F274" s="22">
        <f>ROUND(95.3913135612169,5)</f>
        <v>95.39131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ROUND(99.4320641040167,5)</f>
        <v>99.43206</v>
      </c>
      <c r="D276" s="22">
        <f>F276</f>
        <v>94.33794</v>
      </c>
      <c r="E276" s="22">
        <f>F276</f>
        <v>94.33794</v>
      </c>
      <c r="F276" s="22">
        <f>ROUND(94.3379417129723,5)</f>
        <v>94.33794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ROUND(99.4320641040167,5)</f>
        <v>99.43206</v>
      </c>
      <c r="D278" s="22">
        <f>F278</f>
        <v>93.22442</v>
      </c>
      <c r="E278" s="22">
        <f>F278</f>
        <v>93.22442</v>
      </c>
      <c r="F278" s="22">
        <f>ROUND(93.2244248244494,5)</f>
        <v>93.22442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ROUND(99.4320641040167,5)</f>
        <v>99.43206</v>
      </c>
      <c r="D280" s="22">
        <f>F280</f>
        <v>93.06164</v>
      </c>
      <c r="E280" s="22">
        <f>F280</f>
        <v>93.06164</v>
      </c>
      <c r="F280" s="22">
        <f>ROUND(93.0616448740345,5)</f>
        <v>93.06164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ROUND(99.4320641040167,5)</f>
        <v>99.43206</v>
      </c>
      <c r="D282" s="22">
        <f>F282</f>
        <v>94.99644</v>
      </c>
      <c r="E282" s="22">
        <f>F282</f>
        <v>94.99644</v>
      </c>
      <c r="F282" s="22">
        <f>ROUND(94.9964382616687,5)</f>
        <v>94.99644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ROUND(99.4320641040167,5)</f>
        <v>99.43206</v>
      </c>
      <c r="D284" s="22">
        <f>F284</f>
        <v>94.892</v>
      </c>
      <c r="E284" s="22">
        <f>F284</f>
        <v>94.892</v>
      </c>
      <c r="F284" s="22">
        <f>ROUND(94.8920049565114,5)</f>
        <v>94.892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ROUND(99.4320641040167,5)</f>
        <v>99.43206</v>
      </c>
      <c r="D286" s="22">
        <f>F286</f>
        <v>95.78984</v>
      </c>
      <c r="E286" s="22">
        <f>F286</f>
        <v>95.78984</v>
      </c>
      <c r="F286" s="22">
        <f>ROUND(95.7898396690467,5)</f>
        <v>95.78984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ROUND(99.4320641040167,5)</f>
        <v>99.43206</v>
      </c>
      <c r="D288" s="22">
        <f>F288</f>
        <v>99.4748</v>
      </c>
      <c r="E288" s="22">
        <f>F288</f>
        <v>99.4748</v>
      </c>
      <c r="F288" s="22">
        <f>ROUND(99.4748035035765,5)</f>
        <v>99.4748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ROUND(99.4320641040167,2)</f>
        <v>99.43</v>
      </c>
      <c r="D290" s="20">
        <f>F290</f>
        <v>99.43</v>
      </c>
      <c r="E290" s="20">
        <f>F290</f>
        <v>99.43</v>
      </c>
      <c r="F290" s="20">
        <f>ROUND(99.4320641040167,2)</f>
        <v>99.43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ROUND(99.4320641040167,2)</f>
        <v>99.43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ROUND(98.3312044712372,5)</f>
        <v>98.3312</v>
      </c>
      <c r="D294" s="22">
        <f>F294</f>
        <v>89.78375</v>
      </c>
      <c r="E294" s="22">
        <f>F294</f>
        <v>89.78375</v>
      </c>
      <c r="F294" s="22">
        <f>ROUND(89.7837473586249,5)</f>
        <v>89.78375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ROUND(98.3312044712372,5)</f>
        <v>98.3312</v>
      </c>
      <c r="D296" s="22">
        <f>F296</f>
        <v>86.59649</v>
      </c>
      <c r="E296" s="22">
        <f>F296</f>
        <v>86.59649</v>
      </c>
      <c r="F296" s="22">
        <f>ROUND(86.5964889803979,5)</f>
        <v>86.59649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ROUND(98.3312044712372,5)</f>
        <v>98.3312</v>
      </c>
      <c r="D298" s="22">
        <f>F298</f>
        <v>85.2136</v>
      </c>
      <c r="E298" s="22">
        <f>F298</f>
        <v>85.2136</v>
      </c>
      <c r="F298" s="22">
        <f>ROUND(85.2135976195517,5)</f>
        <v>85.2136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ROUND(98.3312044712372,5)</f>
        <v>98.3312</v>
      </c>
      <c r="D300" s="22">
        <f>F300</f>
        <v>87.35486</v>
      </c>
      <c r="E300" s="22">
        <f>F300</f>
        <v>87.35486</v>
      </c>
      <c r="F300" s="22">
        <f>ROUND(87.3548642139009,5)</f>
        <v>87.35486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ROUND(98.3312044712372,5)</f>
        <v>98.3312</v>
      </c>
      <c r="D302" s="22">
        <f>F302</f>
        <v>91.20495</v>
      </c>
      <c r="E302" s="22">
        <f>F302</f>
        <v>91.20495</v>
      </c>
      <c r="F302" s="22">
        <f>ROUND(91.2049457037188,5)</f>
        <v>91.20495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ROUND(98.3312044712372,5)</f>
        <v>98.3312</v>
      </c>
      <c r="D304" s="22">
        <f>F304</f>
        <v>89.67668</v>
      </c>
      <c r="E304" s="22">
        <f>F304</f>
        <v>89.67668</v>
      </c>
      <c r="F304" s="22">
        <f>ROUND(89.6766776517742,5)</f>
        <v>89.67668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ROUND(98.3312044712372,5)</f>
        <v>98.3312</v>
      </c>
      <c r="D306" s="22">
        <f>F306</f>
        <v>91.74007</v>
      </c>
      <c r="E306" s="22">
        <f>F306</f>
        <v>91.74007</v>
      </c>
      <c r="F306" s="22">
        <f>ROUND(91.7400730768418,5)</f>
        <v>91.74007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ROUND(98.3312044712372,5)</f>
        <v>98.3312</v>
      </c>
      <c r="D308" s="22">
        <f>F308</f>
        <v>97.27618</v>
      </c>
      <c r="E308" s="22">
        <f>F308</f>
        <v>97.27618</v>
      </c>
      <c r="F308" s="22">
        <f>ROUND(97.2761770381372,5)</f>
        <v>97.27618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ROUND(98.3312044712372,2)</f>
        <v>98.33</v>
      </c>
      <c r="D310" s="20">
        <f>F310</f>
        <v>98.33</v>
      </c>
      <c r="E310" s="20">
        <f>F310</f>
        <v>98.33</v>
      </c>
      <c r="F310" s="20">
        <f>ROUND(98.3312044712372,2)</f>
        <v>98.33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ROUND(98.3312044712372,2)</f>
        <v>98.33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2020-01-16T16:05:18Z</dcterms:modified>
  <cp:category/>
  <cp:version/>
  <cp:contentType/>
  <cp:contentStatus/>
</cp:coreProperties>
</file>