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<sst xmlns="http://schemas.openxmlformats.org/spreadsheetml/2006/main" count="89" uniqueCount="86">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</sst>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ROUND(101.983918307702,2)</f>
        <v>101.98</v>
      </c>
      <c r="D6" s="20">
        <f>F6</f>
        <v>98.6</v>
      </c>
      <c r="E6" s="20">
        <f>F6</f>
        <v>98.6</v>
      </c>
      <c r="F6" s="20">
        <f>ROUND(98.6028305302481,2)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ROUND(101.983918307702,2)</f>
        <v>101.98</v>
      </c>
      <c r="D7" s="20">
        <f>F7</f>
        <v>101.98</v>
      </c>
      <c r="E7" s="20">
        <f>F7</f>
        <v>101.98</v>
      </c>
      <c r="F7" s="20">
        <f>ROUND(101.983918307702,2)</f>
        <v>101.98</v>
      </c>
      <c r="G7" s="20"/>
      <c r="H7" s="28"/>
    </row>
    <row r="8" spans="1:8" ht="12.75" customHeight="1">
      <c r="A8" s="32">
        <v>44095</v>
      </c>
      <c r="B8" s="33"/>
      <c r="C8" s="20">
        <f>ROUND(101.983918307702,2)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ROUND(98.4175343631277,2)</f>
        <v>98.42</v>
      </c>
      <c r="D10" s="20">
        <f aca="true" t="shared" si="1" ref="D10:D21">F10</f>
        <v>95.23</v>
      </c>
      <c r="E10" s="20">
        <f aca="true" t="shared" si="2" ref="E10:E21">F10</f>
        <v>95.23</v>
      </c>
      <c r="F10" s="20">
        <f>ROUND(95.2293939913412,2)</f>
        <v>95.23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98.42</v>
      </c>
      <c r="D11" s="20">
        <f t="shared" si="1"/>
        <v>94.09</v>
      </c>
      <c r="E11" s="20">
        <f t="shared" si="2"/>
        <v>94.09</v>
      </c>
      <c r="F11" s="20">
        <f>ROUND(94.0905363071029,2)</f>
        <v>94.09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98.42</v>
      </c>
      <c r="D12" s="20">
        <f t="shared" si="1"/>
        <v>92.88</v>
      </c>
      <c r="E12" s="20">
        <f t="shared" si="2"/>
        <v>92.88</v>
      </c>
      <c r="F12" s="20">
        <f>ROUND(92.8793372950548,2)</f>
        <v>92.88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98.42</v>
      </c>
      <c r="D13" s="20">
        <f t="shared" si="1"/>
        <v>92.63</v>
      </c>
      <c r="E13" s="20">
        <f t="shared" si="2"/>
        <v>92.63</v>
      </c>
      <c r="F13" s="20">
        <f>ROUND(92.6295026324982,2)</f>
        <v>92.63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98.42</v>
      </c>
      <c r="D14" s="20">
        <f t="shared" si="1"/>
        <v>94.46</v>
      </c>
      <c r="E14" s="20">
        <f t="shared" si="2"/>
        <v>94.46</v>
      </c>
      <c r="F14" s="20">
        <f>ROUND(94.4567611411896,2)</f>
        <v>94.46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98.42</v>
      </c>
      <c r="D15" s="20">
        <f t="shared" si="1"/>
        <v>94.25</v>
      </c>
      <c r="E15" s="20">
        <f t="shared" si="2"/>
        <v>94.25</v>
      </c>
      <c r="F15" s="20">
        <f>ROUND(94.2457553717699,2)</f>
        <v>94.25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98.42</v>
      </c>
      <c r="D16" s="20">
        <f t="shared" si="1"/>
        <v>95.06</v>
      </c>
      <c r="E16" s="20">
        <f t="shared" si="2"/>
        <v>95.06</v>
      </c>
      <c r="F16" s="20">
        <f>ROUND(95.0638667515626,2)</f>
        <v>95.06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98.42</v>
      </c>
      <c r="D17" s="20">
        <f t="shared" si="1"/>
        <v>98.68</v>
      </c>
      <c r="E17" s="20">
        <f t="shared" si="2"/>
        <v>98.68</v>
      </c>
      <c r="F17" s="20">
        <f>ROUND(98.676286665022,2)</f>
        <v>98.68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98.42</v>
      </c>
      <c r="D18" s="20">
        <f t="shared" si="1"/>
        <v>99.62</v>
      </c>
      <c r="E18" s="20">
        <f t="shared" si="2"/>
        <v>99.62</v>
      </c>
      <c r="F18" s="20">
        <f>ROUND(99.6203666878821,2)</f>
        <v>99.62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98.42</v>
      </c>
      <c r="D19" s="20">
        <f t="shared" si="1"/>
        <v>92.58</v>
      </c>
      <c r="E19" s="20">
        <f t="shared" si="2"/>
        <v>92.58</v>
      </c>
      <c r="F19" s="20">
        <f>ROUND(92.5757954381708,2)</f>
        <v>92.58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98.42</v>
      </c>
      <c r="D20" s="20">
        <f t="shared" si="1"/>
        <v>98.42</v>
      </c>
      <c r="E20" s="20">
        <f t="shared" si="2"/>
        <v>98.42</v>
      </c>
      <c r="F20" s="20">
        <f>ROUND(98.4175343631277,2)</f>
        <v>98.42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98.42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ROUND(96.1932392064632,2)</f>
        <v>96.19</v>
      </c>
      <c r="D23" s="20">
        <f aca="true" t="shared" si="4" ref="D23:D34">F23</f>
        <v>88.1</v>
      </c>
      <c r="E23" s="20">
        <f aca="true" t="shared" si="5" ref="E23:E34">F23</f>
        <v>88.1</v>
      </c>
      <c r="F23" s="20">
        <f>ROUND(88.1030610076385,2)</f>
        <v>88.1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96.19</v>
      </c>
      <c r="D24" s="20">
        <f t="shared" si="4"/>
        <v>84.82</v>
      </c>
      <c r="E24" s="20">
        <f t="shared" si="5"/>
        <v>84.82</v>
      </c>
      <c r="F24" s="20">
        <f>ROUND(84.8198441904435,2)</f>
        <v>84.82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96.19</v>
      </c>
      <c r="D25" s="20">
        <f t="shared" si="4"/>
        <v>83.34</v>
      </c>
      <c r="E25" s="20">
        <f t="shared" si="5"/>
        <v>83.34</v>
      </c>
      <c r="F25" s="20">
        <f>ROUND(83.340680033932,2)</f>
        <v>83.34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96.19</v>
      </c>
      <c r="D26" s="20">
        <f t="shared" si="4"/>
        <v>85.42</v>
      </c>
      <c r="E26" s="20">
        <f t="shared" si="5"/>
        <v>85.42</v>
      </c>
      <c r="F26" s="20">
        <f>ROUND(85.4205935003226,2)</f>
        <v>85.42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96.19</v>
      </c>
      <c r="D27" s="20">
        <f t="shared" si="4"/>
        <v>89.23</v>
      </c>
      <c r="E27" s="20">
        <f t="shared" si="5"/>
        <v>89.23</v>
      </c>
      <c r="F27" s="20">
        <f>ROUND(89.2347238537783,2)</f>
        <v>89.23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96.19</v>
      </c>
      <c r="D28" s="20">
        <f t="shared" si="4"/>
        <v>87.64</v>
      </c>
      <c r="E28" s="20">
        <f t="shared" si="5"/>
        <v>87.64</v>
      </c>
      <c r="F28" s="20">
        <f>ROUND(87.6362330761818,2)</f>
        <v>87.64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96.19</v>
      </c>
      <c r="D29" s="20">
        <f t="shared" si="4"/>
        <v>89.69</v>
      </c>
      <c r="E29" s="20">
        <f t="shared" si="5"/>
        <v>89.69</v>
      </c>
      <c r="F29" s="20">
        <f>ROUND(89.6946933479856,2)</f>
        <v>89.69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96.19</v>
      </c>
      <c r="D30" s="20">
        <f t="shared" si="4"/>
        <v>95.24</v>
      </c>
      <c r="E30" s="20">
        <f t="shared" si="5"/>
        <v>95.24</v>
      </c>
      <c r="F30" s="20">
        <f>ROUND(95.2420732258745,2)</f>
        <v>95.24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96.19</v>
      </c>
      <c r="D31" s="20">
        <f t="shared" si="4"/>
        <v>95.55</v>
      </c>
      <c r="E31" s="20">
        <f t="shared" si="5"/>
        <v>95.55</v>
      </c>
      <c r="F31" s="20">
        <f>ROUND(95.5489664699385,2)</f>
        <v>95.55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96.19</v>
      </c>
      <c r="D32" s="20">
        <f t="shared" si="4"/>
        <v>88.76</v>
      </c>
      <c r="E32" s="20">
        <f t="shared" si="5"/>
        <v>88.76</v>
      </c>
      <c r="F32" s="20">
        <f>ROUND(88.7615166221093,2)</f>
        <v>88.76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96.19</v>
      </c>
      <c r="D33" s="20">
        <f t="shared" si="4"/>
        <v>96.19</v>
      </c>
      <c r="E33" s="20">
        <f t="shared" si="5"/>
        <v>96.19</v>
      </c>
      <c r="F33" s="20">
        <f>ROUND(96.1932392064632,2)</f>
        <v>96.19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96.19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ROUND(3.48,5)</f>
        <v>3.48</v>
      </c>
      <c r="D36" s="22">
        <f>F36</f>
        <v>3.48</v>
      </c>
      <c r="E36" s="22">
        <f>F36</f>
        <v>3.48</v>
      </c>
      <c r="F36" s="22">
        <f>ROUND(3.48,5)</f>
        <v>3.48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ROUND(3.865,5)</f>
        <v>3.865</v>
      </c>
      <c r="D38" s="22">
        <f>F38</f>
        <v>3.865</v>
      </c>
      <c r="E38" s="22">
        <f>F38</f>
        <v>3.865</v>
      </c>
      <c r="F38" s="22">
        <f>ROUND(3.865,5)</f>
        <v>3.865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ROUND(3.89,5)</f>
        <v>3.89</v>
      </c>
      <c r="D40" s="22">
        <f>F40</f>
        <v>3.89</v>
      </c>
      <c r="E40" s="22">
        <f>F40</f>
        <v>3.89</v>
      </c>
      <c r="F40" s="22">
        <f>ROUND(3.89,5)</f>
        <v>3.89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ROUND(4.59,5)</f>
        <v>4.59</v>
      </c>
      <c r="D42" s="22">
        <f>F42</f>
        <v>4.59</v>
      </c>
      <c r="E42" s="22">
        <f>F42</f>
        <v>4.59</v>
      </c>
      <c r="F42" s="22">
        <f>ROUND(4.59,5)</f>
        <v>4.59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ROUND(10.795,5)</f>
        <v>10.795</v>
      </c>
      <c r="D44" s="22">
        <f>F44</f>
        <v>10.795</v>
      </c>
      <c r="E44" s="22">
        <f>F44</f>
        <v>10.795</v>
      </c>
      <c r="F44" s="22">
        <f>ROUND(10.795,5)</f>
        <v>10.795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ROUND(6.46,5)</f>
        <v>6.46</v>
      </c>
      <c r="D46" s="22">
        <f>F46</f>
        <v>6.46</v>
      </c>
      <c r="E46" s="22">
        <f>F46</f>
        <v>6.46</v>
      </c>
      <c r="F46" s="22">
        <f>ROUND(6.46,5)</f>
        <v>6.46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ROUND(7.9,3)</f>
        <v>7.9</v>
      </c>
      <c r="D48" s="23">
        <f>F48</f>
        <v>7.9</v>
      </c>
      <c r="E48" s="23">
        <f>F48</f>
        <v>7.9</v>
      </c>
      <c r="F48" s="23">
        <f>ROUND(7.9,3)</f>
        <v>7.9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ROUND(2.89,3)</f>
        <v>2.89</v>
      </c>
      <c r="D50" s="23">
        <f>F50</f>
        <v>2.89</v>
      </c>
      <c r="E50" s="23">
        <f>F50</f>
        <v>2.89</v>
      </c>
      <c r="F50" s="23">
        <f>ROUND(2.89,3)</f>
        <v>2.89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ROUND(3.83,3)</f>
        <v>3.83</v>
      </c>
      <c r="D52" s="23">
        <f>F52</f>
        <v>3.83</v>
      </c>
      <c r="E52" s="23">
        <f>F52</f>
        <v>3.83</v>
      </c>
      <c r="F52" s="23">
        <f>ROUND(3.83,3)</f>
        <v>3.83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ROUND(6.26,3)</f>
        <v>6.26</v>
      </c>
      <c r="D54" s="23">
        <f>F54</f>
        <v>6.26</v>
      </c>
      <c r="E54" s="23">
        <f>F54</f>
        <v>6.26</v>
      </c>
      <c r="F54" s="23">
        <f>ROUND(6.26,3)</f>
        <v>6.26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ROUND(9.695,3)</f>
        <v>9.695</v>
      </c>
      <c r="D56" s="23">
        <f>F56</f>
        <v>9.695</v>
      </c>
      <c r="E56" s="23">
        <f>F56</f>
        <v>9.695</v>
      </c>
      <c r="F56" s="23">
        <f>ROUND(9.695,3)</f>
        <v>9.695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ROUND(3.67,3)</f>
        <v>3.67</v>
      </c>
      <c r="D58" s="23">
        <f>F58</f>
        <v>3.67</v>
      </c>
      <c r="E58" s="23">
        <f>F58</f>
        <v>3.67</v>
      </c>
      <c r="F58" s="23">
        <f>ROUND(3.67,3)</f>
        <v>3.67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ROUND(2.63,3)</f>
        <v>2.63</v>
      </c>
      <c r="D60" s="23">
        <f>F60</f>
        <v>2.63</v>
      </c>
      <c r="E60" s="23">
        <f>F60</f>
        <v>2.63</v>
      </c>
      <c r="F60" s="23">
        <f>ROUND(2.63,3)</f>
        <v>2.63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ROUND(9.045,3)</f>
        <v>9.045</v>
      </c>
      <c r="D62" s="23">
        <f>F62</f>
        <v>9.045</v>
      </c>
      <c r="E62" s="23">
        <f>F62</f>
        <v>9.045</v>
      </c>
      <c r="F62" s="23">
        <f>ROUND(9.045,3)</f>
        <v>9.045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ROUND(3.48,5)</f>
        <v>3.48</v>
      </c>
      <c r="D64" s="22">
        <f>F64</f>
        <v>138.67886</v>
      </c>
      <c r="E64" s="22">
        <f>F64</f>
        <v>138.67886</v>
      </c>
      <c r="F64" s="22">
        <f>ROUND(138.67886,5)</f>
        <v>138.67886</v>
      </c>
      <c r="G64" s="20"/>
      <c r="H64" s="28"/>
    </row>
    <row r="65" spans="1:8" ht="12.75" customHeight="1">
      <c r="A65" s="32">
        <v>44049</v>
      </c>
      <c r="B65" s="33"/>
      <c r="C65" s="22">
        <f>ROUND(3.48,5)</f>
        <v>3.48</v>
      </c>
      <c r="D65" s="22">
        <f>F65</f>
        <v>139.69908</v>
      </c>
      <c r="E65" s="22">
        <f>F65</f>
        <v>139.69908</v>
      </c>
      <c r="F65" s="22">
        <f>ROUND(139.69908,5)</f>
        <v>139.69908</v>
      </c>
      <c r="G65" s="20"/>
      <c r="H65" s="28"/>
    </row>
    <row r="66" spans="1:8" ht="12.75" customHeight="1">
      <c r="A66" s="32">
        <v>44140</v>
      </c>
      <c r="B66" s="33"/>
      <c r="C66" s="22">
        <f>ROUND(3.48,5)</f>
        <v>3.48</v>
      </c>
      <c r="D66" s="22">
        <f>F66</f>
        <v>142.18269</v>
      </c>
      <c r="E66" s="22">
        <f>F66</f>
        <v>142.18269</v>
      </c>
      <c r="F66" s="22">
        <f>ROUND(142.18269,5)</f>
        <v>142.18269</v>
      </c>
      <c r="G66" s="20"/>
      <c r="H66" s="28"/>
    </row>
    <row r="67" spans="1:8" ht="12.75" customHeight="1">
      <c r="A67" s="32">
        <v>44231</v>
      </c>
      <c r="B67" s="33"/>
      <c r="C67" s="22">
        <f>ROUND(3.48,5)</f>
        <v>3.48</v>
      </c>
      <c r="D67" s="22">
        <f>F67</f>
        <v>143.24663</v>
      </c>
      <c r="E67" s="22">
        <f>F67</f>
        <v>143.24663</v>
      </c>
      <c r="F67" s="22">
        <f>ROUND(143.24663,5)</f>
        <v>143.24663</v>
      </c>
      <c r="G67" s="20"/>
      <c r="H67" s="28"/>
    </row>
    <row r="68" spans="1:8" ht="12.75" customHeight="1">
      <c r="A68" s="32">
        <v>44322</v>
      </c>
      <c r="B68" s="33"/>
      <c r="C68" s="22">
        <f>ROUND(3.48,5)</f>
        <v>3.48</v>
      </c>
      <c r="D68" s="22">
        <f>F68</f>
        <v>145.70908</v>
      </c>
      <c r="E68" s="22">
        <f>F68</f>
        <v>145.70908</v>
      </c>
      <c r="F68" s="22">
        <f>ROUND(145.70908,5)</f>
        <v>145.70908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ROUND(101.59799,5)</f>
        <v>101.59799</v>
      </c>
      <c r="D70" s="22">
        <f>F70</f>
        <v>101.96475</v>
      </c>
      <c r="E70" s="22">
        <f>F70</f>
        <v>101.96475</v>
      </c>
      <c r="F70" s="22">
        <f>ROUND(101.96475,5)</f>
        <v>101.96475</v>
      </c>
      <c r="G70" s="20"/>
      <c r="H70" s="28"/>
    </row>
    <row r="71" spans="1:8" ht="12.75" customHeight="1">
      <c r="A71" s="32">
        <v>44049</v>
      </c>
      <c r="B71" s="33"/>
      <c r="C71" s="22">
        <f>ROUND(101.59799,5)</f>
        <v>101.59799</v>
      </c>
      <c r="D71" s="22">
        <f>F71</f>
        <v>103.81776</v>
      </c>
      <c r="E71" s="22">
        <f>F71</f>
        <v>103.81776</v>
      </c>
      <c r="F71" s="22">
        <f>ROUND(103.81776,5)</f>
        <v>103.81776</v>
      </c>
      <c r="G71" s="20"/>
      <c r="H71" s="28"/>
    </row>
    <row r="72" spans="1:8" ht="12.75" customHeight="1">
      <c r="A72" s="32">
        <v>44140</v>
      </c>
      <c r="B72" s="33"/>
      <c r="C72" s="22">
        <f>ROUND(101.59799,5)</f>
        <v>101.59799</v>
      </c>
      <c r="D72" s="22">
        <f>F72</f>
        <v>104.52525</v>
      </c>
      <c r="E72" s="22">
        <f>F72</f>
        <v>104.52525</v>
      </c>
      <c r="F72" s="22">
        <f>ROUND(104.52525,5)</f>
        <v>104.52525</v>
      </c>
      <c r="G72" s="20"/>
      <c r="H72" s="28"/>
    </row>
    <row r="73" spans="1:8" ht="12.75" customHeight="1">
      <c r="A73" s="32">
        <v>44231</v>
      </c>
      <c r="B73" s="33"/>
      <c r="C73" s="22">
        <f>ROUND(101.59799,5)</f>
        <v>101.59799</v>
      </c>
      <c r="D73" s="22">
        <f>F73</f>
        <v>106.42648</v>
      </c>
      <c r="E73" s="22">
        <f>F73</f>
        <v>106.42648</v>
      </c>
      <c r="F73" s="22">
        <f>ROUND(106.42648,5)</f>
        <v>106.42648</v>
      </c>
      <c r="G73" s="20"/>
      <c r="H73" s="28"/>
    </row>
    <row r="74" spans="1:8" ht="12.75" customHeight="1">
      <c r="A74" s="32">
        <v>44322</v>
      </c>
      <c r="B74" s="33"/>
      <c r="C74" s="22">
        <f>ROUND(101.59799,5)</f>
        <v>101.59799</v>
      </c>
      <c r="D74" s="22">
        <f>F74</f>
        <v>107.1042</v>
      </c>
      <c r="E74" s="22">
        <f>F74</f>
        <v>107.1042</v>
      </c>
      <c r="F74" s="22">
        <f>ROUND(107.1042,5)</f>
        <v>107.1042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ROUND(8.83,5)</f>
        <v>8.83</v>
      </c>
      <c r="D76" s="22">
        <f>F76</f>
        <v>8.88611</v>
      </c>
      <c r="E76" s="22">
        <f>F76</f>
        <v>8.88611</v>
      </c>
      <c r="F76" s="22">
        <f>ROUND(8.88611,5)</f>
        <v>8.88611</v>
      </c>
      <c r="G76" s="20"/>
      <c r="H76" s="28"/>
    </row>
    <row r="77" spans="1:8" ht="12.75" customHeight="1">
      <c r="A77" s="32">
        <v>44049</v>
      </c>
      <c r="B77" s="33"/>
      <c r="C77" s="22">
        <f>ROUND(8.83,5)</f>
        <v>8.83</v>
      </c>
      <c r="D77" s="22">
        <f>F77</f>
        <v>8.95356</v>
      </c>
      <c r="E77" s="22">
        <f>F77</f>
        <v>8.95356</v>
      </c>
      <c r="F77" s="22">
        <f>ROUND(8.95356,5)</f>
        <v>8.95356</v>
      </c>
      <c r="G77" s="20"/>
      <c r="H77" s="28"/>
    </row>
    <row r="78" spans="1:8" ht="12.75" customHeight="1">
      <c r="A78" s="32">
        <v>44140</v>
      </c>
      <c r="B78" s="33"/>
      <c r="C78" s="22">
        <f>ROUND(8.83,5)</f>
        <v>8.83</v>
      </c>
      <c r="D78" s="22">
        <f>F78</f>
        <v>9.01882</v>
      </c>
      <c r="E78" s="22">
        <f>F78</f>
        <v>9.01882</v>
      </c>
      <c r="F78" s="22">
        <f>ROUND(9.01882,5)</f>
        <v>9.01882</v>
      </c>
      <c r="G78" s="20"/>
      <c r="H78" s="28"/>
    </row>
    <row r="79" spans="1:8" ht="12.75" customHeight="1">
      <c r="A79" s="32">
        <v>44231</v>
      </c>
      <c r="B79" s="33"/>
      <c r="C79" s="22">
        <f>ROUND(8.83,5)</f>
        <v>8.83</v>
      </c>
      <c r="D79" s="22">
        <f>F79</f>
        <v>9.08678</v>
      </c>
      <c r="E79" s="22">
        <f>F79</f>
        <v>9.08678</v>
      </c>
      <c r="F79" s="22">
        <f>ROUND(9.08678,5)</f>
        <v>9.08678</v>
      </c>
      <c r="G79" s="20"/>
      <c r="H79" s="28"/>
    </row>
    <row r="80" spans="1:8" ht="12.75" customHeight="1">
      <c r="A80" s="32">
        <v>44322</v>
      </c>
      <c r="B80" s="33"/>
      <c r="C80" s="22">
        <f>ROUND(8.83,5)</f>
        <v>8.83</v>
      </c>
      <c r="D80" s="22">
        <f>F80</f>
        <v>9.18047</v>
      </c>
      <c r="E80" s="22">
        <f>F80</f>
        <v>9.18047</v>
      </c>
      <c r="F80" s="22">
        <f>ROUND(9.18047,5)</f>
        <v>9.18047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ROUND(9.235,5)</f>
        <v>9.235</v>
      </c>
      <c r="D82" s="22">
        <f>F82</f>
        <v>9.29566</v>
      </c>
      <c r="E82" s="22">
        <f>F82</f>
        <v>9.29566</v>
      </c>
      <c r="F82" s="22">
        <f>ROUND(9.29566,5)</f>
        <v>9.29566</v>
      </c>
      <c r="G82" s="20"/>
      <c r="H82" s="28"/>
    </row>
    <row r="83" spans="1:8" ht="12.75" customHeight="1">
      <c r="A83" s="32">
        <v>44049</v>
      </c>
      <c r="B83" s="33"/>
      <c r="C83" s="22">
        <f>ROUND(9.235,5)</f>
        <v>9.235</v>
      </c>
      <c r="D83" s="22">
        <f>F83</f>
        <v>9.36848</v>
      </c>
      <c r="E83" s="22">
        <f>F83</f>
        <v>9.36848</v>
      </c>
      <c r="F83" s="22">
        <f>ROUND(9.36848,5)</f>
        <v>9.36848</v>
      </c>
      <c r="G83" s="20"/>
      <c r="H83" s="28"/>
    </row>
    <row r="84" spans="1:8" ht="12.75" customHeight="1">
      <c r="A84" s="32">
        <v>44140</v>
      </c>
      <c r="B84" s="33"/>
      <c r="C84" s="22">
        <f>ROUND(9.235,5)</f>
        <v>9.235</v>
      </c>
      <c r="D84" s="22">
        <f>F84</f>
        <v>9.44407</v>
      </c>
      <c r="E84" s="22">
        <f>F84</f>
        <v>9.44407</v>
      </c>
      <c r="F84" s="22">
        <f>ROUND(9.44407,5)</f>
        <v>9.44407</v>
      </c>
      <c r="G84" s="20"/>
      <c r="H84" s="28"/>
    </row>
    <row r="85" spans="1:8" ht="12.75" customHeight="1">
      <c r="A85" s="32">
        <v>44231</v>
      </c>
      <c r="B85" s="33"/>
      <c r="C85" s="22">
        <f>ROUND(9.235,5)</f>
        <v>9.235</v>
      </c>
      <c r="D85" s="22">
        <f>F85</f>
        <v>9.522</v>
      </c>
      <c r="E85" s="22">
        <f>F85</f>
        <v>9.522</v>
      </c>
      <c r="F85" s="22">
        <f>ROUND(9.522,5)</f>
        <v>9.522</v>
      </c>
      <c r="G85" s="20"/>
      <c r="H85" s="28"/>
    </row>
    <row r="86" spans="1:8" ht="12.75" customHeight="1">
      <c r="A86" s="32">
        <v>44322</v>
      </c>
      <c r="B86" s="33"/>
      <c r="C86" s="22">
        <f>ROUND(9.235,5)</f>
        <v>9.235</v>
      </c>
      <c r="D86" s="22">
        <f>F86</f>
        <v>9.61851</v>
      </c>
      <c r="E86" s="22">
        <f>F86</f>
        <v>9.61851</v>
      </c>
      <c r="F86" s="22">
        <f>ROUND(9.61851,5)</f>
        <v>9.61851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ROUND(99.85348,5)</f>
        <v>99.85348</v>
      </c>
      <c r="D88" s="22">
        <f>F88</f>
        <v>101.30299</v>
      </c>
      <c r="E88" s="22">
        <f>F88</f>
        <v>101.30299</v>
      </c>
      <c r="F88" s="22">
        <f>ROUND(101.30299,5)</f>
        <v>101.30299</v>
      </c>
      <c r="G88" s="20"/>
      <c r="H88" s="28"/>
    </row>
    <row r="89" spans="1:8" ht="12.75" customHeight="1">
      <c r="A89" s="32">
        <v>44049</v>
      </c>
      <c r="B89" s="33"/>
      <c r="C89" s="22">
        <f>ROUND(99.85348,5)</f>
        <v>99.85348</v>
      </c>
      <c r="D89" s="22">
        <f>F89</f>
        <v>103.14396</v>
      </c>
      <c r="E89" s="22">
        <f>F89</f>
        <v>103.14396</v>
      </c>
      <c r="F89" s="22">
        <f>ROUND(103.14396,5)</f>
        <v>103.14396</v>
      </c>
      <c r="G89" s="20"/>
      <c r="H89" s="28"/>
    </row>
    <row r="90" spans="1:8" ht="12.75" customHeight="1">
      <c r="A90" s="32">
        <v>44140</v>
      </c>
      <c r="B90" s="33"/>
      <c r="C90" s="22">
        <f>ROUND(99.85348,5)</f>
        <v>99.85348</v>
      </c>
      <c r="D90" s="22">
        <f>F90</f>
        <v>103.76154</v>
      </c>
      <c r="E90" s="22">
        <f>F90</f>
        <v>103.76154</v>
      </c>
      <c r="F90" s="22">
        <f>ROUND(103.76154,5)</f>
        <v>103.76154</v>
      </c>
      <c r="G90" s="20"/>
      <c r="H90" s="28"/>
    </row>
    <row r="91" spans="1:8" ht="12.75" customHeight="1">
      <c r="A91" s="32">
        <v>44231</v>
      </c>
      <c r="B91" s="33"/>
      <c r="C91" s="22">
        <f>ROUND(99.85348,5)</f>
        <v>99.85348</v>
      </c>
      <c r="D91" s="22">
        <f>F91</f>
        <v>105.64885</v>
      </c>
      <c r="E91" s="22">
        <f>F91</f>
        <v>105.64885</v>
      </c>
      <c r="F91" s="22">
        <f>ROUND(105.64885,5)</f>
        <v>105.64885</v>
      </c>
      <c r="G91" s="20"/>
      <c r="H91" s="28"/>
    </row>
    <row r="92" spans="1:8" ht="12.75" customHeight="1">
      <c r="A92" s="32">
        <v>44322</v>
      </c>
      <c r="B92" s="33"/>
      <c r="C92" s="22">
        <f>ROUND(99.85348,5)</f>
        <v>99.85348</v>
      </c>
      <c r="D92" s="22">
        <f>F92</f>
        <v>106.23291</v>
      </c>
      <c r="E92" s="22">
        <f>F92</f>
        <v>106.23291</v>
      </c>
      <c r="F92" s="22">
        <f>ROUND(106.23291,5)</f>
        <v>106.23291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ROUND(9.82,5)</f>
        <v>9.82</v>
      </c>
      <c r="D94" s="22">
        <f>F94</f>
        <v>9.88806</v>
      </c>
      <c r="E94" s="22">
        <f>F94</f>
        <v>9.88806</v>
      </c>
      <c r="F94" s="22">
        <f>ROUND(9.88806,5)</f>
        <v>9.88806</v>
      </c>
      <c r="G94" s="20"/>
      <c r="H94" s="28"/>
    </row>
    <row r="95" spans="1:8" ht="12.75" customHeight="1">
      <c r="A95" s="32">
        <v>44049</v>
      </c>
      <c r="B95" s="33"/>
      <c r="C95" s="22">
        <f>ROUND(9.82,5)</f>
        <v>9.82</v>
      </c>
      <c r="D95" s="22">
        <f>F95</f>
        <v>9.97122</v>
      </c>
      <c r="E95" s="22">
        <f>F95</f>
        <v>9.97122</v>
      </c>
      <c r="F95" s="22">
        <f>ROUND(9.97122,5)</f>
        <v>9.97122</v>
      </c>
      <c r="G95" s="20"/>
      <c r="H95" s="28"/>
    </row>
    <row r="96" spans="1:8" ht="12.75" customHeight="1">
      <c r="A96" s="32">
        <v>44140</v>
      </c>
      <c r="B96" s="33"/>
      <c r="C96" s="22">
        <f>ROUND(9.82,5)</f>
        <v>9.82</v>
      </c>
      <c r="D96" s="22">
        <f>F96</f>
        <v>10.05136</v>
      </c>
      <c r="E96" s="22">
        <f>F96</f>
        <v>10.05136</v>
      </c>
      <c r="F96" s="22">
        <f>ROUND(10.05136,5)</f>
        <v>10.05136</v>
      </c>
      <c r="G96" s="20"/>
      <c r="H96" s="28"/>
    </row>
    <row r="97" spans="1:8" ht="12.75" customHeight="1">
      <c r="A97" s="32">
        <v>44231</v>
      </c>
      <c r="B97" s="33"/>
      <c r="C97" s="22">
        <f>ROUND(9.82,5)</f>
        <v>9.82</v>
      </c>
      <c r="D97" s="22">
        <f>F97</f>
        <v>10.13489</v>
      </c>
      <c r="E97" s="22">
        <f>F97</f>
        <v>10.13489</v>
      </c>
      <c r="F97" s="22">
        <f>ROUND(10.13489,5)</f>
        <v>10.13489</v>
      </c>
      <c r="G97" s="20"/>
      <c r="H97" s="28"/>
    </row>
    <row r="98" spans="1:8" ht="12.75" customHeight="1">
      <c r="A98" s="32">
        <v>44322</v>
      </c>
      <c r="B98" s="33"/>
      <c r="C98" s="22">
        <f>ROUND(9.82,5)</f>
        <v>9.82</v>
      </c>
      <c r="D98" s="22">
        <f>F98</f>
        <v>10.23802</v>
      </c>
      <c r="E98" s="22">
        <f>F98</f>
        <v>10.23802</v>
      </c>
      <c r="F98" s="22">
        <f>ROUND(10.23802,5)</f>
        <v>10.23802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ROUND(3.865,5)</f>
        <v>3.865</v>
      </c>
      <c r="D100" s="22">
        <f>F100</f>
        <v>117.79204</v>
      </c>
      <c r="E100" s="22">
        <f>F100</f>
        <v>117.79204</v>
      </c>
      <c r="F100" s="22">
        <f>ROUND(117.79204,5)</f>
        <v>117.79204</v>
      </c>
      <c r="G100" s="20"/>
      <c r="H100" s="28"/>
    </row>
    <row r="101" spans="1:8" ht="12.75" customHeight="1">
      <c r="A101" s="32">
        <v>44049</v>
      </c>
      <c r="B101" s="33"/>
      <c r="C101" s="22">
        <f>ROUND(3.865,5)</f>
        <v>3.865</v>
      </c>
      <c r="D101" s="22">
        <f>F101</f>
        <v>118.2451</v>
      </c>
      <c r="E101" s="22">
        <f>F101</f>
        <v>118.2451</v>
      </c>
      <c r="F101" s="22">
        <f>ROUND(118.2451,5)</f>
        <v>118.2451</v>
      </c>
      <c r="G101" s="20"/>
      <c r="H101" s="28"/>
    </row>
    <row r="102" spans="1:8" ht="12.75" customHeight="1">
      <c r="A102" s="32">
        <v>44140</v>
      </c>
      <c r="B102" s="33"/>
      <c r="C102" s="22">
        <f>ROUND(3.865,5)</f>
        <v>3.865</v>
      </c>
      <c r="D102" s="22">
        <f>F102</f>
        <v>120.34727</v>
      </c>
      <c r="E102" s="22">
        <f>F102</f>
        <v>120.34727</v>
      </c>
      <c r="F102" s="22">
        <f>ROUND(120.34727,5)</f>
        <v>120.34727</v>
      </c>
      <c r="G102" s="20"/>
      <c r="H102" s="28"/>
    </row>
    <row r="103" spans="1:8" ht="12.75" customHeight="1">
      <c r="A103" s="32">
        <v>44231</v>
      </c>
      <c r="B103" s="33"/>
      <c r="C103" s="22">
        <f>ROUND(3.865,5)</f>
        <v>3.865</v>
      </c>
      <c r="D103" s="22">
        <f>F103</f>
        <v>120.82355</v>
      </c>
      <c r="E103" s="22">
        <f>F103</f>
        <v>120.82355</v>
      </c>
      <c r="F103" s="22">
        <f>ROUND(120.82355,5)</f>
        <v>120.82355</v>
      </c>
      <c r="G103" s="20"/>
      <c r="H103" s="28"/>
    </row>
    <row r="104" spans="1:8" ht="12.75" customHeight="1">
      <c r="A104" s="32">
        <v>44322</v>
      </c>
      <c r="B104" s="33"/>
      <c r="C104" s="22">
        <f>ROUND(3.865,5)</f>
        <v>3.865</v>
      </c>
      <c r="D104" s="22">
        <f>F104</f>
        <v>122.89983</v>
      </c>
      <c r="E104" s="22">
        <f>F104</f>
        <v>122.89983</v>
      </c>
      <c r="F104" s="22">
        <f>ROUND(122.89983,5)</f>
        <v>122.89983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ROUND(9.96,5)</f>
        <v>9.96</v>
      </c>
      <c r="D106" s="22">
        <f>F106</f>
        <v>10.02863</v>
      </c>
      <c r="E106" s="22">
        <f>F106</f>
        <v>10.02863</v>
      </c>
      <c r="F106" s="22">
        <f>ROUND(10.02863,5)</f>
        <v>10.02863</v>
      </c>
      <c r="G106" s="20"/>
      <c r="H106" s="28"/>
    </row>
    <row r="107" spans="1:8" ht="12.75" customHeight="1">
      <c r="A107" s="32">
        <v>44049</v>
      </c>
      <c r="B107" s="33"/>
      <c r="C107" s="22">
        <f>ROUND(9.96,5)</f>
        <v>9.96</v>
      </c>
      <c r="D107" s="22">
        <f>F107</f>
        <v>10.11257</v>
      </c>
      <c r="E107" s="22">
        <f>F107</f>
        <v>10.11257</v>
      </c>
      <c r="F107" s="22">
        <f>ROUND(10.11257,5)</f>
        <v>10.11257</v>
      </c>
      <c r="G107" s="20"/>
      <c r="H107" s="28"/>
    </row>
    <row r="108" spans="1:8" ht="12.75" customHeight="1">
      <c r="A108" s="32">
        <v>44140</v>
      </c>
      <c r="B108" s="33"/>
      <c r="C108" s="22">
        <f>ROUND(9.96,5)</f>
        <v>9.96</v>
      </c>
      <c r="D108" s="22">
        <f>F108</f>
        <v>10.19333</v>
      </c>
      <c r="E108" s="22">
        <f>F108</f>
        <v>10.19333</v>
      </c>
      <c r="F108" s="22">
        <f>ROUND(10.19333,5)</f>
        <v>10.19333</v>
      </c>
      <c r="G108" s="20"/>
      <c r="H108" s="28"/>
    </row>
    <row r="109" spans="1:8" ht="12.75" customHeight="1">
      <c r="A109" s="32">
        <v>44231</v>
      </c>
      <c r="B109" s="33"/>
      <c r="C109" s="22">
        <f>ROUND(9.96,5)</f>
        <v>9.96</v>
      </c>
      <c r="D109" s="22">
        <f>F109</f>
        <v>10.27747</v>
      </c>
      <c r="E109" s="22">
        <f>F109</f>
        <v>10.27747</v>
      </c>
      <c r="F109" s="22">
        <f>ROUND(10.27747,5)</f>
        <v>10.27747</v>
      </c>
      <c r="G109" s="20"/>
      <c r="H109" s="28"/>
    </row>
    <row r="110" spans="1:8" ht="12.75" customHeight="1">
      <c r="A110" s="32">
        <v>44322</v>
      </c>
      <c r="B110" s="33"/>
      <c r="C110" s="22">
        <f>ROUND(9.96,5)</f>
        <v>9.96</v>
      </c>
      <c r="D110" s="22">
        <f>F110</f>
        <v>10.38026</v>
      </c>
      <c r="E110" s="22">
        <f>F110</f>
        <v>10.38026</v>
      </c>
      <c r="F110" s="22">
        <f>ROUND(10.38026,5)</f>
        <v>10.38026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ROUND(10.015,5)</f>
        <v>10.015</v>
      </c>
      <c r="D112" s="22">
        <f>F112</f>
        <v>10.08135</v>
      </c>
      <c r="E112" s="22">
        <f>F112</f>
        <v>10.08135</v>
      </c>
      <c r="F112" s="22">
        <f>ROUND(10.08135,5)</f>
        <v>10.08135</v>
      </c>
      <c r="G112" s="20"/>
      <c r="H112" s="28"/>
    </row>
    <row r="113" spans="1:8" ht="12.75" customHeight="1">
      <c r="A113" s="32">
        <v>44049</v>
      </c>
      <c r="B113" s="33"/>
      <c r="C113" s="22">
        <f>ROUND(10.015,5)</f>
        <v>10.015</v>
      </c>
      <c r="D113" s="22">
        <f>F113</f>
        <v>10.16242</v>
      </c>
      <c r="E113" s="22">
        <f>F113</f>
        <v>10.16242</v>
      </c>
      <c r="F113" s="22">
        <f>ROUND(10.16242,5)</f>
        <v>10.16242</v>
      </c>
      <c r="G113" s="20"/>
      <c r="H113" s="28"/>
    </row>
    <row r="114" spans="1:8" ht="12.75" customHeight="1">
      <c r="A114" s="32">
        <v>44140</v>
      </c>
      <c r="B114" s="33"/>
      <c r="C114" s="22">
        <f>ROUND(10.015,5)</f>
        <v>10.015</v>
      </c>
      <c r="D114" s="22">
        <f>F114</f>
        <v>10.24025</v>
      </c>
      <c r="E114" s="22">
        <f>F114</f>
        <v>10.24025</v>
      </c>
      <c r="F114" s="22">
        <f>ROUND(10.24025,5)</f>
        <v>10.24025</v>
      </c>
      <c r="G114" s="20"/>
      <c r="H114" s="28"/>
    </row>
    <row r="115" spans="1:8" ht="12.75" customHeight="1">
      <c r="A115" s="32">
        <v>44231</v>
      </c>
      <c r="B115" s="33"/>
      <c r="C115" s="22">
        <f>ROUND(10.015,5)</f>
        <v>10.015</v>
      </c>
      <c r="D115" s="22">
        <f>F115</f>
        <v>10.32118</v>
      </c>
      <c r="E115" s="22">
        <f>F115</f>
        <v>10.32118</v>
      </c>
      <c r="F115" s="22">
        <f>ROUND(10.32118,5)</f>
        <v>10.32118</v>
      </c>
      <c r="G115" s="20"/>
      <c r="H115" s="28"/>
    </row>
    <row r="116" spans="1:8" ht="12.75" customHeight="1">
      <c r="A116" s="32">
        <v>44322</v>
      </c>
      <c r="B116" s="33"/>
      <c r="C116" s="22">
        <f>ROUND(10.015,5)</f>
        <v>10.015</v>
      </c>
      <c r="D116" s="22">
        <f>F116</f>
        <v>10.41959</v>
      </c>
      <c r="E116" s="22">
        <f>F116</f>
        <v>10.41959</v>
      </c>
      <c r="F116" s="22">
        <f>ROUND(10.41959,5)</f>
        <v>10.41959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ROUND(108.17543,5)</f>
        <v>108.17543</v>
      </c>
      <c r="D118" s="22">
        <f>F118</f>
        <v>108.00469</v>
      </c>
      <c r="E118" s="22">
        <f>F118</f>
        <v>108.00469</v>
      </c>
      <c r="F118" s="22">
        <f>ROUND(108.00469,5)</f>
        <v>108.00469</v>
      </c>
      <c r="G118" s="20"/>
      <c r="H118" s="28"/>
    </row>
    <row r="119" spans="1:8" ht="12.75" customHeight="1">
      <c r="A119" s="32">
        <v>44049</v>
      </c>
      <c r="B119" s="33"/>
      <c r="C119" s="22">
        <f>ROUND(108.17543,5)</f>
        <v>108.17543</v>
      </c>
      <c r="D119" s="22">
        <f>F119</f>
        <v>109.96752</v>
      </c>
      <c r="E119" s="22">
        <f>F119</f>
        <v>109.96752</v>
      </c>
      <c r="F119" s="22">
        <f>ROUND(109.96752,5)</f>
        <v>109.96752</v>
      </c>
      <c r="G119" s="20"/>
      <c r="H119" s="28"/>
    </row>
    <row r="120" spans="1:8" ht="12.75" customHeight="1">
      <c r="A120" s="32">
        <v>44140</v>
      </c>
      <c r="B120" s="33"/>
      <c r="C120" s="22">
        <f>ROUND(108.17543,5)</f>
        <v>108.17543</v>
      </c>
      <c r="D120" s="22">
        <f>F120</f>
        <v>110.13396</v>
      </c>
      <c r="E120" s="22">
        <f>F120</f>
        <v>110.13396</v>
      </c>
      <c r="F120" s="22">
        <f>ROUND(110.13396,5)</f>
        <v>110.13396</v>
      </c>
      <c r="G120" s="20"/>
      <c r="H120" s="28"/>
    </row>
    <row r="121" spans="1:8" ht="12.75" customHeight="1">
      <c r="A121" s="32">
        <v>44231</v>
      </c>
      <c r="B121" s="33"/>
      <c r="C121" s="22">
        <f>ROUND(108.17543,5)</f>
        <v>108.17543</v>
      </c>
      <c r="D121" s="22">
        <f>F121</f>
        <v>112.13693</v>
      </c>
      <c r="E121" s="22">
        <f>F121</f>
        <v>112.13693</v>
      </c>
      <c r="F121" s="22">
        <f>ROUND(112.13693,5)</f>
        <v>112.13693</v>
      </c>
      <c r="G121" s="20"/>
      <c r="H121" s="28"/>
    </row>
    <row r="122" spans="1:8" ht="12.75" customHeight="1">
      <c r="A122" s="32">
        <v>44322</v>
      </c>
      <c r="B122" s="33"/>
      <c r="C122" s="22">
        <f>ROUND(108.17543,5)</f>
        <v>108.17543</v>
      </c>
      <c r="D122" s="22">
        <f>F122</f>
        <v>112.25374</v>
      </c>
      <c r="E122" s="22">
        <f>F122</f>
        <v>112.25374</v>
      </c>
      <c r="F122" s="22">
        <f>ROUND(112.25374,5)</f>
        <v>112.25374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ROUND(3.89,5)</f>
        <v>3.89</v>
      </c>
      <c r="D124" s="22">
        <f>F124</f>
        <v>111.95697</v>
      </c>
      <c r="E124" s="22">
        <f>F124</f>
        <v>111.95697</v>
      </c>
      <c r="F124" s="22">
        <f>ROUND(111.95697,5)</f>
        <v>111.95697</v>
      </c>
      <c r="G124" s="20"/>
      <c r="H124" s="28"/>
    </row>
    <row r="125" spans="1:8" ht="12.75" customHeight="1">
      <c r="A125" s="32">
        <v>44049</v>
      </c>
      <c r="B125" s="33"/>
      <c r="C125" s="22">
        <f>ROUND(3.89,5)</f>
        <v>3.89</v>
      </c>
      <c r="D125" s="22">
        <f>F125</f>
        <v>112.11877</v>
      </c>
      <c r="E125" s="22">
        <f>F125</f>
        <v>112.11877</v>
      </c>
      <c r="F125" s="22">
        <f>ROUND(112.11877,5)</f>
        <v>112.11877</v>
      </c>
      <c r="G125" s="20"/>
      <c r="H125" s="28"/>
    </row>
    <row r="126" spans="1:8" ht="12.75" customHeight="1">
      <c r="A126" s="32">
        <v>44140</v>
      </c>
      <c r="B126" s="33"/>
      <c r="C126" s="22">
        <f>ROUND(3.89,5)</f>
        <v>3.89</v>
      </c>
      <c r="D126" s="22">
        <f>F126</f>
        <v>114.11198</v>
      </c>
      <c r="E126" s="22">
        <f>F126</f>
        <v>114.11198</v>
      </c>
      <c r="F126" s="22">
        <f>ROUND(114.11198,5)</f>
        <v>114.11198</v>
      </c>
      <c r="G126" s="20"/>
      <c r="H126" s="28"/>
    </row>
    <row r="127" spans="1:8" ht="12.75" customHeight="1">
      <c r="A127" s="32">
        <v>44231</v>
      </c>
      <c r="B127" s="33"/>
      <c r="C127" s="22">
        <f>ROUND(3.89,5)</f>
        <v>3.89</v>
      </c>
      <c r="D127" s="22">
        <f>F127</f>
        <v>114.27483</v>
      </c>
      <c r="E127" s="22">
        <f>F127</f>
        <v>114.27483</v>
      </c>
      <c r="F127" s="22">
        <f>ROUND(114.27483,5)</f>
        <v>114.27483</v>
      </c>
      <c r="G127" s="20"/>
      <c r="H127" s="28"/>
    </row>
    <row r="128" spans="1:8" ht="12.75" customHeight="1">
      <c r="A128" s="32">
        <v>44322</v>
      </c>
      <c r="B128" s="33"/>
      <c r="C128" s="22">
        <f>ROUND(3.89,5)</f>
        <v>3.89</v>
      </c>
      <c r="D128" s="22">
        <f>F128</f>
        <v>116.23841</v>
      </c>
      <c r="E128" s="22">
        <f>F128</f>
        <v>116.23841</v>
      </c>
      <c r="F128" s="22">
        <f>ROUND(116.23841,5)</f>
        <v>116.23841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ROUND(4.59,5)</f>
        <v>4.59</v>
      </c>
      <c r="D130" s="22">
        <f>F130</f>
        <v>129.35734</v>
      </c>
      <c r="E130" s="22">
        <f>F130</f>
        <v>129.35734</v>
      </c>
      <c r="F130" s="22">
        <f>ROUND(129.35734,5)</f>
        <v>129.35734</v>
      </c>
      <c r="G130" s="20"/>
      <c r="H130" s="28"/>
    </row>
    <row r="131" spans="1:8" ht="12.75" customHeight="1">
      <c r="A131" s="32">
        <v>44049</v>
      </c>
      <c r="B131" s="33"/>
      <c r="C131" s="22">
        <f>ROUND(4.59,5)</f>
        <v>4.59</v>
      </c>
      <c r="D131" s="22">
        <f>F131</f>
        <v>131.70813</v>
      </c>
      <c r="E131" s="22">
        <f>F131</f>
        <v>131.70813</v>
      </c>
      <c r="F131" s="22">
        <f>ROUND(131.70813,5)</f>
        <v>131.70813</v>
      </c>
      <c r="G131" s="20"/>
      <c r="H131" s="28"/>
    </row>
    <row r="132" spans="1:8" ht="12.75" customHeight="1">
      <c r="A132" s="32">
        <v>44140</v>
      </c>
      <c r="B132" s="33"/>
      <c r="C132" s="22">
        <f>ROUND(4.59,5)</f>
        <v>4.59</v>
      </c>
      <c r="D132" s="22">
        <f>F132</f>
        <v>132.08692</v>
      </c>
      <c r="E132" s="22">
        <f>F132</f>
        <v>132.08692</v>
      </c>
      <c r="F132" s="22">
        <f>ROUND(132.08692,5)</f>
        <v>132.08692</v>
      </c>
      <c r="G132" s="20"/>
      <c r="H132" s="28"/>
    </row>
    <row r="133" spans="1:8" ht="12.75" customHeight="1">
      <c r="A133" s="32">
        <v>44231</v>
      </c>
      <c r="B133" s="33"/>
      <c r="C133" s="22">
        <f>ROUND(4.59,5)</f>
        <v>4.59</v>
      </c>
      <c r="D133" s="22">
        <f>F133</f>
        <v>134.48927</v>
      </c>
      <c r="E133" s="22">
        <f>F133</f>
        <v>134.48927</v>
      </c>
      <c r="F133" s="22">
        <f>ROUND(134.48927,5)</f>
        <v>134.48927</v>
      </c>
      <c r="G133" s="20"/>
      <c r="H133" s="28"/>
    </row>
    <row r="134" spans="1:8" ht="12.75" customHeight="1">
      <c r="A134" s="32">
        <v>44322</v>
      </c>
      <c r="B134" s="33"/>
      <c r="C134" s="22">
        <f>ROUND(4.59,5)</f>
        <v>4.59</v>
      </c>
      <c r="D134" s="22">
        <f>F134</f>
        <v>134.82403</v>
      </c>
      <c r="E134" s="22">
        <f>F134</f>
        <v>134.82403</v>
      </c>
      <c r="F134" s="22">
        <f>ROUND(134.82403,5)</f>
        <v>134.82403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ROUND(10.795,5)</f>
        <v>10.795</v>
      </c>
      <c r="D136" s="22">
        <f>F136</f>
        <v>10.89417</v>
      </c>
      <c r="E136" s="22">
        <f>F136</f>
        <v>10.89417</v>
      </c>
      <c r="F136" s="22">
        <f>ROUND(10.89417,5)</f>
        <v>10.89417</v>
      </c>
      <c r="G136" s="20"/>
      <c r="H136" s="28"/>
    </row>
    <row r="137" spans="1:8" ht="12.75" customHeight="1">
      <c r="A137" s="32">
        <v>44049</v>
      </c>
      <c r="B137" s="33"/>
      <c r="C137" s="22">
        <f>ROUND(10.795,5)</f>
        <v>10.795</v>
      </c>
      <c r="D137" s="22">
        <f>F137</f>
        <v>11.0165</v>
      </c>
      <c r="E137" s="22">
        <f>F137</f>
        <v>11.0165</v>
      </c>
      <c r="F137" s="22">
        <f>ROUND(11.0165,5)</f>
        <v>11.0165</v>
      </c>
      <c r="G137" s="20"/>
      <c r="H137" s="28"/>
    </row>
    <row r="138" spans="1:8" ht="12.75" customHeight="1">
      <c r="A138" s="32">
        <v>44140</v>
      </c>
      <c r="B138" s="33"/>
      <c r="C138" s="22">
        <f>ROUND(10.795,5)</f>
        <v>10.795</v>
      </c>
      <c r="D138" s="22">
        <f>F138</f>
        <v>11.14463</v>
      </c>
      <c r="E138" s="22">
        <f>F138</f>
        <v>11.14463</v>
      </c>
      <c r="F138" s="22">
        <f>ROUND(11.14463,5)</f>
        <v>11.14463</v>
      </c>
      <c r="G138" s="20"/>
      <c r="H138" s="28"/>
    </row>
    <row r="139" spans="1:8" ht="12.75" customHeight="1">
      <c r="A139" s="32">
        <v>44231</v>
      </c>
      <c r="B139" s="33"/>
      <c r="C139" s="22">
        <f>ROUND(10.795,5)</f>
        <v>10.795</v>
      </c>
      <c r="D139" s="22">
        <f>F139</f>
        <v>11.28044</v>
      </c>
      <c r="E139" s="22">
        <f>F139</f>
        <v>11.28044</v>
      </c>
      <c r="F139" s="22">
        <f>ROUND(11.28044,5)</f>
        <v>11.28044</v>
      </c>
      <c r="G139" s="20"/>
      <c r="H139" s="28"/>
    </row>
    <row r="140" spans="1:8" ht="12.75" customHeight="1">
      <c r="A140" s="32">
        <v>44322</v>
      </c>
      <c r="B140" s="33"/>
      <c r="C140" s="22">
        <f>ROUND(10.795,5)</f>
        <v>10.795</v>
      </c>
      <c r="D140" s="22">
        <f>F140</f>
        <v>11.4328</v>
      </c>
      <c r="E140" s="22">
        <f>F140</f>
        <v>11.4328</v>
      </c>
      <c r="F140" s="22">
        <f>ROUND(11.4328,5)</f>
        <v>11.4328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ROUND(11.145,5)</f>
        <v>11.145</v>
      </c>
      <c r="D142" s="22">
        <f>F142</f>
        <v>11.24407</v>
      </c>
      <c r="E142" s="22">
        <f>F142</f>
        <v>11.24407</v>
      </c>
      <c r="F142" s="22">
        <f>ROUND(11.24407,5)</f>
        <v>11.24407</v>
      </c>
      <c r="G142" s="20"/>
      <c r="H142" s="28"/>
    </row>
    <row r="143" spans="1:8" ht="12.75" customHeight="1">
      <c r="A143" s="32">
        <v>44049</v>
      </c>
      <c r="B143" s="33"/>
      <c r="C143" s="22">
        <f>ROUND(11.145,5)</f>
        <v>11.145</v>
      </c>
      <c r="D143" s="22">
        <f>F143</f>
        <v>11.36355</v>
      </c>
      <c r="E143" s="22">
        <f>F143</f>
        <v>11.36355</v>
      </c>
      <c r="F143" s="22">
        <f>ROUND(11.36355,5)</f>
        <v>11.36355</v>
      </c>
      <c r="G143" s="20"/>
      <c r="H143" s="28"/>
    </row>
    <row r="144" spans="1:8" ht="12.75" customHeight="1">
      <c r="A144" s="32">
        <v>44140</v>
      </c>
      <c r="B144" s="33"/>
      <c r="C144" s="22">
        <f>ROUND(11.145,5)</f>
        <v>11.145</v>
      </c>
      <c r="D144" s="22">
        <f>F144</f>
        <v>11.48734</v>
      </c>
      <c r="E144" s="22">
        <f>F144</f>
        <v>11.48734</v>
      </c>
      <c r="F144" s="22">
        <f>ROUND(11.48734,5)</f>
        <v>11.48734</v>
      </c>
      <c r="G144" s="20"/>
      <c r="H144" s="28"/>
    </row>
    <row r="145" spans="1:8" ht="12.75" customHeight="1">
      <c r="A145" s="32">
        <v>44231</v>
      </c>
      <c r="B145" s="33"/>
      <c r="C145" s="22">
        <f>ROUND(11.145,5)</f>
        <v>11.145</v>
      </c>
      <c r="D145" s="22">
        <f>F145</f>
        <v>11.61409</v>
      </c>
      <c r="E145" s="22">
        <f>F145</f>
        <v>11.61409</v>
      </c>
      <c r="F145" s="22">
        <f>ROUND(11.61409,5)</f>
        <v>11.61409</v>
      </c>
      <c r="G145" s="20"/>
      <c r="H145" s="28"/>
    </row>
    <row r="146" spans="1:8" ht="12.75" customHeight="1">
      <c r="A146" s="32">
        <v>44322</v>
      </c>
      <c r="B146" s="33"/>
      <c r="C146" s="22">
        <f>ROUND(11.145,5)</f>
        <v>11.145</v>
      </c>
      <c r="D146" s="22">
        <f>F146</f>
        <v>11.76105</v>
      </c>
      <c r="E146" s="22">
        <f>F146</f>
        <v>11.76105</v>
      </c>
      <c r="F146" s="22">
        <f>ROUND(11.76105,5)</f>
        <v>11.76105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ROUND(6.46,5)</f>
        <v>6.46</v>
      </c>
      <c r="D148" s="22">
        <f>F148</f>
        <v>6.40644</v>
      </c>
      <c r="E148" s="22">
        <f>F148</f>
        <v>6.40644</v>
      </c>
      <c r="F148" s="22">
        <f>ROUND(6.40644,5)</f>
        <v>6.40644</v>
      </c>
      <c r="G148" s="20"/>
      <c r="H148" s="28"/>
    </row>
    <row r="149" spans="1:8" ht="12.75" customHeight="1">
      <c r="A149" s="32">
        <v>44049</v>
      </c>
      <c r="B149" s="33"/>
      <c r="C149" s="22">
        <f>ROUND(6.46,5)</f>
        <v>6.46</v>
      </c>
      <c r="D149" s="22">
        <f>F149</f>
        <v>6.31232</v>
      </c>
      <c r="E149" s="22">
        <f>F149</f>
        <v>6.31232</v>
      </c>
      <c r="F149" s="22">
        <f>ROUND(6.31232,5)</f>
        <v>6.31232</v>
      </c>
      <c r="G149" s="20"/>
      <c r="H149" s="28"/>
    </row>
    <row r="150" spans="1:8" ht="12.75" customHeight="1">
      <c r="A150" s="32">
        <v>44140</v>
      </c>
      <c r="B150" s="33"/>
      <c r="C150" s="22">
        <f>ROUND(6.46,5)</f>
        <v>6.46</v>
      </c>
      <c r="D150" s="22">
        <f>F150</f>
        <v>6.21398</v>
      </c>
      <c r="E150" s="22">
        <f>F150</f>
        <v>6.21398</v>
      </c>
      <c r="F150" s="22">
        <f>ROUND(6.21398,5)</f>
        <v>6.21398</v>
      </c>
      <c r="G150" s="20"/>
      <c r="H150" s="28"/>
    </row>
    <row r="151" spans="1:8" ht="12.75" customHeight="1">
      <c r="A151" s="32">
        <v>44231</v>
      </c>
      <c r="B151" s="33"/>
      <c r="C151" s="22">
        <f>ROUND(6.46,5)</f>
        <v>6.46</v>
      </c>
      <c r="D151" s="22">
        <f>F151</f>
        <v>6.08115</v>
      </c>
      <c r="E151" s="22">
        <f>F151</f>
        <v>6.08115</v>
      </c>
      <c r="F151" s="22">
        <f>ROUND(6.08115,5)</f>
        <v>6.08115</v>
      </c>
      <c r="G151" s="20"/>
      <c r="H151" s="28"/>
    </row>
    <row r="152" spans="1:8" ht="12.75" customHeight="1">
      <c r="A152" s="32">
        <v>44322</v>
      </c>
      <c r="B152" s="33"/>
      <c r="C152" s="22">
        <f>ROUND(6.46,5)</f>
        <v>6.46</v>
      </c>
      <c r="D152" s="22">
        <f>F152</f>
        <v>5.9635</v>
      </c>
      <c r="E152" s="22">
        <f>F152</f>
        <v>5.9635</v>
      </c>
      <c r="F152" s="22">
        <f>ROUND(5.9635,5)</f>
        <v>5.9635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ROUND(9.635,5)</f>
        <v>9.635</v>
      </c>
      <c r="D154" s="22">
        <f>F154</f>
        <v>9.6976</v>
      </c>
      <c r="E154" s="22">
        <f>F154</f>
        <v>9.6976</v>
      </c>
      <c r="F154" s="22">
        <f>ROUND(9.6976,5)</f>
        <v>9.6976</v>
      </c>
      <c r="G154" s="20"/>
      <c r="H154" s="28"/>
    </row>
    <row r="155" spans="1:8" ht="12.75" customHeight="1">
      <c r="A155" s="32">
        <v>44049</v>
      </c>
      <c r="B155" s="33"/>
      <c r="C155" s="22">
        <f>ROUND(9.635,5)</f>
        <v>9.635</v>
      </c>
      <c r="D155" s="22">
        <f>F155</f>
        <v>9.77439</v>
      </c>
      <c r="E155" s="22">
        <f>F155</f>
        <v>9.77439</v>
      </c>
      <c r="F155" s="22">
        <f>ROUND(9.77439,5)</f>
        <v>9.77439</v>
      </c>
      <c r="G155" s="20"/>
      <c r="H155" s="28"/>
    </row>
    <row r="156" spans="1:8" ht="12.75" customHeight="1">
      <c r="A156" s="32">
        <v>44140</v>
      </c>
      <c r="B156" s="33"/>
      <c r="C156" s="22">
        <f>ROUND(9.635,5)</f>
        <v>9.635</v>
      </c>
      <c r="D156" s="22">
        <f>F156</f>
        <v>9.85689</v>
      </c>
      <c r="E156" s="22">
        <f>F156</f>
        <v>9.85689</v>
      </c>
      <c r="F156" s="22">
        <f>ROUND(9.85689,5)</f>
        <v>9.85689</v>
      </c>
      <c r="G156" s="20"/>
      <c r="H156" s="28"/>
    </row>
    <row r="157" spans="1:8" ht="12.75" customHeight="1">
      <c r="A157" s="32">
        <v>44231</v>
      </c>
      <c r="B157" s="33"/>
      <c r="C157" s="22">
        <f>ROUND(9.635,5)</f>
        <v>9.635</v>
      </c>
      <c r="D157" s="22">
        <f>F157</f>
        <v>9.9437</v>
      </c>
      <c r="E157" s="22">
        <f>F157</f>
        <v>9.9437</v>
      </c>
      <c r="F157" s="22">
        <f>ROUND(9.9437,5)</f>
        <v>9.9437</v>
      </c>
      <c r="G157" s="20"/>
      <c r="H157" s="28"/>
    </row>
    <row r="158" spans="1:8" ht="12.75" customHeight="1">
      <c r="A158" s="32">
        <v>44322</v>
      </c>
      <c r="B158" s="33"/>
      <c r="C158" s="22">
        <f>ROUND(9.635,5)</f>
        <v>9.635</v>
      </c>
      <c r="D158" s="22">
        <f>F158</f>
        <v>10.04283</v>
      </c>
      <c r="E158" s="22">
        <f>F158</f>
        <v>10.04283</v>
      </c>
      <c r="F158" s="22">
        <f>ROUND(10.04283,5)</f>
        <v>10.04283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ROUND(7.9,5)</f>
        <v>7.9</v>
      </c>
      <c r="D160" s="22">
        <f>F160</f>
        <v>7.93564</v>
      </c>
      <c r="E160" s="22">
        <f>F160</f>
        <v>7.93564</v>
      </c>
      <c r="F160" s="22">
        <f>ROUND(7.93564,5)</f>
        <v>7.93564</v>
      </c>
      <c r="G160" s="20"/>
      <c r="H160" s="28"/>
    </row>
    <row r="161" spans="1:8" ht="12.75" customHeight="1">
      <c r="A161" s="32">
        <v>44049</v>
      </c>
      <c r="B161" s="33"/>
      <c r="C161" s="22">
        <f>ROUND(7.9,5)</f>
        <v>7.9</v>
      </c>
      <c r="D161" s="22">
        <f>F161</f>
        <v>7.975</v>
      </c>
      <c r="E161" s="22">
        <f>F161</f>
        <v>7.975</v>
      </c>
      <c r="F161" s="22">
        <f>ROUND(7.975,5)</f>
        <v>7.975</v>
      </c>
      <c r="G161" s="20"/>
      <c r="H161" s="28"/>
    </row>
    <row r="162" spans="1:8" ht="12.75" customHeight="1">
      <c r="A162" s="32">
        <v>44140</v>
      </c>
      <c r="B162" s="33"/>
      <c r="C162" s="22">
        <f>ROUND(7.9,5)</f>
        <v>7.9</v>
      </c>
      <c r="D162" s="22">
        <f>F162</f>
        <v>8.01668</v>
      </c>
      <c r="E162" s="22">
        <f>F162</f>
        <v>8.01668</v>
      </c>
      <c r="F162" s="22">
        <f>ROUND(8.01668,5)</f>
        <v>8.01668</v>
      </c>
      <c r="G162" s="20"/>
      <c r="H162" s="28"/>
    </row>
    <row r="163" spans="1:8" ht="12.75" customHeight="1">
      <c r="A163" s="32">
        <v>44231</v>
      </c>
      <c r="B163" s="33"/>
      <c r="C163" s="22">
        <f>ROUND(7.9,5)</f>
        <v>7.9</v>
      </c>
      <c r="D163" s="22">
        <f>F163</f>
        <v>8.05886</v>
      </c>
      <c r="E163" s="22">
        <f>F163</f>
        <v>8.05886</v>
      </c>
      <c r="F163" s="22">
        <f>ROUND(8.05886,5)</f>
        <v>8.05886</v>
      </c>
      <c r="G163" s="20"/>
      <c r="H163" s="28"/>
    </row>
    <row r="164" spans="1:8" ht="12.75" customHeight="1">
      <c r="A164" s="32">
        <v>44322</v>
      </c>
      <c r="B164" s="33"/>
      <c r="C164" s="22">
        <f>ROUND(7.9,5)</f>
        <v>7.9</v>
      </c>
      <c r="D164" s="22">
        <f>F164</f>
        <v>8.13078</v>
      </c>
      <c r="E164" s="22">
        <f>F164</f>
        <v>8.13078</v>
      </c>
      <c r="F164" s="22">
        <f>ROUND(8.13078,5)</f>
        <v>8.13078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ROUND(2.89,5)</f>
        <v>2.89</v>
      </c>
      <c r="D166" s="22">
        <f>F166</f>
        <v>309.01033</v>
      </c>
      <c r="E166" s="22">
        <f>F166</f>
        <v>309.01033</v>
      </c>
      <c r="F166" s="22">
        <f>ROUND(309.01033,5)</f>
        <v>309.01033</v>
      </c>
      <c r="G166" s="20"/>
      <c r="H166" s="28"/>
    </row>
    <row r="167" spans="1:8" ht="12.75" customHeight="1">
      <c r="A167" s="32">
        <v>44049</v>
      </c>
      <c r="B167" s="33"/>
      <c r="C167" s="22">
        <f>ROUND(2.89,5)</f>
        <v>2.89</v>
      </c>
      <c r="D167" s="22">
        <f>F167</f>
        <v>306.86416</v>
      </c>
      <c r="E167" s="22">
        <f>F167</f>
        <v>306.86416</v>
      </c>
      <c r="F167" s="22">
        <f>ROUND(306.86416,5)</f>
        <v>306.86416</v>
      </c>
      <c r="G167" s="20"/>
      <c r="H167" s="28"/>
    </row>
    <row r="168" spans="1:8" ht="12.75" customHeight="1">
      <c r="A168" s="32">
        <v>44140</v>
      </c>
      <c r="B168" s="33"/>
      <c r="C168" s="22">
        <f>ROUND(2.89,5)</f>
        <v>2.89</v>
      </c>
      <c r="D168" s="22">
        <f>F168</f>
        <v>312.3194</v>
      </c>
      <c r="E168" s="22">
        <f>F168</f>
        <v>312.3194</v>
      </c>
      <c r="F168" s="22">
        <f>ROUND(312.3194,5)</f>
        <v>312.3194</v>
      </c>
      <c r="G168" s="20"/>
      <c r="H168" s="28"/>
    </row>
    <row r="169" spans="1:8" ht="12.75" customHeight="1">
      <c r="A169" s="32">
        <v>44231</v>
      </c>
      <c r="B169" s="33"/>
      <c r="C169" s="22">
        <f>ROUND(2.89,5)</f>
        <v>2.89</v>
      </c>
      <c r="D169" s="22">
        <f>F169</f>
        <v>310.03628</v>
      </c>
      <c r="E169" s="22">
        <f>F169</f>
        <v>310.03628</v>
      </c>
      <c r="F169" s="22">
        <f>ROUND(310.03628,5)</f>
        <v>310.03628</v>
      </c>
      <c r="G169" s="20"/>
      <c r="H169" s="28"/>
    </row>
    <row r="170" spans="1:8" ht="12.75" customHeight="1">
      <c r="A170" s="32">
        <v>44322</v>
      </c>
      <c r="B170" s="33"/>
      <c r="C170" s="22">
        <f>ROUND(2.89,5)</f>
        <v>2.89</v>
      </c>
      <c r="D170" s="22">
        <f>F170</f>
        <v>315.36102</v>
      </c>
      <c r="E170" s="22">
        <f>F170</f>
        <v>315.36102</v>
      </c>
      <c r="F170" s="22">
        <f>ROUND(315.36102,5)</f>
        <v>315.36102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ROUND(3.83,5)</f>
        <v>3.83</v>
      </c>
      <c r="D172" s="22">
        <f>F172</f>
        <v>229.05089</v>
      </c>
      <c r="E172" s="22">
        <f>F172</f>
        <v>229.05089</v>
      </c>
      <c r="F172" s="22">
        <f>ROUND(229.05089,5)</f>
        <v>229.05089</v>
      </c>
      <c r="G172" s="20"/>
      <c r="H172" s="28"/>
    </row>
    <row r="173" spans="1:8" ht="12.75" customHeight="1">
      <c r="A173" s="32">
        <v>44049</v>
      </c>
      <c r="B173" s="33"/>
      <c r="C173" s="22">
        <f>ROUND(3.83,5)</f>
        <v>3.83</v>
      </c>
      <c r="D173" s="22">
        <f>F173</f>
        <v>229.09081</v>
      </c>
      <c r="E173" s="22">
        <f>F173</f>
        <v>229.09081</v>
      </c>
      <c r="F173" s="22">
        <f>ROUND(229.09081,5)</f>
        <v>229.09081</v>
      </c>
      <c r="G173" s="20"/>
      <c r="H173" s="28"/>
    </row>
    <row r="174" spans="1:8" ht="12.75" customHeight="1">
      <c r="A174" s="32">
        <v>44140</v>
      </c>
      <c r="B174" s="33"/>
      <c r="C174" s="22">
        <f>ROUND(3.83,5)</f>
        <v>3.83</v>
      </c>
      <c r="D174" s="22">
        <f>F174</f>
        <v>233.16373</v>
      </c>
      <c r="E174" s="22">
        <f>F174</f>
        <v>233.16373</v>
      </c>
      <c r="F174" s="22">
        <f>ROUND(233.16373,5)</f>
        <v>233.16373</v>
      </c>
      <c r="G174" s="20"/>
      <c r="H174" s="28"/>
    </row>
    <row r="175" spans="1:8" ht="12.75" customHeight="1">
      <c r="A175" s="32">
        <v>44231</v>
      </c>
      <c r="B175" s="33"/>
      <c r="C175" s="22">
        <f>ROUND(3.83,5)</f>
        <v>3.83</v>
      </c>
      <c r="D175" s="22">
        <f>F175</f>
        <v>233.17471</v>
      </c>
      <c r="E175" s="22">
        <f>F175</f>
        <v>233.17471</v>
      </c>
      <c r="F175" s="22">
        <f>ROUND(233.17471,5)</f>
        <v>233.17471</v>
      </c>
      <c r="G175" s="20"/>
      <c r="H175" s="28"/>
    </row>
    <row r="176" spans="1:8" ht="12.75" customHeight="1">
      <c r="A176" s="32">
        <v>44322</v>
      </c>
      <c r="B176" s="33"/>
      <c r="C176" s="22">
        <f>ROUND(3.83,5)</f>
        <v>3.83</v>
      </c>
      <c r="D176" s="22">
        <f>F176</f>
        <v>237.18174</v>
      </c>
      <c r="E176" s="22">
        <f>F176</f>
        <v>237.18174</v>
      </c>
      <c r="F176" s="22">
        <f>ROUND(237.18174,5)</f>
        <v>237.18174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ROUND(6.26,5)</f>
        <v>6.26</v>
      </c>
      <c r="D192" s="22">
        <f>F192</f>
        <v>6.07018</v>
      </c>
      <c r="E192" s="22">
        <f>F192</f>
        <v>6.07018</v>
      </c>
      <c r="F192" s="22">
        <f>ROUND(6.07018,5)</f>
        <v>6.07018</v>
      </c>
      <c r="G192" s="20"/>
      <c r="H192" s="28"/>
    </row>
    <row r="193" spans="1:8" ht="12.75" customHeight="1">
      <c r="A193" s="32">
        <v>44049</v>
      </c>
      <c r="B193" s="33"/>
      <c r="C193" s="22">
        <f>ROUND(6.26,5)</f>
        <v>6.26</v>
      </c>
      <c r="D193" s="22">
        <f>F193</f>
        <v>5.61385</v>
      </c>
      <c r="E193" s="22">
        <f>F193</f>
        <v>5.61385</v>
      </c>
      <c r="F193" s="22">
        <f>ROUND(5.61385,5)</f>
        <v>5.61385</v>
      </c>
      <c r="G193" s="20"/>
      <c r="H193" s="28"/>
    </row>
    <row r="194" spans="1:8" ht="12.75" customHeight="1">
      <c r="A194" s="32">
        <v>44140</v>
      </c>
      <c r="B194" s="33"/>
      <c r="C194" s="22">
        <f>ROUND(6.26,5)</f>
        <v>6.26</v>
      </c>
      <c r="D194" s="22">
        <f>F194</f>
        <v>4.60521</v>
      </c>
      <c r="E194" s="22">
        <f>F194</f>
        <v>4.60521</v>
      </c>
      <c r="F194" s="22">
        <f>ROUND(4.60521,5)</f>
        <v>4.60521</v>
      </c>
      <c r="G194" s="20"/>
      <c r="H194" s="28"/>
    </row>
    <row r="195" spans="1:8" ht="12.75" customHeight="1">
      <c r="A195" s="32">
        <v>44231</v>
      </c>
      <c r="B195" s="33"/>
      <c r="C195" s="22">
        <f>ROUND(6.26,5)</f>
        <v>6.26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2">
        <v>44322</v>
      </c>
      <c r="B196" s="33"/>
      <c r="C196" s="22">
        <f>ROUND(6.26,5)</f>
        <v>6.26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ROUND(9.695,5)</f>
        <v>9.695</v>
      </c>
      <c r="D198" s="22">
        <f>F198</f>
        <v>9.75577</v>
      </c>
      <c r="E198" s="22">
        <f>F198</f>
        <v>9.75577</v>
      </c>
      <c r="F198" s="22">
        <f>ROUND(9.75577,5)</f>
        <v>9.75577</v>
      </c>
      <c r="G198" s="20"/>
      <c r="H198" s="28"/>
    </row>
    <row r="199" spans="1:8" ht="12.75" customHeight="1">
      <c r="A199" s="32">
        <v>44049</v>
      </c>
      <c r="B199" s="33"/>
      <c r="C199" s="22">
        <f>ROUND(9.695,5)</f>
        <v>9.695</v>
      </c>
      <c r="D199" s="22">
        <f>F199</f>
        <v>9.82889</v>
      </c>
      <c r="E199" s="22">
        <f>F199</f>
        <v>9.82889</v>
      </c>
      <c r="F199" s="22">
        <f>ROUND(9.82889,5)</f>
        <v>9.82889</v>
      </c>
      <c r="G199" s="20"/>
      <c r="H199" s="28"/>
    </row>
    <row r="200" spans="1:8" ht="12.75" customHeight="1">
      <c r="A200" s="32">
        <v>44140</v>
      </c>
      <c r="B200" s="33"/>
      <c r="C200" s="22">
        <f>ROUND(9.695,5)</f>
        <v>9.695</v>
      </c>
      <c r="D200" s="22">
        <f>F200</f>
        <v>9.90389</v>
      </c>
      <c r="E200" s="22">
        <f>F200</f>
        <v>9.90389</v>
      </c>
      <c r="F200" s="22">
        <f>ROUND(9.90389,5)</f>
        <v>9.90389</v>
      </c>
      <c r="G200" s="20"/>
      <c r="H200" s="28"/>
    </row>
    <row r="201" spans="1:8" ht="12.75" customHeight="1">
      <c r="A201" s="32">
        <v>44231</v>
      </c>
      <c r="B201" s="33"/>
      <c r="C201" s="22">
        <f>ROUND(9.695,5)</f>
        <v>9.695</v>
      </c>
      <c r="D201" s="22">
        <f>F201</f>
        <v>9.98077</v>
      </c>
      <c r="E201" s="22">
        <f>F201</f>
        <v>9.98077</v>
      </c>
      <c r="F201" s="22">
        <f>ROUND(9.98077,5)</f>
        <v>9.98077</v>
      </c>
      <c r="G201" s="20"/>
      <c r="H201" s="28"/>
    </row>
    <row r="202" spans="1:8" ht="12.75" customHeight="1">
      <c r="A202" s="32">
        <v>44322</v>
      </c>
      <c r="B202" s="33"/>
      <c r="C202" s="22">
        <f>ROUND(9.695,5)</f>
        <v>9.695</v>
      </c>
      <c r="D202" s="22">
        <f>F202</f>
        <v>10.07251</v>
      </c>
      <c r="E202" s="22">
        <f>F202</f>
        <v>10.07251</v>
      </c>
      <c r="F202" s="22">
        <f>ROUND(10.07251,5)</f>
        <v>10.07251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ROUND(3.67,5)</f>
        <v>3.67</v>
      </c>
      <c r="D204" s="22">
        <f>F204</f>
        <v>188.15052</v>
      </c>
      <c r="E204" s="22">
        <f>F204</f>
        <v>188.15052</v>
      </c>
      <c r="F204" s="22">
        <f>ROUND(188.15052,5)</f>
        <v>188.15052</v>
      </c>
      <c r="G204" s="20"/>
      <c r="H204" s="28"/>
    </row>
    <row r="205" spans="1:8" ht="12.75" customHeight="1">
      <c r="A205" s="32">
        <v>44049</v>
      </c>
      <c r="B205" s="33"/>
      <c r="C205" s="22">
        <f>ROUND(3.67,5)</f>
        <v>3.67</v>
      </c>
      <c r="D205" s="22">
        <f>F205</f>
        <v>191.56987</v>
      </c>
      <c r="E205" s="22">
        <f>F205</f>
        <v>191.56987</v>
      </c>
      <c r="F205" s="22">
        <f>ROUND(191.56987,5)</f>
        <v>191.56987</v>
      </c>
      <c r="G205" s="20"/>
      <c r="H205" s="28"/>
    </row>
    <row r="206" spans="1:8" ht="12.75" customHeight="1">
      <c r="A206" s="32">
        <v>44140</v>
      </c>
      <c r="B206" s="33"/>
      <c r="C206" s="22">
        <f>ROUND(3.67,5)</f>
        <v>3.67</v>
      </c>
      <c r="D206" s="22">
        <f>F206</f>
        <v>192.2642</v>
      </c>
      <c r="E206" s="22">
        <f>F206</f>
        <v>192.2642</v>
      </c>
      <c r="F206" s="22">
        <f>ROUND(192.2642,5)</f>
        <v>192.2642</v>
      </c>
      <c r="G206" s="20"/>
      <c r="H206" s="28"/>
    </row>
    <row r="207" spans="1:8" ht="12.75" customHeight="1">
      <c r="A207" s="32">
        <v>44231</v>
      </c>
      <c r="B207" s="33"/>
      <c r="C207" s="22">
        <f>ROUND(3.67,5)</f>
        <v>3.67</v>
      </c>
      <c r="D207" s="22">
        <f>F207</f>
        <v>195.76116</v>
      </c>
      <c r="E207" s="22">
        <f>F207</f>
        <v>195.76116</v>
      </c>
      <c r="F207" s="22">
        <f>ROUND(195.76116,5)</f>
        <v>195.76116</v>
      </c>
      <c r="G207" s="20"/>
      <c r="H207" s="28"/>
    </row>
    <row r="208" spans="1:8" ht="12.75" customHeight="1">
      <c r="A208" s="32">
        <v>44322</v>
      </c>
      <c r="B208" s="33"/>
      <c r="C208" s="22">
        <f>ROUND(3.67,5)</f>
        <v>3.67</v>
      </c>
      <c r="D208" s="22">
        <f>F208</f>
        <v>196.38177</v>
      </c>
      <c r="E208" s="22">
        <f>F208</f>
        <v>196.38177</v>
      </c>
      <c r="F208" s="22">
        <f>ROUND(196.38177,5)</f>
        <v>196.38177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ROUND(2.63,5)</f>
        <v>2.63</v>
      </c>
      <c r="D210" s="22">
        <f>F210</f>
        <v>165.05873</v>
      </c>
      <c r="E210" s="22">
        <f>F210</f>
        <v>165.05873</v>
      </c>
      <c r="F210" s="22">
        <f>ROUND(165.05873,5)</f>
        <v>165.05873</v>
      </c>
      <c r="G210" s="20"/>
      <c r="H210" s="28"/>
    </row>
    <row r="211" spans="1:8" ht="12.75" customHeight="1">
      <c r="A211" s="32">
        <v>44049</v>
      </c>
      <c r="B211" s="33"/>
      <c r="C211" s="22">
        <f>ROUND(2.63,5)</f>
        <v>2.63</v>
      </c>
      <c r="D211" s="22">
        <f>F211</f>
        <v>165.77276</v>
      </c>
      <c r="E211" s="22">
        <f>F211</f>
        <v>165.77276</v>
      </c>
      <c r="F211" s="22">
        <f>ROUND(165.77276,5)</f>
        <v>165.77276</v>
      </c>
      <c r="G211" s="20"/>
      <c r="H211" s="28"/>
    </row>
    <row r="212" spans="1:8" ht="12.75" customHeight="1">
      <c r="A212" s="32">
        <v>44140</v>
      </c>
      <c r="B212" s="33"/>
      <c r="C212" s="22">
        <f>ROUND(2.63,5)</f>
        <v>2.63</v>
      </c>
      <c r="D212" s="22">
        <f>F212</f>
        <v>168.71986</v>
      </c>
      <c r="E212" s="22">
        <f>F212</f>
        <v>168.71986</v>
      </c>
      <c r="F212" s="22">
        <f>ROUND(168.71986,5)</f>
        <v>168.71986</v>
      </c>
      <c r="G212" s="20"/>
      <c r="H212" s="28"/>
    </row>
    <row r="213" spans="1:8" ht="12.75" customHeight="1">
      <c r="A213" s="32">
        <v>44231</v>
      </c>
      <c r="B213" s="33"/>
      <c r="C213" s="22">
        <f>ROUND(2.63,5)</f>
        <v>2.63</v>
      </c>
      <c r="D213" s="22">
        <f>F213</f>
        <v>169.46922</v>
      </c>
      <c r="E213" s="22">
        <f>F213</f>
        <v>169.46922</v>
      </c>
      <c r="F213" s="22">
        <f>ROUND(169.46922,5)</f>
        <v>169.46922</v>
      </c>
      <c r="G213" s="20"/>
      <c r="H213" s="28"/>
    </row>
    <row r="214" spans="1:8" ht="12.75" customHeight="1">
      <c r="A214" s="32">
        <v>44322</v>
      </c>
      <c r="B214" s="33"/>
      <c r="C214" s="22">
        <f>ROUND(2.63,5)</f>
        <v>2.63</v>
      </c>
      <c r="D214" s="22">
        <f>F214</f>
        <v>172.38155</v>
      </c>
      <c r="E214" s="22">
        <f>F214</f>
        <v>172.38155</v>
      </c>
      <c r="F214" s="22">
        <f>ROUND(172.38155,5)</f>
        <v>172.38155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ROUND(9.045,5)</f>
        <v>9.045</v>
      </c>
      <c r="D216" s="22">
        <f>F216</f>
        <v>9.09793</v>
      </c>
      <c r="E216" s="22">
        <f>F216</f>
        <v>9.09793</v>
      </c>
      <c r="F216" s="22">
        <f>ROUND(9.09793,5)</f>
        <v>9.09793</v>
      </c>
      <c r="G216" s="20"/>
      <c r="H216" s="28"/>
    </row>
    <row r="217" spans="1:8" ht="12.75" customHeight="1">
      <c r="A217" s="32">
        <v>44049</v>
      </c>
      <c r="B217" s="33"/>
      <c r="C217" s="22">
        <f>ROUND(9.045,5)</f>
        <v>9.045</v>
      </c>
      <c r="D217" s="22">
        <f>F217</f>
        <v>9.16197</v>
      </c>
      <c r="E217" s="22">
        <f>F217</f>
        <v>9.16197</v>
      </c>
      <c r="F217" s="22">
        <f>ROUND(9.16197,5)</f>
        <v>9.16197</v>
      </c>
      <c r="G217" s="20"/>
      <c r="H217" s="28"/>
    </row>
    <row r="218" spans="1:8" ht="12.75" customHeight="1">
      <c r="A218" s="32">
        <v>44140</v>
      </c>
      <c r="B218" s="33"/>
      <c r="C218" s="22">
        <f>ROUND(9.045,5)</f>
        <v>9.045</v>
      </c>
      <c r="D218" s="22">
        <f>F218</f>
        <v>9.23256</v>
      </c>
      <c r="E218" s="22">
        <f>F218</f>
        <v>9.23256</v>
      </c>
      <c r="F218" s="22">
        <f>ROUND(9.23256,5)</f>
        <v>9.23256</v>
      </c>
      <c r="G218" s="20"/>
      <c r="H218" s="28"/>
    </row>
    <row r="219" spans="1:8" ht="12.75" customHeight="1">
      <c r="A219" s="32">
        <v>44231</v>
      </c>
      <c r="B219" s="33"/>
      <c r="C219" s="22">
        <f>ROUND(9.045,5)</f>
        <v>9.045</v>
      </c>
      <c r="D219" s="22">
        <f>F219</f>
        <v>9.30692</v>
      </c>
      <c r="E219" s="22">
        <f>F219</f>
        <v>9.30692</v>
      </c>
      <c r="F219" s="22">
        <f>ROUND(9.30692,5)</f>
        <v>9.30692</v>
      </c>
      <c r="G219" s="20"/>
      <c r="H219" s="28"/>
    </row>
    <row r="220" spans="1:8" ht="12.75" customHeight="1">
      <c r="A220" s="32">
        <v>44322</v>
      </c>
      <c r="B220" s="33"/>
      <c r="C220" s="22">
        <f>ROUND(9.045,5)</f>
        <v>9.045</v>
      </c>
      <c r="D220" s="22">
        <f>F220</f>
        <v>9.39552</v>
      </c>
      <c r="E220" s="22">
        <f>F220</f>
        <v>9.39552</v>
      </c>
      <c r="F220" s="22">
        <f>ROUND(9.39552,5)</f>
        <v>9.39552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ROUND(9.915,5)</f>
        <v>9.915</v>
      </c>
      <c r="D222" s="22">
        <f>F222</f>
        <v>9.97331</v>
      </c>
      <c r="E222" s="22">
        <f>F222</f>
        <v>9.97331</v>
      </c>
      <c r="F222" s="22">
        <f>ROUND(9.97331,5)</f>
        <v>9.97331</v>
      </c>
      <c r="G222" s="20"/>
      <c r="H222" s="28"/>
    </row>
    <row r="223" spans="1:8" ht="12.75" customHeight="1">
      <c r="A223" s="32">
        <v>44049</v>
      </c>
      <c r="B223" s="33"/>
      <c r="C223" s="22">
        <f>ROUND(9.915,5)</f>
        <v>9.915</v>
      </c>
      <c r="D223" s="22">
        <f>F223</f>
        <v>10.04466</v>
      </c>
      <c r="E223" s="22">
        <f>F223</f>
        <v>10.04466</v>
      </c>
      <c r="F223" s="22">
        <f>ROUND(10.04466,5)</f>
        <v>10.04466</v>
      </c>
      <c r="G223" s="20"/>
      <c r="H223" s="28"/>
    </row>
    <row r="224" spans="1:8" ht="12.75" customHeight="1">
      <c r="A224" s="32">
        <v>44140</v>
      </c>
      <c r="B224" s="33"/>
      <c r="C224" s="22">
        <f>ROUND(9.915,5)</f>
        <v>9.915</v>
      </c>
      <c r="D224" s="22">
        <f>F224</f>
        <v>10.12033</v>
      </c>
      <c r="E224" s="22">
        <f>F224</f>
        <v>10.12033</v>
      </c>
      <c r="F224" s="22">
        <f>ROUND(10.12033,5)</f>
        <v>10.12033</v>
      </c>
      <c r="G224" s="20"/>
      <c r="H224" s="28"/>
    </row>
    <row r="225" spans="1:8" ht="12.75" customHeight="1">
      <c r="A225" s="32">
        <v>44231</v>
      </c>
      <c r="B225" s="33"/>
      <c r="C225" s="22">
        <f>ROUND(9.915,5)</f>
        <v>9.915</v>
      </c>
      <c r="D225" s="22">
        <f>F225</f>
        <v>10.19936</v>
      </c>
      <c r="E225" s="22">
        <f>F225</f>
        <v>10.19936</v>
      </c>
      <c r="F225" s="22">
        <f>ROUND(10.19936,5)</f>
        <v>10.19936</v>
      </c>
      <c r="G225" s="20"/>
      <c r="H225" s="28"/>
    </row>
    <row r="226" spans="1:8" ht="12.75" customHeight="1">
      <c r="A226" s="32">
        <v>44322</v>
      </c>
      <c r="B226" s="33"/>
      <c r="C226" s="22">
        <f>ROUND(9.915,5)</f>
        <v>9.915</v>
      </c>
      <c r="D226" s="22">
        <f>F226</f>
        <v>10.28797</v>
      </c>
      <c r="E226" s="22">
        <f>F226</f>
        <v>10.28797</v>
      </c>
      <c r="F226" s="22">
        <f>ROUND(10.28797,5)</f>
        <v>10.28797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ROUND(10.03,5)</f>
        <v>10.03</v>
      </c>
      <c r="D228" s="22">
        <f>F228</f>
        <v>10.09073</v>
      </c>
      <c r="E228" s="22">
        <f>F228</f>
        <v>10.09073</v>
      </c>
      <c r="F228" s="22">
        <f>ROUND(10.09073,5)</f>
        <v>10.09073</v>
      </c>
      <c r="G228" s="20"/>
      <c r="H228" s="28"/>
    </row>
    <row r="229" spans="1:8" ht="12.75" customHeight="1">
      <c r="A229" s="32">
        <v>44049</v>
      </c>
      <c r="B229" s="33"/>
      <c r="C229" s="22">
        <f>ROUND(10.03,5)</f>
        <v>10.03</v>
      </c>
      <c r="D229" s="22">
        <f>F229</f>
        <v>10.1653</v>
      </c>
      <c r="E229" s="22">
        <f>F229</f>
        <v>10.1653</v>
      </c>
      <c r="F229" s="22">
        <f>ROUND(10.1653,5)</f>
        <v>10.1653</v>
      </c>
      <c r="G229" s="20"/>
      <c r="H229" s="28"/>
    </row>
    <row r="230" spans="1:8" ht="12.75" customHeight="1">
      <c r="A230" s="32">
        <v>44140</v>
      </c>
      <c r="B230" s="33"/>
      <c r="C230" s="22">
        <f>ROUND(10.03,5)</f>
        <v>10.03</v>
      </c>
      <c r="D230" s="22">
        <f>F230</f>
        <v>10.24415</v>
      </c>
      <c r="E230" s="22">
        <f>F230</f>
        <v>10.24415</v>
      </c>
      <c r="F230" s="22">
        <f>ROUND(10.24415,5)</f>
        <v>10.24415</v>
      </c>
      <c r="G230" s="20"/>
      <c r="H230" s="28"/>
    </row>
    <row r="231" spans="1:8" ht="12.75" customHeight="1">
      <c r="A231" s="32">
        <v>44231</v>
      </c>
      <c r="B231" s="33"/>
      <c r="C231" s="22">
        <f>ROUND(10.03,5)</f>
        <v>10.03</v>
      </c>
      <c r="D231" s="22">
        <f>F231</f>
        <v>10.32663</v>
      </c>
      <c r="E231" s="22">
        <f>F231</f>
        <v>10.32663</v>
      </c>
      <c r="F231" s="22">
        <f>ROUND(10.32663,5)</f>
        <v>10.32663</v>
      </c>
      <c r="G231" s="20"/>
      <c r="H231" s="28"/>
    </row>
    <row r="232" spans="1:8" ht="12.75" customHeight="1">
      <c r="A232" s="32">
        <v>44322</v>
      </c>
      <c r="B232" s="33"/>
      <c r="C232" s="22">
        <f>ROUND(10.03,5)</f>
        <v>10.03</v>
      </c>
      <c r="D232" s="22">
        <f>F232</f>
        <v>10.41867</v>
      </c>
      <c r="E232" s="22">
        <f>F232</f>
        <v>10.41867</v>
      </c>
      <c r="F232" s="22">
        <f>ROUND(10.41867,5)</f>
        <v>10.41867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ROUND(768.527,3)</f>
        <v>768.527</v>
      </c>
      <c r="D234" s="23">
        <f>F234</f>
        <v>779.232</v>
      </c>
      <c r="E234" s="23">
        <f>F234</f>
        <v>779.232</v>
      </c>
      <c r="F234" s="23">
        <f>ROUND(779.232,3)</f>
        <v>779.232</v>
      </c>
      <c r="G234" s="20"/>
      <c r="H234" s="28"/>
    </row>
    <row r="235" spans="1:8" ht="12.75" customHeight="1">
      <c r="A235" s="32">
        <v>44049</v>
      </c>
      <c r="B235" s="33"/>
      <c r="C235" s="23">
        <f>ROUND(768.527,3)</f>
        <v>768.527</v>
      </c>
      <c r="D235" s="23">
        <f>F235</f>
        <v>793.052</v>
      </c>
      <c r="E235" s="23">
        <f>F235</f>
        <v>793.052</v>
      </c>
      <c r="F235" s="23">
        <f>ROUND(793.052,3)</f>
        <v>793.052</v>
      </c>
      <c r="G235" s="20"/>
      <c r="H235" s="28"/>
    </row>
    <row r="236" spans="1:8" ht="12.75" customHeight="1">
      <c r="A236" s="32">
        <v>44140</v>
      </c>
      <c r="B236" s="33"/>
      <c r="C236" s="23">
        <f>ROUND(768.527,3)</f>
        <v>768.527</v>
      </c>
      <c r="D236" s="23">
        <f>F236</f>
        <v>807.123</v>
      </c>
      <c r="E236" s="23">
        <f>F236</f>
        <v>807.123</v>
      </c>
      <c r="F236" s="23">
        <f>ROUND(807.123,3)</f>
        <v>807.123</v>
      </c>
      <c r="G236" s="20"/>
      <c r="H236" s="28"/>
    </row>
    <row r="237" spans="1:8" ht="12.75" customHeight="1">
      <c r="A237" s="32">
        <v>44231</v>
      </c>
      <c r="B237" s="33"/>
      <c r="C237" s="23">
        <f>ROUND(768.527,3)</f>
        <v>768.527</v>
      </c>
      <c r="D237" s="23">
        <f>F237</f>
        <v>821.625</v>
      </c>
      <c r="E237" s="23">
        <f>F237</f>
        <v>821.625</v>
      </c>
      <c r="F237" s="23">
        <f>ROUND(821.625,3)</f>
        <v>821.625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ROUND(697.903,3)</f>
        <v>697.903</v>
      </c>
      <c r="D239" s="23">
        <f>F239</f>
        <v>707.624</v>
      </c>
      <c r="E239" s="23">
        <f>F239</f>
        <v>707.624</v>
      </c>
      <c r="F239" s="23">
        <f>ROUND(707.624,3)</f>
        <v>707.624</v>
      </c>
      <c r="G239" s="20"/>
      <c r="H239" s="28"/>
    </row>
    <row r="240" spans="1:8" ht="12.75" customHeight="1">
      <c r="A240" s="32">
        <v>44049</v>
      </c>
      <c r="B240" s="33"/>
      <c r="C240" s="23">
        <f>ROUND(697.903,3)</f>
        <v>697.903</v>
      </c>
      <c r="D240" s="23">
        <f>F240</f>
        <v>720.174</v>
      </c>
      <c r="E240" s="23">
        <f>F240</f>
        <v>720.174</v>
      </c>
      <c r="F240" s="23">
        <f>ROUND(720.174,3)</f>
        <v>720.174</v>
      </c>
      <c r="G240" s="20"/>
      <c r="H240" s="28"/>
    </row>
    <row r="241" spans="1:8" ht="12.75" customHeight="1">
      <c r="A241" s="32">
        <v>44140</v>
      </c>
      <c r="B241" s="33"/>
      <c r="C241" s="23">
        <f>ROUND(697.903,3)</f>
        <v>697.903</v>
      </c>
      <c r="D241" s="23">
        <f>F241</f>
        <v>732.952</v>
      </c>
      <c r="E241" s="23">
        <f>F241</f>
        <v>732.952</v>
      </c>
      <c r="F241" s="23">
        <f>ROUND(732.952,3)</f>
        <v>732.952</v>
      </c>
      <c r="G241" s="20"/>
      <c r="H241" s="28"/>
    </row>
    <row r="242" spans="1:8" ht="12.75" customHeight="1">
      <c r="A242" s="32">
        <v>44231</v>
      </c>
      <c r="B242" s="33"/>
      <c r="C242" s="23">
        <f>ROUND(697.903,3)</f>
        <v>697.903</v>
      </c>
      <c r="D242" s="23">
        <f>F242</f>
        <v>746.122</v>
      </c>
      <c r="E242" s="23">
        <f>F242</f>
        <v>746.122</v>
      </c>
      <c r="F242" s="23">
        <f>ROUND(746.122,3)</f>
        <v>746.122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ROUND(805.502,3)</f>
        <v>805.502</v>
      </c>
      <c r="D244" s="23">
        <f>F244</f>
        <v>816.722</v>
      </c>
      <c r="E244" s="23">
        <f>F244</f>
        <v>816.722</v>
      </c>
      <c r="F244" s="23">
        <f>ROUND(816.722,3)</f>
        <v>816.722</v>
      </c>
      <c r="G244" s="20"/>
      <c r="H244" s="28"/>
    </row>
    <row r="245" spans="1:8" ht="12.75" customHeight="1">
      <c r="A245" s="32">
        <v>44049</v>
      </c>
      <c r="B245" s="33"/>
      <c r="C245" s="23">
        <f>ROUND(805.502,3)</f>
        <v>805.502</v>
      </c>
      <c r="D245" s="23">
        <f>F245</f>
        <v>831.207</v>
      </c>
      <c r="E245" s="23">
        <f>F245</f>
        <v>831.207</v>
      </c>
      <c r="F245" s="23">
        <f>ROUND(831.207,3)</f>
        <v>831.207</v>
      </c>
      <c r="G245" s="20"/>
      <c r="H245" s="28"/>
    </row>
    <row r="246" spans="1:8" ht="12.75" customHeight="1">
      <c r="A246" s="32">
        <v>44140</v>
      </c>
      <c r="B246" s="33"/>
      <c r="C246" s="23">
        <f>ROUND(805.502,3)</f>
        <v>805.502</v>
      </c>
      <c r="D246" s="23">
        <f>F246</f>
        <v>845.955</v>
      </c>
      <c r="E246" s="23">
        <f>F246</f>
        <v>845.955</v>
      </c>
      <c r="F246" s="23">
        <f>ROUND(845.955,3)</f>
        <v>845.955</v>
      </c>
      <c r="G246" s="20"/>
      <c r="H246" s="28"/>
    </row>
    <row r="247" spans="1:8" ht="12.75" customHeight="1">
      <c r="A247" s="32">
        <v>44231</v>
      </c>
      <c r="B247" s="33"/>
      <c r="C247" s="23">
        <f>ROUND(805.502,3)</f>
        <v>805.502</v>
      </c>
      <c r="D247" s="23">
        <f>F247</f>
        <v>861.155</v>
      </c>
      <c r="E247" s="23">
        <f>F247</f>
        <v>861.155</v>
      </c>
      <c r="F247" s="23">
        <f>ROUND(861.155,3)</f>
        <v>861.155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ROUND(715.661,3)</f>
        <v>715.661</v>
      </c>
      <c r="D249" s="23">
        <f>F249</f>
        <v>725.629</v>
      </c>
      <c r="E249" s="23">
        <f>F249</f>
        <v>725.629</v>
      </c>
      <c r="F249" s="23">
        <f>ROUND(725.629,3)</f>
        <v>725.629</v>
      </c>
      <c r="G249" s="20"/>
      <c r="H249" s="28"/>
    </row>
    <row r="250" spans="1:8" ht="12.75" customHeight="1">
      <c r="A250" s="32">
        <v>44049</v>
      </c>
      <c r="B250" s="33"/>
      <c r="C250" s="23">
        <f>ROUND(715.661,3)</f>
        <v>715.661</v>
      </c>
      <c r="D250" s="23">
        <f>F250</f>
        <v>738.499</v>
      </c>
      <c r="E250" s="23">
        <f>F250</f>
        <v>738.499</v>
      </c>
      <c r="F250" s="23">
        <f>ROUND(738.499,3)</f>
        <v>738.499</v>
      </c>
      <c r="G250" s="20"/>
      <c r="H250" s="28"/>
    </row>
    <row r="251" spans="1:8" ht="12.75" customHeight="1">
      <c r="A251" s="32">
        <v>44140</v>
      </c>
      <c r="B251" s="33"/>
      <c r="C251" s="23">
        <f>ROUND(715.661,3)</f>
        <v>715.661</v>
      </c>
      <c r="D251" s="23">
        <f>F251</f>
        <v>751.602</v>
      </c>
      <c r="E251" s="23">
        <f>F251</f>
        <v>751.602</v>
      </c>
      <c r="F251" s="23">
        <f>ROUND(751.602,3)</f>
        <v>751.602</v>
      </c>
      <c r="G251" s="20"/>
      <c r="H251" s="28"/>
    </row>
    <row r="252" spans="1:8" ht="12.75" customHeight="1">
      <c r="A252" s="32">
        <v>44231</v>
      </c>
      <c r="B252" s="33"/>
      <c r="C252" s="23">
        <f>ROUND(715.661,3)</f>
        <v>715.661</v>
      </c>
      <c r="D252" s="23">
        <f>F252</f>
        <v>765.107</v>
      </c>
      <c r="E252" s="23">
        <f>F252</f>
        <v>765.107</v>
      </c>
      <c r="F252" s="23">
        <f>ROUND(765.107,3)</f>
        <v>765.107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ROUND(260.251580443503,3)</f>
        <v>260.252</v>
      </c>
      <c r="D254" s="23">
        <f>F254</f>
        <v>263.929</v>
      </c>
      <c r="E254" s="23">
        <f>F254</f>
        <v>263.929</v>
      </c>
      <c r="F254" s="23">
        <f>ROUND(263.929,3)</f>
        <v>263.929</v>
      </c>
      <c r="G254" s="20"/>
      <c r="H254" s="28"/>
    </row>
    <row r="255" spans="1:8" ht="12.75" customHeight="1">
      <c r="A255" s="32">
        <v>44049</v>
      </c>
      <c r="B255" s="33"/>
      <c r="C255" s="23">
        <f>ROUND(260.251580443503,3)</f>
        <v>260.252</v>
      </c>
      <c r="D255" s="23">
        <f>F255</f>
        <v>268.673</v>
      </c>
      <c r="E255" s="23">
        <f>F255</f>
        <v>268.673</v>
      </c>
      <c r="F255" s="23">
        <f>ROUND(268.673,3)</f>
        <v>268.673</v>
      </c>
      <c r="G255" s="20"/>
      <c r="H255" s="28"/>
    </row>
    <row r="256" spans="1:8" ht="12.75" customHeight="1">
      <c r="A256" s="32">
        <v>44140</v>
      </c>
      <c r="B256" s="33"/>
      <c r="C256" s="23">
        <f>ROUND(260.251580443503,3)</f>
        <v>260.252</v>
      </c>
      <c r="D256" s="23">
        <f>F256</f>
        <v>273.503</v>
      </c>
      <c r="E256" s="23">
        <f>F256</f>
        <v>273.503</v>
      </c>
      <c r="F256" s="23">
        <f>ROUND(273.503,3)</f>
        <v>273.503</v>
      </c>
      <c r="G256" s="20"/>
      <c r="H256" s="28"/>
    </row>
    <row r="257" spans="1:8" ht="12.75" customHeight="1">
      <c r="A257" s="32">
        <v>44231</v>
      </c>
      <c r="B257" s="33"/>
      <c r="C257" s="23">
        <f>ROUND(260.251580443503,3)</f>
        <v>260.252</v>
      </c>
      <c r="D257" s="23">
        <f>F257</f>
        <v>278.479</v>
      </c>
      <c r="E257" s="23">
        <f>F257</f>
        <v>278.479</v>
      </c>
      <c r="F257" s="23">
        <f>ROUND(278.479,3)</f>
        <v>278.479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ROUND(707.697,3)</f>
        <v>707.697</v>
      </c>
      <c r="D259" s="23">
        <f>F259</f>
        <v>717.554</v>
      </c>
      <c r="E259" s="23">
        <f>F259</f>
        <v>717.554</v>
      </c>
      <c r="F259" s="23">
        <f>ROUND(717.554,3)</f>
        <v>717.554</v>
      </c>
      <c r="G259" s="20"/>
      <c r="H259" s="28"/>
    </row>
    <row r="260" spans="1:8" ht="12.75" customHeight="1">
      <c r="A260" s="32">
        <v>44049</v>
      </c>
      <c r="B260" s="33"/>
      <c r="C260" s="23">
        <f>ROUND(707.697,3)</f>
        <v>707.697</v>
      </c>
      <c r="D260" s="23">
        <f>F260</f>
        <v>730.281</v>
      </c>
      <c r="E260" s="23">
        <f>F260</f>
        <v>730.281</v>
      </c>
      <c r="F260" s="23">
        <f>ROUND(730.281,3)</f>
        <v>730.281</v>
      </c>
      <c r="G260" s="20"/>
      <c r="H260" s="28"/>
    </row>
    <row r="261" spans="1:8" ht="12.75" customHeight="1">
      <c r="A261" s="32">
        <v>44140</v>
      </c>
      <c r="B261" s="33"/>
      <c r="C261" s="23">
        <f>ROUND(707.697,3)</f>
        <v>707.697</v>
      </c>
      <c r="D261" s="23">
        <f>F261</f>
        <v>743.238</v>
      </c>
      <c r="E261" s="23">
        <f>F261</f>
        <v>743.238</v>
      </c>
      <c r="F261" s="23">
        <f>ROUND(743.238,3)</f>
        <v>743.238</v>
      </c>
      <c r="G261" s="20"/>
      <c r="H261" s="28"/>
    </row>
    <row r="262" spans="1:8" ht="12.75" customHeight="1">
      <c r="A262" s="32">
        <v>44231</v>
      </c>
      <c r="B262" s="33"/>
      <c r="C262" s="23">
        <f>ROUND(707.697,3)</f>
        <v>707.697</v>
      </c>
      <c r="D262" s="23">
        <f>F262</f>
        <v>756.592</v>
      </c>
      <c r="E262" s="23">
        <f>F262</f>
        <v>756.592</v>
      </c>
      <c r="F262" s="23">
        <f>ROUND(756.592,3)</f>
        <v>756.592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ROUND(101.983918307702,2)</f>
        <v>101.98</v>
      </c>
      <c r="D264" s="20">
        <f>F264</f>
        <v>98.6</v>
      </c>
      <c r="E264" s="20">
        <f>F264</f>
        <v>98.6</v>
      </c>
      <c r="F264" s="20">
        <f>ROUND(98.6028305302481,2)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ROUND(98.4175343631277,2)</f>
        <v>98.42</v>
      </c>
      <c r="D266" s="20">
        <f>F266</f>
        <v>92.58</v>
      </c>
      <c r="E266" s="20">
        <f>F266</f>
        <v>92.58</v>
      </c>
      <c r="F266" s="20">
        <f>ROUND(92.5757954381708,2)</f>
        <v>92.58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ROUND(96.1932392064632,2)</f>
        <v>96.19</v>
      </c>
      <c r="D268" s="20">
        <f>F268</f>
        <v>88.76</v>
      </c>
      <c r="E268" s="20">
        <f>F268</f>
        <v>88.76</v>
      </c>
      <c r="F268" s="20">
        <f>ROUND(88.7615166221093,2)</f>
        <v>88.76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ROUND(101.983918307702,2)</f>
        <v>101.98</v>
      </c>
      <c r="D270" s="20">
        <f>F270</f>
        <v>101.98</v>
      </c>
      <c r="E270" s="20">
        <f>F270</f>
        <v>101.98</v>
      </c>
      <c r="F270" s="20">
        <f>ROUND(101.983918307702,2)</f>
        <v>101.98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ROUND(101.983918307702,2)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ROUND(98.4175343631277,5)</f>
        <v>98.41753</v>
      </c>
      <c r="D274" s="22">
        <f>F274</f>
        <v>95.22939</v>
      </c>
      <c r="E274" s="22">
        <f>F274</f>
        <v>95.22939</v>
      </c>
      <c r="F274" s="22">
        <f>ROUND(95.2293939913412,5)</f>
        <v>95.22939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ROUND(98.4175343631277,5)</f>
        <v>98.41753</v>
      </c>
      <c r="D276" s="22">
        <f>F276</f>
        <v>94.09054</v>
      </c>
      <c r="E276" s="22">
        <f>F276</f>
        <v>94.09054</v>
      </c>
      <c r="F276" s="22">
        <f>ROUND(94.0905363071029,5)</f>
        <v>94.09054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ROUND(98.4175343631277,5)</f>
        <v>98.41753</v>
      </c>
      <c r="D278" s="22">
        <f>F278</f>
        <v>92.87934</v>
      </c>
      <c r="E278" s="22">
        <f>F278</f>
        <v>92.87934</v>
      </c>
      <c r="F278" s="22">
        <f>ROUND(92.8793372950548,5)</f>
        <v>92.87934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ROUND(98.4175343631277,5)</f>
        <v>98.41753</v>
      </c>
      <c r="D280" s="22">
        <f>F280</f>
        <v>92.6295</v>
      </c>
      <c r="E280" s="22">
        <f>F280</f>
        <v>92.6295</v>
      </c>
      <c r="F280" s="22">
        <f>ROUND(92.6295026324982,5)</f>
        <v>92.6295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ROUND(98.4175343631277,5)</f>
        <v>98.41753</v>
      </c>
      <c r="D282" s="22">
        <f>F282</f>
        <v>94.45676</v>
      </c>
      <c r="E282" s="22">
        <f>F282</f>
        <v>94.45676</v>
      </c>
      <c r="F282" s="22">
        <f>ROUND(94.4567611411896,5)</f>
        <v>94.45676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ROUND(98.4175343631277,5)</f>
        <v>98.41753</v>
      </c>
      <c r="D284" s="22">
        <f>F284</f>
        <v>94.24576</v>
      </c>
      <c r="E284" s="22">
        <f>F284</f>
        <v>94.24576</v>
      </c>
      <c r="F284" s="22">
        <f>ROUND(94.2457553717699,5)</f>
        <v>94.24576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ROUND(98.4175343631277,5)</f>
        <v>98.41753</v>
      </c>
      <c r="D286" s="22">
        <f>F286</f>
        <v>95.06387</v>
      </c>
      <c r="E286" s="22">
        <f>F286</f>
        <v>95.06387</v>
      </c>
      <c r="F286" s="22">
        <f>ROUND(95.0638667515626,5)</f>
        <v>95.06387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ROUND(98.4175343631277,5)</f>
        <v>98.41753</v>
      </c>
      <c r="D288" s="22">
        <f>F288</f>
        <v>98.67629</v>
      </c>
      <c r="E288" s="22">
        <f>F288</f>
        <v>98.67629</v>
      </c>
      <c r="F288" s="22">
        <f>ROUND(98.676286665022,5)</f>
        <v>98.67629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ROUND(98.4175343631277,2)</f>
        <v>98.42</v>
      </c>
      <c r="D290" s="20">
        <f>F290</f>
        <v>98.42</v>
      </c>
      <c r="E290" s="20">
        <f>F290</f>
        <v>98.42</v>
      </c>
      <c r="F290" s="20">
        <f>ROUND(98.4175343631277,2)</f>
        <v>98.42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ROUND(98.4175343631277,2)</f>
        <v>98.42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ROUND(96.1932392064632,5)</f>
        <v>96.19324</v>
      </c>
      <c r="D294" s="22">
        <f>F294</f>
        <v>88.10306</v>
      </c>
      <c r="E294" s="22">
        <f>F294</f>
        <v>88.10306</v>
      </c>
      <c r="F294" s="22">
        <f>ROUND(88.1030610076385,5)</f>
        <v>88.10306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ROUND(96.1932392064632,5)</f>
        <v>96.19324</v>
      </c>
      <c r="D296" s="22">
        <f>F296</f>
        <v>84.81984</v>
      </c>
      <c r="E296" s="22">
        <f>F296</f>
        <v>84.81984</v>
      </c>
      <c r="F296" s="22">
        <f>ROUND(84.8198441904435,5)</f>
        <v>84.81984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ROUND(96.1932392064632,5)</f>
        <v>96.19324</v>
      </c>
      <c r="D298" s="22">
        <f>F298</f>
        <v>83.34068</v>
      </c>
      <c r="E298" s="22">
        <f>F298</f>
        <v>83.34068</v>
      </c>
      <c r="F298" s="22">
        <f>ROUND(83.340680033932,5)</f>
        <v>83.34068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ROUND(96.1932392064632,5)</f>
        <v>96.19324</v>
      </c>
      <c r="D300" s="22">
        <f>F300</f>
        <v>85.42059</v>
      </c>
      <c r="E300" s="22">
        <f>F300</f>
        <v>85.42059</v>
      </c>
      <c r="F300" s="22">
        <f>ROUND(85.4205935003226,5)</f>
        <v>85.42059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ROUND(96.1932392064632,5)</f>
        <v>96.19324</v>
      </c>
      <c r="D302" s="22">
        <f>F302</f>
        <v>89.23472</v>
      </c>
      <c r="E302" s="22">
        <f>F302</f>
        <v>89.23472</v>
      </c>
      <c r="F302" s="22">
        <f>ROUND(89.2347238537783,5)</f>
        <v>89.23472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ROUND(96.1932392064632,5)</f>
        <v>96.19324</v>
      </c>
      <c r="D304" s="22">
        <f>F304</f>
        <v>87.63623</v>
      </c>
      <c r="E304" s="22">
        <f>F304</f>
        <v>87.63623</v>
      </c>
      <c r="F304" s="22">
        <f>ROUND(87.6362330761818,5)</f>
        <v>87.63623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ROUND(96.1932392064632,5)</f>
        <v>96.19324</v>
      </c>
      <c r="D306" s="22">
        <f>F306</f>
        <v>89.69469</v>
      </c>
      <c r="E306" s="22">
        <f>F306</f>
        <v>89.69469</v>
      </c>
      <c r="F306" s="22">
        <f>ROUND(89.6946933479856,5)</f>
        <v>89.69469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ROUND(96.1932392064632,5)</f>
        <v>96.19324</v>
      </c>
      <c r="D308" s="22">
        <f>F308</f>
        <v>95.24207</v>
      </c>
      <c r="E308" s="22">
        <f>F308</f>
        <v>95.24207</v>
      </c>
      <c r="F308" s="22">
        <f>ROUND(95.2420732258745,5)</f>
        <v>95.24207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ROUND(96.1932392064632,2)</f>
        <v>96.19</v>
      </c>
      <c r="D310" s="20">
        <f>F310</f>
        <v>96.19</v>
      </c>
      <c r="E310" s="20">
        <f>F310</f>
        <v>96.19</v>
      </c>
      <c r="F310" s="20">
        <f>ROUND(96.1932392064632,2)</f>
        <v>96.19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ROUND(96.1932392064632,2)</f>
        <v>96.19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2020-02-24T15:55:59Z</dcterms:modified>
  <cp:category/>
  <cp:version/>
  <cp:contentType/>
  <cp:contentStatus/>
</cp:coreProperties>
</file>