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<sst xmlns="http://schemas.openxmlformats.org/spreadsheetml/2006/main" count="88" uniqueCount="86">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</sst>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X16" sqref="X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43917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ROUND(101.765554364634,2)</f>
        <v>101.77</v>
      </c>
      <c r="D6" s="20">
        <f>F6</f>
        <v>101.77</v>
      </c>
      <c r="E6" s="20">
        <f>F6</f>
        <v>101.77</v>
      </c>
      <c r="F6" s="20">
        <f>ROUND(101.765554364634,2)</f>
        <v>101.77</v>
      </c>
      <c r="G6" s="20"/>
      <c r="H6" s="28"/>
    </row>
    <row r="7" spans="1:8" ht="12.75" customHeight="1">
      <c r="A7" s="30">
        <v>44095</v>
      </c>
      <c r="B7" s="31"/>
      <c r="C7" s="20">
        <f>ROUND(101.765554364634,2)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ROUND(97.410909237423,2)</f>
        <v>97.41</v>
      </c>
      <c r="D9" s="20">
        <f aca="true" t="shared" si="1" ref="D9:D20">F9</f>
        <v>94.55</v>
      </c>
      <c r="E9" s="20">
        <f aca="true" t="shared" si="2" ref="E9:E20">F9</f>
        <v>94.55</v>
      </c>
      <c r="F9" s="20">
        <f>ROUND(94.5526782524978,2)</f>
        <v>94.55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97.41</v>
      </c>
      <c r="D10" s="20">
        <f t="shared" si="1"/>
        <v>93.13</v>
      </c>
      <c r="E10" s="20">
        <f t="shared" si="2"/>
        <v>93.13</v>
      </c>
      <c r="F10" s="20">
        <f>ROUND(93.1316387402356,2)</f>
        <v>93.13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97.41</v>
      </c>
      <c r="D11" s="20">
        <f t="shared" si="1"/>
        <v>91.74</v>
      </c>
      <c r="E11" s="20">
        <f t="shared" si="2"/>
        <v>91.74</v>
      </c>
      <c r="F11" s="20">
        <f>ROUND(91.7416250278089,2)</f>
        <v>91.74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97.41</v>
      </c>
      <c r="D12" s="20">
        <f t="shared" si="1"/>
        <v>91.17</v>
      </c>
      <c r="E12" s="20">
        <f t="shared" si="2"/>
        <v>91.17</v>
      </c>
      <c r="F12" s="20">
        <f>ROUND(91.1669179997549,2)</f>
        <v>91.17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97.41</v>
      </c>
      <c r="D13" s="20">
        <f t="shared" si="1"/>
        <v>92.94</v>
      </c>
      <c r="E13" s="20">
        <f t="shared" si="2"/>
        <v>92.94</v>
      </c>
      <c r="F13" s="20">
        <f>ROUND(92.9394390971137,2)</f>
        <v>92.94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97.41</v>
      </c>
      <c r="D14" s="20">
        <f t="shared" si="1"/>
        <v>92.9</v>
      </c>
      <c r="E14" s="20">
        <f t="shared" si="2"/>
        <v>92.9</v>
      </c>
      <c r="F14" s="20">
        <f>ROUND(92.9020670366648,2)</f>
        <v>92.9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97.41</v>
      </c>
      <c r="D15" s="20">
        <f t="shared" si="1"/>
        <v>93.56</v>
      </c>
      <c r="E15" s="20">
        <f t="shared" si="2"/>
        <v>93.56</v>
      </c>
      <c r="F15" s="20">
        <f>ROUND(93.5632901002782,2)</f>
        <v>93.56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97.41</v>
      </c>
      <c r="D16" s="20">
        <f t="shared" si="1"/>
        <v>97.21</v>
      </c>
      <c r="E16" s="20">
        <f t="shared" si="2"/>
        <v>97.21</v>
      </c>
      <c r="F16" s="20">
        <f>ROUND(97.2056500160384,2)</f>
        <v>97.21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97.41</v>
      </c>
      <c r="D17" s="20">
        <f t="shared" si="1"/>
        <v>98.23</v>
      </c>
      <c r="E17" s="20">
        <f t="shared" si="2"/>
        <v>98.23</v>
      </c>
      <c r="F17" s="20">
        <f>ROUND(98.2340264538775,2)</f>
        <v>98.23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97.41</v>
      </c>
      <c r="D18" s="20">
        <f t="shared" si="1"/>
        <v>91.32</v>
      </c>
      <c r="E18" s="20">
        <f t="shared" si="2"/>
        <v>91.32</v>
      </c>
      <c r="F18" s="20">
        <f>ROUND(91.3156218101654,2)</f>
        <v>91.32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97.41</v>
      </c>
      <c r="D19" s="20">
        <f t="shared" si="1"/>
        <v>97.41</v>
      </c>
      <c r="E19" s="20">
        <f t="shared" si="2"/>
        <v>97.41</v>
      </c>
      <c r="F19" s="20">
        <f>ROUND(97.410909237423,2)</f>
        <v>97.41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97.41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ROUND(106.13804669847,2)</f>
        <v>106.14</v>
      </c>
      <c r="D22" s="20">
        <f aca="true" t="shared" si="4" ref="D22:D33">F22</f>
        <v>92.41</v>
      </c>
      <c r="E22" s="20">
        <f aca="true" t="shared" si="5" ref="E22:E33">F22</f>
        <v>92.41</v>
      </c>
      <c r="F22" s="20">
        <f>ROUND(92.4106856924379,2)</f>
        <v>92.41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106.14</v>
      </c>
      <c r="D23" s="20">
        <f t="shared" si="4"/>
        <v>89.75</v>
      </c>
      <c r="E23" s="20">
        <f t="shared" si="5"/>
        <v>89.75</v>
      </c>
      <c r="F23" s="20">
        <f>ROUND(89.7485229459154,2)</f>
        <v>89.75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106.14</v>
      </c>
      <c r="D24" s="20">
        <f t="shared" si="4"/>
        <v>88.94</v>
      </c>
      <c r="E24" s="20">
        <f t="shared" si="5"/>
        <v>88.94</v>
      </c>
      <c r="F24" s="20">
        <f>ROUND(88.9361873531491,2)</f>
        <v>88.94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106.14</v>
      </c>
      <c r="D25" s="20">
        <f t="shared" si="4"/>
        <v>91.59</v>
      </c>
      <c r="E25" s="20">
        <f t="shared" si="5"/>
        <v>91.59</v>
      </c>
      <c r="F25" s="20">
        <f>ROUND(91.5905647200981,2)</f>
        <v>91.59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106.14</v>
      </c>
      <c r="D26" s="20">
        <f t="shared" si="4"/>
        <v>96.07</v>
      </c>
      <c r="E26" s="20">
        <f t="shared" si="5"/>
        <v>96.07</v>
      </c>
      <c r="F26" s="20">
        <f>ROUND(96.0669216940795,2)</f>
        <v>96.07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106.14</v>
      </c>
      <c r="D27" s="20">
        <f t="shared" si="4"/>
        <v>95.25</v>
      </c>
      <c r="E27" s="20">
        <f t="shared" si="5"/>
        <v>95.25</v>
      </c>
      <c r="F27" s="20">
        <f>ROUND(95.2544940008684,2)</f>
        <v>95.25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106.14</v>
      </c>
      <c r="D28" s="20">
        <f t="shared" si="4"/>
        <v>97.74</v>
      </c>
      <c r="E28" s="20">
        <f t="shared" si="5"/>
        <v>97.74</v>
      </c>
      <c r="F28" s="20">
        <f>ROUND(97.7386301728312,2)</f>
        <v>97.74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106.14</v>
      </c>
      <c r="D29" s="20">
        <f t="shared" si="4"/>
        <v>103.75</v>
      </c>
      <c r="E29" s="20">
        <f t="shared" si="5"/>
        <v>103.75</v>
      </c>
      <c r="F29" s="20">
        <f>ROUND(103.74846361612,2)</f>
        <v>103.75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106.14</v>
      </c>
      <c r="D30" s="20">
        <f t="shared" si="4"/>
        <v>104.55</v>
      </c>
      <c r="E30" s="20">
        <f t="shared" si="5"/>
        <v>104.55</v>
      </c>
      <c r="F30" s="20">
        <f>ROUND(104.551952012855,2)</f>
        <v>104.55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106.14</v>
      </c>
      <c r="D31" s="20">
        <f t="shared" si="4"/>
        <v>98.38</v>
      </c>
      <c r="E31" s="20">
        <f t="shared" si="5"/>
        <v>98.38</v>
      </c>
      <c r="F31" s="20">
        <f>ROUND(98.3805352321524,2)</f>
        <v>98.38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106.14</v>
      </c>
      <c r="D32" s="20">
        <f t="shared" si="4"/>
        <v>106.14</v>
      </c>
      <c r="E32" s="20">
        <f t="shared" si="5"/>
        <v>106.14</v>
      </c>
      <c r="F32" s="20">
        <f>ROUND(106.13804669847,2)</f>
        <v>106.14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106.14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ROUND(5.6,5)</f>
        <v>5.6</v>
      </c>
      <c r="D35" s="22">
        <f>F35</f>
        <v>5.6</v>
      </c>
      <c r="E35" s="22">
        <f>F35</f>
        <v>5.6</v>
      </c>
      <c r="F35" s="22">
        <f>ROUND(5.6,5)</f>
        <v>5.6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ROUND(6.55,5)</f>
        <v>6.55</v>
      </c>
      <c r="D37" s="22">
        <f>F37</f>
        <v>6.55</v>
      </c>
      <c r="E37" s="22">
        <f>F37</f>
        <v>6.55</v>
      </c>
      <c r="F37" s="22">
        <f>ROUND(6.55,5)</f>
        <v>6.55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ROUND(6.3,5)</f>
        <v>6.3</v>
      </c>
      <c r="D39" s="22">
        <f>F39</f>
        <v>6.3</v>
      </c>
      <c r="E39" s="22">
        <f>F39</f>
        <v>6.3</v>
      </c>
      <c r="F39" s="22">
        <f>ROUND(6.3,5)</f>
        <v>6.3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ROUND(7.04,5)</f>
        <v>7.04</v>
      </c>
      <c r="D41" s="22">
        <f>F41</f>
        <v>7.04</v>
      </c>
      <c r="E41" s="22">
        <f>F41</f>
        <v>7.04</v>
      </c>
      <c r="F41" s="22">
        <f>ROUND(7.04,5)</f>
        <v>7.04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ROUND(13.3,5)</f>
        <v>13.3</v>
      </c>
      <c r="D43" s="22">
        <f>F43</f>
        <v>13.3</v>
      </c>
      <c r="E43" s="22">
        <f>F43</f>
        <v>13.3</v>
      </c>
      <c r="F43" s="22">
        <f>ROUND(13.3,5)</f>
        <v>13.3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ROUND(7.125,5)</f>
        <v>7.125</v>
      </c>
      <c r="D45" s="22">
        <f>F45</f>
        <v>7.125</v>
      </c>
      <c r="E45" s="22">
        <f>F45</f>
        <v>7.125</v>
      </c>
      <c r="F45" s="22">
        <f>ROUND(7.125,5)</f>
        <v>7.125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ROUND(10.465,3)</f>
        <v>10.465</v>
      </c>
      <c r="D47" s="23">
        <f>F47</f>
        <v>10.465</v>
      </c>
      <c r="E47" s="23">
        <f>F47</f>
        <v>10.465</v>
      </c>
      <c r="F47" s="23">
        <f>ROUND(10.465,3)</f>
        <v>10.465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ROUND(3.85,3)</f>
        <v>3.85</v>
      </c>
      <c r="D49" s="23">
        <f>F49</f>
        <v>3.85</v>
      </c>
      <c r="E49" s="23">
        <f>F49</f>
        <v>3.85</v>
      </c>
      <c r="F49" s="23">
        <f>ROUND(3.85,3)</f>
        <v>3.85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ROUND(6.12,3)</f>
        <v>6.12</v>
      </c>
      <c r="D51" s="23">
        <f>F51</f>
        <v>6.12</v>
      </c>
      <c r="E51" s="23">
        <f>F51</f>
        <v>6.12</v>
      </c>
      <c r="F51" s="23">
        <f>ROUND(6.12,3)</f>
        <v>6.12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ROUND(4.95,3)</f>
        <v>4.95</v>
      </c>
      <c r="D53" s="23">
        <f>F53</f>
        <v>4.95</v>
      </c>
      <c r="E53" s="23">
        <f>F53</f>
        <v>4.95</v>
      </c>
      <c r="F53" s="23">
        <f>ROUND(4.95,3)</f>
        <v>4.95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ROUND(12.23,3)</f>
        <v>12.23</v>
      </c>
      <c r="D55" s="23">
        <f>F55</f>
        <v>12.23</v>
      </c>
      <c r="E55" s="23">
        <f>F55</f>
        <v>12.23</v>
      </c>
      <c r="F55" s="23">
        <f>ROUND(12.23,3)</f>
        <v>12.23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ROUND(6.1,3)</f>
        <v>6.1</v>
      </c>
      <c r="D57" s="23">
        <f>F57</f>
        <v>6.1</v>
      </c>
      <c r="E57" s="23">
        <f>F57</f>
        <v>6.1</v>
      </c>
      <c r="F57" s="23">
        <f>ROUND(6.1,3)</f>
        <v>6.1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ROUND(3.4,3)</f>
        <v>3.4</v>
      </c>
      <c r="D59" s="23">
        <f>F59</f>
        <v>3.4</v>
      </c>
      <c r="E59" s="23">
        <f>F59</f>
        <v>3.4</v>
      </c>
      <c r="F59" s="23">
        <f>ROUND(3.4,3)</f>
        <v>3.4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ROUND(11.855,3)</f>
        <v>11.855</v>
      </c>
      <c r="D61" s="23">
        <f>F61</f>
        <v>11.855</v>
      </c>
      <c r="E61" s="23">
        <f>F61</f>
        <v>11.855</v>
      </c>
      <c r="F61" s="23">
        <f>ROUND(11.855,3)</f>
        <v>11.855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ROUND(5.6,5)</f>
        <v>5.6</v>
      </c>
      <c r="D63" s="22">
        <f>F63</f>
        <v>125.88103</v>
      </c>
      <c r="E63" s="22">
        <f>F63</f>
        <v>125.88103</v>
      </c>
      <c r="F63" s="22">
        <f>ROUND(125.88103,5)</f>
        <v>125.88103</v>
      </c>
      <c r="G63" s="20"/>
      <c r="H63" s="28"/>
    </row>
    <row r="64" spans="1:8" ht="12.75" customHeight="1">
      <c r="A64" s="30">
        <v>44049</v>
      </c>
      <c r="B64" s="31"/>
      <c r="C64" s="22">
        <f>ROUND(5.6,5)</f>
        <v>5.6</v>
      </c>
      <c r="D64" s="22">
        <f>F64</f>
        <v>126.43957</v>
      </c>
      <c r="E64" s="22">
        <f>F64</f>
        <v>126.43957</v>
      </c>
      <c r="F64" s="22">
        <f>ROUND(126.43957,5)</f>
        <v>126.43957</v>
      </c>
      <c r="G64" s="20"/>
      <c r="H64" s="28"/>
    </row>
    <row r="65" spans="1:8" ht="12.75" customHeight="1">
      <c r="A65" s="30">
        <v>44140</v>
      </c>
      <c r="B65" s="31"/>
      <c r="C65" s="22">
        <f>ROUND(5.6,5)</f>
        <v>5.6</v>
      </c>
      <c r="D65" s="22">
        <f>F65</f>
        <v>128.51904</v>
      </c>
      <c r="E65" s="22">
        <f>F65</f>
        <v>128.51904</v>
      </c>
      <c r="F65" s="22">
        <f>ROUND(128.51904,5)</f>
        <v>128.51904</v>
      </c>
      <c r="G65" s="20"/>
      <c r="H65" s="28"/>
    </row>
    <row r="66" spans="1:8" ht="12.75" customHeight="1">
      <c r="A66" s="30">
        <v>44231</v>
      </c>
      <c r="B66" s="31"/>
      <c r="C66" s="22">
        <f>ROUND(5.6,5)</f>
        <v>5.6</v>
      </c>
      <c r="D66" s="22">
        <f>F66</f>
        <v>129.13953</v>
      </c>
      <c r="E66" s="22">
        <f>F66</f>
        <v>129.13953</v>
      </c>
      <c r="F66" s="22">
        <f>ROUND(129.13953,5)</f>
        <v>129.13953</v>
      </c>
      <c r="G66" s="20"/>
      <c r="H66" s="28"/>
    </row>
    <row r="67" spans="1:8" ht="12.75" customHeight="1">
      <c r="A67" s="30">
        <v>44322</v>
      </c>
      <c r="B67" s="31"/>
      <c r="C67" s="22">
        <f>ROUND(5.6,5)</f>
        <v>5.6</v>
      </c>
      <c r="D67" s="22">
        <f>F67</f>
        <v>131.18045</v>
      </c>
      <c r="E67" s="22">
        <f>F67</f>
        <v>131.18045</v>
      </c>
      <c r="F67" s="22">
        <f>ROUND(131.18045,5)</f>
        <v>131.18045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ROUND(82.67893,5)</f>
        <v>82.67893</v>
      </c>
      <c r="D69" s="22">
        <f>F69</f>
        <v>83.25657</v>
      </c>
      <c r="E69" s="22">
        <f>F69</f>
        <v>83.25657</v>
      </c>
      <c r="F69" s="22">
        <f>ROUND(83.25657,5)</f>
        <v>83.25657</v>
      </c>
      <c r="G69" s="20"/>
      <c r="H69" s="28"/>
    </row>
    <row r="70" spans="1:8" ht="12.75" customHeight="1">
      <c r="A70" s="30">
        <v>44049</v>
      </c>
      <c r="B70" s="31"/>
      <c r="C70" s="22">
        <f>ROUND(82.67893,5)</f>
        <v>82.67893</v>
      </c>
      <c r="D70" s="22">
        <f>F70</f>
        <v>84.62222</v>
      </c>
      <c r="E70" s="22">
        <f>F70</f>
        <v>84.62222</v>
      </c>
      <c r="F70" s="22">
        <f>ROUND(84.62222,5)</f>
        <v>84.62222</v>
      </c>
      <c r="G70" s="20"/>
      <c r="H70" s="28"/>
    </row>
    <row r="71" spans="1:8" ht="12.75" customHeight="1">
      <c r="A71" s="30">
        <v>44140</v>
      </c>
      <c r="B71" s="31"/>
      <c r="C71" s="22">
        <f>ROUND(82.67893,5)</f>
        <v>82.67893</v>
      </c>
      <c r="D71" s="22">
        <f>F71</f>
        <v>84.87125</v>
      </c>
      <c r="E71" s="22">
        <f>F71</f>
        <v>84.87125</v>
      </c>
      <c r="F71" s="22">
        <f>ROUND(84.87125,5)</f>
        <v>84.87125</v>
      </c>
      <c r="G71" s="20"/>
      <c r="H71" s="28"/>
    </row>
    <row r="72" spans="1:8" ht="12.75" customHeight="1">
      <c r="A72" s="30">
        <v>44231</v>
      </c>
      <c r="B72" s="31"/>
      <c r="C72" s="22">
        <f>ROUND(82.67893,5)</f>
        <v>82.67893</v>
      </c>
      <c r="D72" s="22">
        <f>F72</f>
        <v>86.2906</v>
      </c>
      <c r="E72" s="22">
        <f>F72</f>
        <v>86.2906</v>
      </c>
      <c r="F72" s="22">
        <f>ROUND(86.2906,5)</f>
        <v>86.2906</v>
      </c>
      <c r="G72" s="20"/>
      <c r="H72" s="28"/>
    </row>
    <row r="73" spans="1:8" ht="12.75" customHeight="1">
      <c r="A73" s="30">
        <v>44322</v>
      </c>
      <c r="B73" s="31"/>
      <c r="C73" s="22">
        <f>ROUND(82.67893,5)</f>
        <v>82.67893</v>
      </c>
      <c r="D73" s="22">
        <f>F73</f>
        <v>86.49797</v>
      </c>
      <c r="E73" s="22">
        <f>F73</f>
        <v>86.49797</v>
      </c>
      <c r="F73" s="22">
        <f>ROUND(86.49797,5)</f>
        <v>86.49797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ROUND(11.615,5)</f>
        <v>11.615</v>
      </c>
      <c r="D75" s="22">
        <f>F75</f>
        <v>11.71251</v>
      </c>
      <c r="E75" s="22">
        <f>F75</f>
        <v>11.71251</v>
      </c>
      <c r="F75" s="22">
        <f>ROUND(11.71251,5)</f>
        <v>11.71251</v>
      </c>
      <c r="G75" s="20"/>
      <c r="H75" s="28"/>
    </row>
    <row r="76" spans="1:8" ht="12.75" customHeight="1">
      <c r="A76" s="30">
        <v>44049</v>
      </c>
      <c r="B76" s="31"/>
      <c r="C76" s="22">
        <f>ROUND(11.615,5)</f>
        <v>11.615</v>
      </c>
      <c r="D76" s="22">
        <f>F76</f>
        <v>11.93175</v>
      </c>
      <c r="E76" s="22">
        <f>F76</f>
        <v>11.93175</v>
      </c>
      <c r="F76" s="22">
        <f>ROUND(11.93175,5)</f>
        <v>11.93175</v>
      </c>
      <c r="G76" s="20"/>
      <c r="H76" s="28"/>
    </row>
    <row r="77" spans="1:8" ht="12.75" customHeight="1">
      <c r="A77" s="30">
        <v>44140</v>
      </c>
      <c r="B77" s="31"/>
      <c r="C77" s="22">
        <f>ROUND(11.615,5)</f>
        <v>11.615</v>
      </c>
      <c r="D77" s="22">
        <f>F77</f>
        <v>12.14333</v>
      </c>
      <c r="E77" s="22">
        <f>F77</f>
        <v>12.14333</v>
      </c>
      <c r="F77" s="22">
        <f>ROUND(12.14333,5)</f>
        <v>12.14333</v>
      </c>
      <c r="G77" s="20"/>
      <c r="H77" s="28"/>
    </row>
    <row r="78" spans="1:8" ht="12.75" customHeight="1">
      <c r="A78" s="30">
        <v>44231</v>
      </c>
      <c r="B78" s="31"/>
      <c r="C78" s="22">
        <f>ROUND(11.615,5)</f>
        <v>11.615</v>
      </c>
      <c r="D78" s="22">
        <f>F78</f>
        <v>12.37424</v>
      </c>
      <c r="E78" s="22">
        <f>F78</f>
        <v>12.37424</v>
      </c>
      <c r="F78" s="22">
        <f>ROUND(12.37424,5)</f>
        <v>12.37424</v>
      </c>
      <c r="G78" s="20"/>
      <c r="H78" s="28"/>
    </row>
    <row r="79" spans="1:8" ht="12.75" customHeight="1">
      <c r="A79" s="30">
        <v>44322</v>
      </c>
      <c r="B79" s="31"/>
      <c r="C79" s="22">
        <f>ROUND(11.615,5)</f>
        <v>11.615</v>
      </c>
      <c r="D79" s="22">
        <f>F79</f>
        <v>12.64013</v>
      </c>
      <c r="E79" s="22">
        <f>F79</f>
        <v>12.64013</v>
      </c>
      <c r="F79" s="22">
        <f>ROUND(12.64013,5)</f>
        <v>12.64013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ROUND(12.03,5)</f>
        <v>12.03</v>
      </c>
      <c r="D81" s="22">
        <f>F81</f>
        <v>12.12362</v>
      </c>
      <c r="E81" s="22">
        <f>F81</f>
        <v>12.12362</v>
      </c>
      <c r="F81" s="22">
        <f>ROUND(12.12362,5)</f>
        <v>12.12362</v>
      </c>
      <c r="G81" s="20"/>
      <c r="H81" s="28"/>
    </row>
    <row r="82" spans="1:8" ht="12.75" customHeight="1">
      <c r="A82" s="30">
        <v>44049</v>
      </c>
      <c r="B82" s="31"/>
      <c r="C82" s="22">
        <f>ROUND(12.03,5)</f>
        <v>12.03</v>
      </c>
      <c r="D82" s="22">
        <f>F82</f>
        <v>12.33569</v>
      </c>
      <c r="E82" s="22">
        <f>F82</f>
        <v>12.33569</v>
      </c>
      <c r="F82" s="22">
        <f>ROUND(12.33569,5)</f>
        <v>12.33569</v>
      </c>
      <c r="G82" s="20"/>
      <c r="H82" s="28"/>
    </row>
    <row r="83" spans="1:8" ht="12.75" customHeight="1">
      <c r="A83" s="30">
        <v>44140</v>
      </c>
      <c r="B83" s="31"/>
      <c r="C83" s="22">
        <f>ROUND(12.03,5)</f>
        <v>12.03</v>
      </c>
      <c r="D83" s="22">
        <f>F83</f>
        <v>12.54955</v>
      </c>
      <c r="E83" s="22">
        <f>F83</f>
        <v>12.54955</v>
      </c>
      <c r="F83" s="22">
        <f>ROUND(12.54955,5)</f>
        <v>12.54955</v>
      </c>
      <c r="G83" s="20"/>
      <c r="H83" s="28"/>
    </row>
    <row r="84" spans="1:8" ht="12.75" customHeight="1">
      <c r="A84" s="30">
        <v>44231</v>
      </c>
      <c r="B84" s="31"/>
      <c r="C84" s="22">
        <f>ROUND(12.03,5)</f>
        <v>12.03</v>
      </c>
      <c r="D84" s="22">
        <f>F84</f>
        <v>12.77683</v>
      </c>
      <c r="E84" s="22">
        <f>F84</f>
        <v>12.77683</v>
      </c>
      <c r="F84" s="22">
        <f>ROUND(12.77683,5)</f>
        <v>12.77683</v>
      </c>
      <c r="G84" s="20"/>
      <c r="H84" s="28"/>
    </row>
    <row r="85" spans="1:8" ht="12.75" customHeight="1">
      <c r="A85" s="30">
        <v>44322</v>
      </c>
      <c r="B85" s="31"/>
      <c r="C85" s="22">
        <f>ROUND(12.03,5)</f>
        <v>12.03</v>
      </c>
      <c r="D85" s="22">
        <f>F85</f>
        <v>13.03182</v>
      </c>
      <c r="E85" s="22">
        <f>F85</f>
        <v>13.03182</v>
      </c>
      <c r="F85" s="22">
        <f>ROUND(13.03182,5)</f>
        <v>13.03182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ROUND(78.29922,5)</f>
        <v>78.29922</v>
      </c>
      <c r="D87" s="22">
        <f>F87</f>
        <v>78.84622</v>
      </c>
      <c r="E87" s="22">
        <f>F87</f>
        <v>78.84622</v>
      </c>
      <c r="F87" s="22">
        <f>ROUND(78.84622,5)</f>
        <v>78.84622</v>
      </c>
      <c r="G87" s="20"/>
      <c r="H87" s="28"/>
    </row>
    <row r="88" spans="1:8" ht="12.75" customHeight="1">
      <c r="A88" s="30">
        <v>44049</v>
      </c>
      <c r="B88" s="31"/>
      <c r="C88" s="22">
        <f>ROUND(78.29922,5)</f>
        <v>78.29922</v>
      </c>
      <c r="D88" s="22">
        <f>F88</f>
        <v>80.13964</v>
      </c>
      <c r="E88" s="22">
        <f>F88</f>
        <v>80.13964</v>
      </c>
      <c r="F88" s="22">
        <f>ROUND(80.13964,5)</f>
        <v>80.13964</v>
      </c>
      <c r="G88" s="20"/>
      <c r="H88" s="28"/>
    </row>
    <row r="89" spans="1:8" ht="12.75" customHeight="1">
      <c r="A89" s="30">
        <v>44140</v>
      </c>
      <c r="B89" s="31"/>
      <c r="C89" s="22">
        <f>ROUND(78.29922,5)</f>
        <v>78.29922</v>
      </c>
      <c r="D89" s="22">
        <f>F89</f>
        <v>80.2373</v>
      </c>
      <c r="E89" s="22">
        <f>F89</f>
        <v>80.2373</v>
      </c>
      <c r="F89" s="22">
        <f>ROUND(80.2373,5)</f>
        <v>80.2373</v>
      </c>
      <c r="G89" s="20"/>
      <c r="H89" s="28"/>
    </row>
    <row r="90" spans="1:8" ht="12.75" customHeight="1">
      <c r="A90" s="30">
        <v>44231</v>
      </c>
      <c r="B90" s="31"/>
      <c r="C90" s="22">
        <f>ROUND(78.29922,5)</f>
        <v>78.29922</v>
      </c>
      <c r="D90" s="22">
        <f>F90</f>
        <v>81.57913</v>
      </c>
      <c r="E90" s="22">
        <f>F90</f>
        <v>81.57913</v>
      </c>
      <c r="F90" s="22">
        <f>ROUND(81.57913,5)</f>
        <v>81.57913</v>
      </c>
      <c r="G90" s="20"/>
      <c r="H90" s="28"/>
    </row>
    <row r="91" spans="1:8" ht="12.75" customHeight="1">
      <c r="A91" s="30">
        <v>44322</v>
      </c>
      <c r="B91" s="31"/>
      <c r="C91" s="22">
        <f>ROUND(78.29922,5)</f>
        <v>78.29922</v>
      </c>
      <c r="D91" s="22">
        <f>F91</f>
        <v>81.63201</v>
      </c>
      <c r="E91" s="22">
        <f>F91</f>
        <v>81.63201</v>
      </c>
      <c r="F91" s="22">
        <f>ROUND(81.63201,5)</f>
        <v>81.63201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ROUND(12.34,5)</f>
        <v>12.34</v>
      </c>
      <c r="D93" s="22">
        <f>F93</f>
        <v>12.43135</v>
      </c>
      <c r="E93" s="22">
        <f>F93</f>
        <v>12.43135</v>
      </c>
      <c r="F93" s="22">
        <f>ROUND(12.43135,5)</f>
        <v>12.43135</v>
      </c>
      <c r="G93" s="20"/>
      <c r="H93" s="28"/>
    </row>
    <row r="94" spans="1:8" ht="12.75" customHeight="1">
      <c r="A94" s="30">
        <v>44049</v>
      </c>
      <c r="B94" s="31"/>
      <c r="C94" s="22">
        <f>ROUND(12.34,5)</f>
        <v>12.34</v>
      </c>
      <c r="D94" s="22">
        <f>F94</f>
        <v>12.63634</v>
      </c>
      <c r="E94" s="22">
        <f>F94</f>
        <v>12.63634</v>
      </c>
      <c r="F94" s="22">
        <f>ROUND(12.63634,5)</f>
        <v>12.63634</v>
      </c>
      <c r="G94" s="20"/>
      <c r="H94" s="28"/>
    </row>
    <row r="95" spans="1:8" ht="12.75" customHeight="1">
      <c r="A95" s="30">
        <v>44140</v>
      </c>
      <c r="B95" s="31"/>
      <c r="C95" s="22">
        <f>ROUND(12.34,5)</f>
        <v>12.34</v>
      </c>
      <c r="D95" s="22">
        <f>F95</f>
        <v>12.83186</v>
      </c>
      <c r="E95" s="22">
        <f>F95</f>
        <v>12.83186</v>
      </c>
      <c r="F95" s="22">
        <f>ROUND(12.83186,5)</f>
        <v>12.83186</v>
      </c>
      <c r="G95" s="20"/>
      <c r="H95" s="28"/>
    </row>
    <row r="96" spans="1:8" ht="12.75" customHeight="1">
      <c r="A96" s="30">
        <v>44231</v>
      </c>
      <c r="B96" s="31"/>
      <c r="C96" s="22">
        <f>ROUND(12.34,5)</f>
        <v>12.34</v>
      </c>
      <c r="D96" s="22">
        <f>F96</f>
        <v>13.04298</v>
      </c>
      <c r="E96" s="22">
        <f>F96</f>
        <v>13.04298</v>
      </c>
      <c r="F96" s="22">
        <f>ROUND(13.04298,5)</f>
        <v>13.04298</v>
      </c>
      <c r="G96" s="20"/>
      <c r="H96" s="28"/>
    </row>
    <row r="97" spans="1:8" ht="12.75" customHeight="1">
      <c r="A97" s="30">
        <v>44322</v>
      </c>
      <c r="B97" s="31"/>
      <c r="C97" s="22">
        <f>ROUND(12.34,5)</f>
        <v>12.34</v>
      </c>
      <c r="D97" s="22">
        <f>F97</f>
        <v>13.27974</v>
      </c>
      <c r="E97" s="22">
        <f>F97</f>
        <v>13.27974</v>
      </c>
      <c r="F97" s="22">
        <f>ROUND(13.27974,5)</f>
        <v>13.27974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ROUND(6.55,5)</f>
        <v>6.55</v>
      </c>
      <c r="D99" s="22">
        <f>F99</f>
        <v>81.96699</v>
      </c>
      <c r="E99" s="22">
        <f>F99</f>
        <v>81.96699</v>
      </c>
      <c r="F99" s="22">
        <f>ROUND(81.96699,5)</f>
        <v>81.96699</v>
      </c>
      <c r="G99" s="20"/>
      <c r="H99" s="28"/>
    </row>
    <row r="100" spans="1:8" ht="12.75" customHeight="1">
      <c r="A100" s="30">
        <v>44049</v>
      </c>
      <c r="B100" s="31"/>
      <c r="C100" s="22">
        <f>ROUND(6.55,5)</f>
        <v>6.55</v>
      </c>
      <c r="D100" s="22">
        <f>F100</f>
        <v>81.61694</v>
      </c>
      <c r="E100" s="22">
        <f>F100</f>
        <v>81.61694</v>
      </c>
      <c r="F100" s="22">
        <f>ROUND(81.61694,5)</f>
        <v>81.61694</v>
      </c>
      <c r="G100" s="20"/>
      <c r="H100" s="28"/>
    </row>
    <row r="101" spans="1:8" ht="12.75" customHeight="1">
      <c r="A101" s="30">
        <v>44140</v>
      </c>
      <c r="B101" s="31"/>
      <c r="C101" s="22">
        <f>ROUND(6.55,5)</f>
        <v>6.55</v>
      </c>
      <c r="D101" s="22">
        <f>F101</f>
        <v>82.9594</v>
      </c>
      <c r="E101" s="22">
        <f>F101</f>
        <v>82.9594</v>
      </c>
      <c r="F101" s="22">
        <f>ROUND(82.9594,5)</f>
        <v>82.9594</v>
      </c>
      <c r="G101" s="20"/>
      <c r="H101" s="28"/>
    </row>
    <row r="102" spans="1:8" ht="12.75" customHeight="1">
      <c r="A102" s="30">
        <v>44231</v>
      </c>
      <c r="B102" s="31"/>
      <c r="C102" s="22">
        <f>ROUND(6.55,5)</f>
        <v>6.55</v>
      </c>
      <c r="D102" s="22">
        <f>F102</f>
        <v>82.62682</v>
      </c>
      <c r="E102" s="22">
        <f>F102</f>
        <v>82.62682</v>
      </c>
      <c r="F102" s="22">
        <f>ROUND(82.62682,5)</f>
        <v>82.62682</v>
      </c>
      <c r="G102" s="20"/>
      <c r="H102" s="28"/>
    </row>
    <row r="103" spans="1:8" ht="12.75" customHeight="1">
      <c r="A103" s="30">
        <v>44322</v>
      </c>
      <c r="B103" s="31"/>
      <c r="C103" s="22">
        <f>ROUND(6.55,5)</f>
        <v>6.55</v>
      </c>
      <c r="D103" s="22">
        <f>F103</f>
        <v>83.93169</v>
      </c>
      <c r="E103" s="22">
        <f>F103</f>
        <v>83.93169</v>
      </c>
      <c r="F103" s="22">
        <f>ROUND(83.93169,5)</f>
        <v>83.93169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ROUND(12.35,5)</f>
        <v>12.35</v>
      </c>
      <c r="D105" s="22">
        <f>F105</f>
        <v>12.43918</v>
      </c>
      <c r="E105" s="22">
        <f>F105</f>
        <v>12.43918</v>
      </c>
      <c r="F105" s="22">
        <f>ROUND(12.43918,5)</f>
        <v>12.43918</v>
      </c>
      <c r="G105" s="20"/>
      <c r="H105" s="28"/>
    </row>
    <row r="106" spans="1:8" ht="12.75" customHeight="1">
      <c r="A106" s="30">
        <v>44049</v>
      </c>
      <c r="B106" s="31"/>
      <c r="C106" s="22">
        <f>ROUND(12.35,5)</f>
        <v>12.35</v>
      </c>
      <c r="D106" s="22">
        <f>F106</f>
        <v>12.63924</v>
      </c>
      <c r="E106" s="22">
        <f>F106</f>
        <v>12.63924</v>
      </c>
      <c r="F106" s="22">
        <f>ROUND(12.63924,5)</f>
        <v>12.63924</v>
      </c>
      <c r="G106" s="20"/>
      <c r="H106" s="28"/>
    </row>
    <row r="107" spans="1:8" ht="12.75" customHeight="1">
      <c r="A107" s="30">
        <v>44140</v>
      </c>
      <c r="B107" s="31"/>
      <c r="C107" s="22">
        <f>ROUND(12.35,5)</f>
        <v>12.35</v>
      </c>
      <c r="D107" s="22">
        <f>F107</f>
        <v>12.82975</v>
      </c>
      <c r="E107" s="22">
        <f>F107</f>
        <v>12.82975</v>
      </c>
      <c r="F107" s="22">
        <f>ROUND(12.82975,5)</f>
        <v>12.82975</v>
      </c>
      <c r="G107" s="20"/>
      <c r="H107" s="28"/>
    </row>
    <row r="108" spans="1:8" ht="12.75" customHeight="1">
      <c r="A108" s="30">
        <v>44231</v>
      </c>
      <c r="B108" s="31"/>
      <c r="C108" s="22">
        <f>ROUND(12.35,5)</f>
        <v>12.35</v>
      </c>
      <c r="D108" s="22">
        <f>F108</f>
        <v>13.03537</v>
      </c>
      <c r="E108" s="22">
        <f>F108</f>
        <v>13.03537</v>
      </c>
      <c r="F108" s="22">
        <f>ROUND(13.03537,5)</f>
        <v>13.03537</v>
      </c>
      <c r="G108" s="20"/>
      <c r="H108" s="28"/>
    </row>
    <row r="109" spans="1:8" ht="12.75" customHeight="1">
      <c r="A109" s="30">
        <v>44322</v>
      </c>
      <c r="B109" s="31"/>
      <c r="C109" s="22">
        <f>ROUND(12.35,5)</f>
        <v>12.35</v>
      </c>
      <c r="D109" s="22">
        <f>F109</f>
        <v>13.26562</v>
      </c>
      <c r="E109" s="22">
        <f>F109</f>
        <v>13.26562</v>
      </c>
      <c r="F109" s="22">
        <f>ROUND(13.26562,5)</f>
        <v>13.26562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ROUND(12.35,5)</f>
        <v>12.35</v>
      </c>
      <c r="D111" s="22">
        <f>F111</f>
        <v>12.43639</v>
      </c>
      <c r="E111" s="22">
        <f>F111</f>
        <v>12.43639</v>
      </c>
      <c r="F111" s="22">
        <f>ROUND(12.43639,5)</f>
        <v>12.43639</v>
      </c>
      <c r="G111" s="20"/>
      <c r="H111" s="28"/>
    </row>
    <row r="112" spans="1:8" ht="12.75" customHeight="1">
      <c r="A112" s="30">
        <v>44049</v>
      </c>
      <c r="B112" s="31"/>
      <c r="C112" s="22">
        <f>ROUND(12.35,5)</f>
        <v>12.35</v>
      </c>
      <c r="D112" s="22">
        <f>F112</f>
        <v>12.63009</v>
      </c>
      <c r="E112" s="22">
        <f>F112</f>
        <v>12.63009</v>
      </c>
      <c r="F112" s="22">
        <f>ROUND(12.63009,5)</f>
        <v>12.63009</v>
      </c>
      <c r="G112" s="20"/>
      <c r="H112" s="28"/>
    </row>
    <row r="113" spans="1:8" ht="12.75" customHeight="1">
      <c r="A113" s="30">
        <v>44140</v>
      </c>
      <c r="B113" s="31"/>
      <c r="C113" s="22">
        <f>ROUND(12.35,5)</f>
        <v>12.35</v>
      </c>
      <c r="D113" s="22">
        <f>F113</f>
        <v>12.81433</v>
      </c>
      <c r="E113" s="22">
        <f>F113</f>
        <v>12.81433</v>
      </c>
      <c r="F113" s="22">
        <f>ROUND(12.81433,5)</f>
        <v>12.81433</v>
      </c>
      <c r="G113" s="20"/>
      <c r="H113" s="28"/>
    </row>
    <row r="114" spans="1:8" ht="12.75" customHeight="1">
      <c r="A114" s="30">
        <v>44231</v>
      </c>
      <c r="B114" s="31"/>
      <c r="C114" s="22">
        <f>ROUND(12.35,5)</f>
        <v>12.35</v>
      </c>
      <c r="D114" s="22">
        <f>F114</f>
        <v>13.01306</v>
      </c>
      <c r="E114" s="22">
        <f>F114</f>
        <v>13.01306</v>
      </c>
      <c r="F114" s="22">
        <f>ROUND(13.01306,5)</f>
        <v>13.01306</v>
      </c>
      <c r="G114" s="20"/>
      <c r="H114" s="28"/>
    </row>
    <row r="115" spans="1:8" ht="12.75" customHeight="1">
      <c r="A115" s="30">
        <v>44322</v>
      </c>
      <c r="B115" s="31"/>
      <c r="C115" s="22">
        <f>ROUND(12.35,5)</f>
        <v>12.35</v>
      </c>
      <c r="D115" s="22">
        <f>F115</f>
        <v>13.23542</v>
      </c>
      <c r="E115" s="22">
        <f>F115</f>
        <v>13.23542</v>
      </c>
      <c r="F115" s="22">
        <f>ROUND(13.23542,5)</f>
        <v>13.23542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ROUND(72.35457,5)</f>
        <v>72.35457</v>
      </c>
      <c r="D117" s="22">
        <f>F117</f>
        <v>72.86003</v>
      </c>
      <c r="E117" s="22">
        <f>F117</f>
        <v>72.86003</v>
      </c>
      <c r="F117" s="22">
        <f>ROUND(72.86003,5)</f>
        <v>72.86003</v>
      </c>
      <c r="G117" s="20"/>
      <c r="H117" s="28"/>
    </row>
    <row r="118" spans="1:8" ht="12.75" customHeight="1">
      <c r="A118" s="30">
        <v>44049</v>
      </c>
      <c r="B118" s="31"/>
      <c r="C118" s="22">
        <f>ROUND(72.35457,5)</f>
        <v>72.35457</v>
      </c>
      <c r="D118" s="22">
        <f>F118</f>
        <v>74.05526</v>
      </c>
      <c r="E118" s="22">
        <f>F118</f>
        <v>74.05526</v>
      </c>
      <c r="F118" s="22">
        <f>ROUND(74.05526,5)</f>
        <v>74.05526</v>
      </c>
      <c r="G118" s="20"/>
      <c r="H118" s="28"/>
    </row>
    <row r="119" spans="1:8" ht="12.75" customHeight="1">
      <c r="A119" s="30">
        <v>44140</v>
      </c>
      <c r="B119" s="31"/>
      <c r="C119" s="22">
        <f>ROUND(72.35457,5)</f>
        <v>72.35457</v>
      </c>
      <c r="D119" s="22">
        <f>F119</f>
        <v>73.47759</v>
      </c>
      <c r="E119" s="22">
        <f>F119</f>
        <v>73.47759</v>
      </c>
      <c r="F119" s="22">
        <f>ROUND(73.47759,5)</f>
        <v>73.47759</v>
      </c>
      <c r="G119" s="20"/>
      <c r="H119" s="28"/>
    </row>
    <row r="120" spans="1:8" ht="12.75" customHeight="1">
      <c r="A120" s="30">
        <v>44231</v>
      </c>
      <c r="B120" s="31"/>
      <c r="C120" s="22">
        <f>ROUND(72.35457,5)</f>
        <v>72.35457</v>
      </c>
      <c r="D120" s="22">
        <f>F120</f>
        <v>74.70648</v>
      </c>
      <c r="E120" s="22">
        <f>F120</f>
        <v>74.70648</v>
      </c>
      <c r="F120" s="22">
        <f>ROUND(74.70648,5)</f>
        <v>74.70648</v>
      </c>
      <c r="G120" s="20"/>
      <c r="H120" s="28"/>
    </row>
    <row r="121" spans="1:8" ht="12.75" customHeight="1">
      <c r="A121" s="30">
        <v>44322</v>
      </c>
      <c r="B121" s="31"/>
      <c r="C121" s="22">
        <f>ROUND(72.35457,5)</f>
        <v>72.35457</v>
      </c>
      <c r="D121" s="22">
        <f>F121</f>
        <v>74.06926</v>
      </c>
      <c r="E121" s="22">
        <f>F121</f>
        <v>74.06926</v>
      </c>
      <c r="F121" s="22">
        <f>ROUND(74.06926,5)</f>
        <v>74.06926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ROUND(6.3,5)</f>
        <v>6.3</v>
      </c>
      <c r="D123" s="22">
        <f>F123</f>
        <v>72.66063</v>
      </c>
      <c r="E123" s="22">
        <f>F123</f>
        <v>72.66063</v>
      </c>
      <c r="F123" s="22">
        <f>ROUND(72.66063,5)</f>
        <v>72.66063</v>
      </c>
      <c r="G123" s="20"/>
      <c r="H123" s="28"/>
    </row>
    <row r="124" spans="1:8" ht="12.75" customHeight="1">
      <c r="A124" s="30">
        <v>44049</v>
      </c>
      <c r="B124" s="31"/>
      <c r="C124" s="22">
        <f>ROUND(6.3,5)</f>
        <v>6.3</v>
      </c>
      <c r="D124" s="22">
        <f>F124</f>
        <v>71.97304</v>
      </c>
      <c r="E124" s="22">
        <f>F124</f>
        <v>71.97304</v>
      </c>
      <c r="F124" s="22">
        <f>ROUND(71.97304,5)</f>
        <v>71.97304</v>
      </c>
      <c r="G124" s="20"/>
      <c r="H124" s="28"/>
    </row>
    <row r="125" spans="1:8" ht="12.75" customHeight="1">
      <c r="A125" s="30">
        <v>44140</v>
      </c>
      <c r="B125" s="31"/>
      <c r="C125" s="22">
        <f>ROUND(6.3,5)</f>
        <v>6.3</v>
      </c>
      <c r="D125" s="22">
        <f>F125</f>
        <v>73.15675</v>
      </c>
      <c r="E125" s="22">
        <f>F125</f>
        <v>73.15675</v>
      </c>
      <c r="F125" s="22">
        <f>ROUND(73.15675,5)</f>
        <v>73.15675</v>
      </c>
      <c r="G125" s="20"/>
      <c r="H125" s="28"/>
    </row>
    <row r="126" spans="1:8" ht="12.75" customHeight="1">
      <c r="A126" s="30">
        <v>44231</v>
      </c>
      <c r="B126" s="31"/>
      <c r="C126" s="22">
        <f>ROUND(6.3,5)</f>
        <v>6.3</v>
      </c>
      <c r="D126" s="22">
        <f>F126</f>
        <v>72.46025</v>
      </c>
      <c r="E126" s="22">
        <f>F126</f>
        <v>72.46025</v>
      </c>
      <c r="F126" s="22">
        <f>ROUND(72.46025,5)</f>
        <v>72.46025</v>
      </c>
      <c r="G126" s="20"/>
      <c r="H126" s="28"/>
    </row>
    <row r="127" spans="1:8" ht="12.75" customHeight="1">
      <c r="A127" s="30">
        <v>44322</v>
      </c>
      <c r="B127" s="31"/>
      <c r="C127" s="22">
        <f>ROUND(6.3,5)</f>
        <v>6.3</v>
      </c>
      <c r="D127" s="22">
        <f>F127</f>
        <v>73.60441</v>
      </c>
      <c r="E127" s="22">
        <f>F127</f>
        <v>73.60441</v>
      </c>
      <c r="F127" s="22">
        <f>ROUND(73.60441,5)</f>
        <v>73.60441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ROUND(7.04,5)</f>
        <v>7.04</v>
      </c>
      <c r="D129" s="22">
        <f>F129</f>
        <v>108.7574</v>
      </c>
      <c r="E129" s="22">
        <f>F129</f>
        <v>108.7574</v>
      </c>
      <c r="F129" s="22">
        <f>ROUND(108.7574,5)</f>
        <v>108.7574</v>
      </c>
      <c r="G129" s="20"/>
      <c r="H129" s="28"/>
    </row>
    <row r="130" spans="1:8" ht="12.75" customHeight="1">
      <c r="A130" s="30">
        <v>44049</v>
      </c>
      <c r="B130" s="31"/>
      <c r="C130" s="22">
        <f>ROUND(7.04,5)</f>
        <v>7.04</v>
      </c>
      <c r="D130" s="22">
        <f>F130</f>
        <v>110.5416</v>
      </c>
      <c r="E130" s="22">
        <f>F130</f>
        <v>110.5416</v>
      </c>
      <c r="F130" s="22">
        <f>ROUND(110.5416,5)</f>
        <v>110.5416</v>
      </c>
      <c r="G130" s="20"/>
      <c r="H130" s="28"/>
    </row>
    <row r="131" spans="1:8" ht="12.75" customHeight="1">
      <c r="A131" s="30">
        <v>44140</v>
      </c>
      <c r="B131" s="31"/>
      <c r="C131" s="22">
        <f>ROUND(7.04,5)</f>
        <v>7.04</v>
      </c>
      <c r="D131" s="22">
        <f>F131</f>
        <v>110.38819</v>
      </c>
      <c r="E131" s="22">
        <f>F131</f>
        <v>110.38819</v>
      </c>
      <c r="F131" s="22">
        <f>ROUND(110.38819,5)</f>
        <v>110.38819</v>
      </c>
      <c r="G131" s="20"/>
      <c r="H131" s="28"/>
    </row>
    <row r="132" spans="1:8" ht="12.75" customHeight="1">
      <c r="A132" s="30">
        <v>44231</v>
      </c>
      <c r="B132" s="31"/>
      <c r="C132" s="22">
        <f>ROUND(7.04,5)</f>
        <v>7.04</v>
      </c>
      <c r="D132" s="22">
        <f>F132</f>
        <v>112.23432</v>
      </c>
      <c r="E132" s="22">
        <f>F132</f>
        <v>112.23432</v>
      </c>
      <c r="F132" s="22">
        <f>ROUND(112.23432,5)</f>
        <v>112.23432</v>
      </c>
      <c r="G132" s="20"/>
      <c r="H132" s="28"/>
    </row>
    <row r="133" spans="1:8" ht="12.75" customHeight="1">
      <c r="A133" s="30">
        <v>44322</v>
      </c>
      <c r="B133" s="31"/>
      <c r="C133" s="22">
        <f>ROUND(7.04,5)</f>
        <v>7.04</v>
      </c>
      <c r="D133" s="22">
        <f>F133</f>
        <v>112.01346</v>
      </c>
      <c r="E133" s="22">
        <f>F133</f>
        <v>112.01346</v>
      </c>
      <c r="F133" s="22">
        <f>ROUND(112.01346,5)</f>
        <v>112.01346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ROUND(13.3,5)</f>
        <v>13.3</v>
      </c>
      <c r="D135" s="22">
        <f>F135</f>
        <v>13.41008</v>
      </c>
      <c r="E135" s="22">
        <f>F135</f>
        <v>13.41008</v>
      </c>
      <c r="F135" s="22">
        <f>ROUND(13.41008,5)</f>
        <v>13.41008</v>
      </c>
      <c r="G135" s="20"/>
      <c r="H135" s="28"/>
    </row>
    <row r="136" spans="1:8" ht="12.75" customHeight="1">
      <c r="A136" s="30">
        <v>44049</v>
      </c>
      <c r="B136" s="31"/>
      <c r="C136" s="22">
        <f>ROUND(13.3,5)</f>
        <v>13.3</v>
      </c>
      <c r="D136" s="22">
        <f>F136</f>
        <v>13.6615</v>
      </c>
      <c r="E136" s="22">
        <f>F136</f>
        <v>13.6615</v>
      </c>
      <c r="F136" s="22">
        <f>ROUND(13.6615,5)</f>
        <v>13.6615</v>
      </c>
      <c r="G136" s="20"/>
      <c r="H136" s="28"/>
    </row>
    <row r="137" spans="1:8" ht="12.75" customHeight="1">
      <c r="A137" s="30">
        <v>44140</v>
      </c>
      <c r="B137" s="31"/>
      <c r="C137" s="22">
        <f>ROUND(13.3,5)</f>
        <v>13.3</v>
      </c>
      <c r="D137" s="22">
        <f>F137</f>
        <v>13.91711</v>
      </c>
      <c r="E137" s="22">
        <f>F137</f>
        <v>13.91711</v>
      </c>
      <c r="F137" s="22">
        <f>ROUND(13.91711,5)</f>
        <v>13.91711</v>
      </c>
      <c r="G137" s="20"/>
      <c r="H137" s="28"/>
    </row>
    <row r="138" spans="1:8" ht="12.75" customHeight="1">
      <c r="A138" s="30">
        <v>44231</v>
      </c>
      <c r="B138" s="31"/>
      <c r="C138" s="22">
        <f>ROUND(13.3,5)</f>
        <v>13.3</v>
      </c>
      <c r="D138" s="22">
        <f>F138</f>
        <v>14.19292</v>
      </c>
      <c r="E138" s="22">
        <f>F138</f>
        <v>14.19292</v>
      </c>
      <c r="F138" s="22">
        <f>ROUND(14.19292,5)</f>
        <v>14.19292</v>
      </c>
      <c r="G138" s="20"/>
      <c r="H138" s="28"/>
    </row>
    <row r="139" spans="1:8" ht="12.75" customHeight="1">
      <c r="A139" s="30">
        <v>44322</v>
      </c>
      <c r="B139" s="31"/>
      <c r="C139" s="22">
        <f>ROUND(13.3,5)</f>
        <v>13.3</v>
      </c>
      <c r="D139" s="22">
        <f>F139</f>
        <v>14.4912</v>
      </c>
      <c r="E139" s="22">
        <f>F139</f>
        <v>14.4912</v>
      </c>
      <c r="F139" s="22">
        <f>ROUND(14.4912,5)</f>
        <v>14.4912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ROUND(13.46,5)</f>
        <v>13.46</v>
      </c>
      <c r="D141" s="22">
        <f>F141</f>
        <v>13.56896</v>
      </c>
      <c r="E141" s="22">
        <f>F141</f>
        <v>13.56896</v>
      </c>
      <c r="F141" s="22">
        <f>ROUND(13.56896,5)</f>
        <v>13.56896</v>
      </c>
      <c r="G141" s="20"/>
      <c r="H141" s="28"/>
    </row>
    <row r="142" spans="1:8" ht="12.75" customHeight="1">
      <c r="A142" s="30">
        <v>44049</v>
      </c>
      <c r="B142" s="31"/>
      <c r="C142" s="22">
        <f>ROUND(13.46,5)</f>
        <v>13.46</v>
      </c>
      <c r="D142" s="22">
        <f>F142</f>
        <v>13.80901</v>
      </c>
      <c r="E142" s="22">
        <f>F142</f>
        <v>13.80901</v>
      </c>
      <c r="F142" s="22">
        <f>ROUND(13.80901,5)</f>
        <v>13.80901</v>
      </c>
      <c r="G142" s="20"/>
      <c r="H142" s="28"/>
    </row>
    <row r="143" spans="1:8" ht="12.75" customHeight="1">
      <c r="A143" s="30">
        <v>44140</v>
      </c>
      <c r="B143" s="31"/>
      <c r="C143" s="22">
        <f>ROUND(13.46,5)</f>
        <v>13.46</v>
      </c>
      <c r="D143" s="22">
        <f>F143</f>
        <v>14.05519</v>
      </c>
      <c r="E143" s="22">
        <f>F143</f>
        <v>14.05519</v>
      </c>
      <c r="F143" s="22">
        <f>ROUND(14.05519,5)</f>
        <v>14.05519</v>
      </c>
      <c r="G143" s="20"/>
      <c r="H143" s="28"/>
    </row>
    <row r="144" spans="1:8" ht="12.75" customHeight="1">
      <c r="A144" s="30">
        <v>44231</v>
      </c>
      <c r="B144" s="31"/>
      <c r="C144" s="22">
        <f>ROUND(13.46,5)</f>
        <v>13.46</v>
      </c>
      <c r="D144" s="22">
        <f>F144</f>
        <v>14.31171</v>
      </c>
      <c r="E144" s="22">
        <f>F144</f>
        <v>14.31171</v>
      </c>
      <c r="F144" s="22">
        <f>ROUND(14.31171,5)</f>
        <v>14.31171</v>
      </c>
      <c r="G144" s="20"/>
      <c r="H144" s="28"/>
    </row>
    <row r="145" spans="1:8" ht="12.75" customHeight="1">
      <c r="A145" s="30">
        <v>44322</v>
      </c>
      <c r="B145" s="31"/>
      <c r="C145" s="22">
        <f>ROUND(13.46,5)</f>
        <v>13.46</v>
      </c>
      <c r="D145" s="22">
        <f>F145</f>
        <v>14.60122</v>
      </c>
      <c r="E145" s="22">
        <f>F145</f>
        <v>14.60122</v>
      </c>
      <c r="F145" s="22">
        <f>ROUND(14.60122,5)</f>
        <v>14.60122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ROUND(7.125,5)</f>
        <v>7.125</v>
      </c>
      <c r="D147" s="22">
        <f>F147</f>
        <v>7.16207</v>
      </c>
      <c r="E147" s="22">
        <f>F147</f>
        <v>7.16207</v>
      </c>
      <c r="F147" s="22">
        <f>ROUND(7.16207,5)</f>
        <v>7.16207</v>
      </c>
      <c r="G147" s="20"/>
      <c r="H147" s="28"/>
    </row>
    <row r="148" spans="1:8" ht="12.75" customHeight="1">
      <c r="A148" s="30">
        <v>44049</v>
      </c>
      <c r="B148" s="31"/>
      <c r="C148" s="22">
        <f>ROUND(7.125,5)</f>
        <v>7.125</v>
      </c>
      <c r="D148" s="22">
        <f>F148</f>
        <v>7.22868</v>
      </c>
      <c r="E148" s="22">
        <f>F148</f>
        <v>7.22868</v>
      </c>
      <c r="F148" s="22">
        <f>ROUND(7.22868,5)</f>
        <v>7.22868</v>
      </c>
      <c r="G148" s="20"/>
      <c r="H148" s="28"/>
    </row>
    <row r="149" spans="1:8" ht="12.75" customHeight="1">
      <c r="A149" s="30">
        <v>44140</v>
      </c>
      <c r="B149" s="31"/>
      <c r="C149" s="22">
        <f>ROUND(7.125,5)</f>
        <v>7.125</v>
      </c>
      <c r="D149" s="22">
        <f>F149</f>
        <v>7.3018</v>
      </c>
      <c r="E149" s="22">
        <f>F149</f>
        <v>7.3018</v>
      </c>
      <c r="F149" s="22">
        <f>ROUND(7.3018,5)</f>
        <v>7.3018</v>
      </c>
      <c r="G149" s="20"/>
      <c r="H149" s="28"/>
    </row>
    <row r="150" spans="1:8" ht="12.75" customHeight="1">
      <c r="A150" s="30">
        <v>44231</v>
      </c>
      <c r="B150" s="31"/>
      <c r="C150" s="22">
        <f>ROUND(7.125,5)</f>
        <v>7.125</v>
      </c>
      <c r="D150" s="22">
        <f>F150</f>
        <v>7.39412</v>
      </c>
      <c r="E150" s="22">
        <f>F150</f>
        <v>7.39412</v>
      </c>
      <c r="F150" s="22">
        <f>ROUND(7.39412,5)</f>
        <v>7.39412</v>
      </c>
      <c r="G150" s="20"/>
      <c r="H150" s="28"/>
    </row>
    <row r="151" spans="1:8" ht="12.75" customHeight="1">
      <c r="A151" s="30">
        <v>44322</v>
      </c>
      <c r="B151" s="31"/>
      <c r="C151" s="22">
        <f>ROUND(7.125,5)</f>
        <v>7.125</v>
      </c>
      <c r="D151" s="22">
        <f>F151</f>
        <v>7.55366</v>
      </c>
      <c r="E151" s="22">
        <f>F151</f>
        <v>7.55366</v>
      </c>
      <c r="F151" s="22">
        <f>ROUND(7.55366,5)</f>
        <v>7.55366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ROUND(12.25,5)</f>
        <v>12.25</v>
      </c>
      <c r="D153" s="22">
        <f>F153</f>
        <v>12.33994</v>
      </c>
      <c r="E153" s="22">
        <f>F153</f>
        <v>12.33994</v>
      </c>
      <c r="F153" s="22">
        <f>ROUND(12.33994,5)</f>
        <v>12.33994</v>
      </c>
      <c r="G153" s="20"/>
      <c r="H153" s="28"/>
    </row>
    <row r="154" spans="1:8" ht="12.75" customHeight="1">
      <c r="A154" s="30">
        <v>44049</v>
      </c>
      <c r="B154" s="31"/>
      <c r="C154" s="22">
        <f>ROUND(12.25,5)</f>
        <v>12.25</v>
      </c>
      <c r="D154" s="22">
        <f>F154</f>
        <v>12.54341</v>
      </c>
      <c r="E154" s="22">
        <f>F154</f>
        <v>12.54341</v>
      </c>
      <c r="F154" s="22">
        <f>ROUND(12.54341,5)</f>
        <v>12.54341</v>
      </c>
      <c r="G154" s="20"/>
      <c r="H154" s="28"/>
    </row>
    <row r="155" spans="1:8" ht="12.75" customHeight="1">
      <c r="A155" s="30">
        <v>44140</v>
      </c>
      <c r="B155" s="31"/>
      <c r="C155" s="22">
        <f>ROUND(12.25,5)</f>
        <v>12.25</v>
      </c>
      <c r="D155" s="22">
        <f>F155</f>
        <v>12.75024</v>
      </c>
      <c r="E155" s="22">
        <f>F155</f>
        <v>12.75024</v>
      </c>
      <c r="F155" s="22">
        <f>ROUND(12.75024,5)</f>
        <v>12.75024</v>
      </c>
      <c r="G155" s="20"/>
      <c r="H155" s="28"/>
    </row>
    <row r="156" spans="1:8" ht="12.75" customHeight="1">
      <c r="A156" s="30">
        <v>44231</v>
      </c>
      <c r="B156" s="31"/>
      <c r="C156" s="22">
        <f>ROUND(12.25,5)</f>
        <v>12.25</v>
      </c>
      <c r="D156" s="22">
        <f>F156</f>
        <v>12.97424</v>
      </c>
      <c r="E156" s="22">
        <f>F156</f>
        <v>12.97424</v>
      </c>
      <c r="F156" s="22">
        <f>ROUND(12.97424,5)</f>
        <v>12.97424</v>
      </c>
      <c r="G156" s="20"/>
      <c r="H156" s="28"/>
    </row>
    <row r="157" spans="1:8" ht="12.75" customHeight="1">
      <c r="A157" s="30">
        <v>44322</v>
      </c>
      <c r="B157" s="31"/>
      <c r="C157" s="22">
        <f>ROUND(12.25,5)</f>
        <v>12.25</v>
      </c>
      <c r="D157" s="22">
        <f>F157</f>
        <v>13.21409</v>
      </c>
      <c r="E157" s="22">
        <f>F157</f>
        <v>13.21409</v>
      </c>
      <c r="F157" s="22">
        <f>ROUND(13.21409,5)</f>
        <v>13.21409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ROUND(10.465,5)</f>
        <v>10.465</v>
      </c>
      <c r="D159" s="22">
        <f>F159</f>
        <v>10.56672</v>
      </c>
      <c r="E159" s="22">
        <f>F159</f>
        <v>10.56672</v>
      </c>
      <c r="F159" s="22">
        <f>ROUND(10.56672,5)</f>
        <v>10.56672</v>
      </c>
      <c r="G159" s="20"/>
      <c r="H159" s="28"/>
    </row>
    <row r="160" spans="1:8" ht="12.75" customHeight="1">
      <c r="A160" s="30">
        <v>44049</v>
      </c>
      <c r="B160" s="31"/>
      <c r="C160" s="22">
        <f>ROUND(10.465,5)</f>
        <v>10.465</v>
      </c>
      <c r="D160" s="22">
        <f>F160</f>
        <v>10.7917</v>
      </c>
      <c r="E160" s="22">
        <f>F160</f>
        <v>10.7917</v>
      </c>
      <c r="F160" s="22">
        <f>ROUND(10.7917,5)</f>
        <v>10.7917</v>
      </c>
      <c r="G160" s="20"/>
      <c r="H160" s="28"/>
    </row>
    <row r="161" spans="1:8" ht="12.75" customHeight="1">
      <c r="A161" s="30">
        <v>44140</v>
      </c>
      <c r="B161" s="31"/>
      <c r="C161" s="22">
        <f>ROUND(10.465,5)</f>
        <v>10.465</v>
      </c>
      <c r="D161" s="22">
        <f>F161</f>
        <v>11.02225</v>
      </c>
      <c r="E161" s="22">
        <f>F161</f>
        <v>11.02225</v>
      </c>
      <c r="F161" s="22">
        <f>ROUND(11.02225,5)</f>
        <v>11.02225</v>
      </c>
      <c r="G161" s="20"/>
      <c r="H161" s="28"/>
    </row>
    <row r="162" spans="1:8" ht="12.75" customHeight="1">
      <c r="A162" s="30">
        <v>44231</v>
      </c>
      <c r="B162" s="31"/>
      <c r="C162" s="22">
        <f>ROUND(10.465,5)</f>
        <v>10.465</v>
      </c>
      <c r="D162" s="22">
        <f>F162</f>
        <v>11.2755</v>
      </c>
      <c r="E162" s="22">
        <f>F162</f>
        <v>11.2755</v>
      </c>
      <c r="F162" s="22">
        <f>ROUND(11.2755,5)</f>
        <v>11.2755</v>
      </c>
      <c r="G162" s="20"/>
      <c r="H162" s="28"/>
    </row>
    <row r="163" spans="1:8" ht="12.75" customHeight="1">
      <c r="A163" s="30">
        <v>44322</v>
      </c>
      <c r="B163" s="31"/>
      <c r="C163" s="22">
        <f>ROUND(10.465,5)</f>
        <v>10.465</v>
      </c>
      <c r="D163" s="22">
        <f>F163</f>
        <v>11.579</v>
      </c>
      <c r="E163" s="22">
        <f>F163</f>
        <v>11.579</v>
      </c>
      <c r="F163" s="22">
        <f>ROUND(11.579,5)</f>
        <v>11.579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ROUND(3.85,5)</f>
        <v>3.85</v>
      </c>
      <c r="D165" s="22">
        <f>F165</f>
        <v>298.79416</v>
      </c>
      <c r="E165" s="22">
        <f>F165</f>
        <v>298.79416</v>
      </c>
      <c r="F165" s="22">
        <f>ROUND(298.79416,5)</f>
        <v>298.79416</v>
      </c>
      <c r="G165" s="20"/>
      <c r="H165" s="28"/>
    </row>
    <row r="166" spans="1:8" ht="12.75" customHeight="1">
      <c r="A166" s="30">
        <v>44049</v>
      </c>
      <c r="B166" s="31"/>
      <c r="C166" s="22">
        <f>ROUND(3.85,5)</f>
        <v>3.85</v>
      </c>
      <c r="D166" s="22">
        <f>F166</f>
        <v>295.90938</v>
      </c>
      <c r="E166" s="22">
        <f>F166</f>
        <v>295.90938</v>
      </c>
      <c r="F166" s="22">
        <f>ROUND(295.90938,5)</f>
        <v>295.90938</v>
      </c>
      <c r="G166" s="20"/>
      <c r="H166" s="28"/>
    </row>
    <row r="167" spans="1:8" ht="12.75" customHeight="1">
      <c r="A167" s="30">
        <v>44140</v>
      </c>
      <c r="B167" s="31"/>
      <c r="C167" s="22">
        <f>ROUND(3.85,5)</f>
        <v>3.85</v>
      </c>
      <c r="D167" s="22">
        <f>F167</f>
        <v>300.77624</v>
      </c>
      <c r="E167" s="22">
        <f>F167</f>
        <v>300.77624</v>
      </c>
      <c r="F167" s="22">
        <f>ROUND(300.77624,5)</f>
        <v>300.77624</v>
      </c>
      <c r="G167" s="20"/>
      <c r="H167" s="28"/>
    </row>
    <row r="168" spans="1:8" ht="12.75" customHeight="1">
      <c r="A168" s="30">
        <v>44231</v>
      </c>
      <c r="B168" s="31"/>
      <c r="C168" s="22">
        <f>ROUND(3.85,5)</f>
        <v>3.85</v>
      </c>
      <c r="D168" s="22">
        <f>F168</f>
        <v>297.81624</v>
      </c>
      <c r="E168" s="22">
        <f>F168</f>
        <v>297.81624</v>
      </c>
      <c r="F168" s="22">
        <f>ROUND(297.81624,5)</f>
        <v>297.81624</v>
      </c>
      <c r="G168" s="20"/>
      <c r="H168" s="28"/>
    </row>
    <row r="169" spans="1:8" ht="12.75" customHeight="1">
      <c r="A169" s="30">
        <v>44322</v>
      </c>
      <c r="B169" s="31"/>
      <c r="C169" s="22">
        <f>ROUND(3.85,5)</f>
        <v>3.85</v>
      </c>
      <c r="D169" s="22">
        <f>F169</f>
        <v>302.52001</v>
      </c>
      <c r="E169" s="22">
        <f>F169</f>
        <v>302.52001</v>
      </c>
      <c r="F169" s="22">
        <f>ROUND(302.52001,5)</f>
        <v>302.52001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ROUND(6.12,5)</f>
        <v>6.12</v>
      </c>
      <c r="D171" s="22">
        <f>F171</f>
        <v>180.48722</v>
      </c>
      <c r="E171" s="22">
        <f>F171</f>
        <v>180.48722</v>
      </c>
      <c r="F171" s="22">
        <f>ROUND(180.48722,5)</f>
        <v>180.48722</v>
      </c>
      <c r="G171" s="20"/>
      <c r="H171" s="28"/>
    </row>
    <row r="172" spans="1:8" ht="12.75" customHeight="1">
      <c r="A172" s="30">
        <v>44049</v>
      </c>
      <c r="B172" s="31"/>
      <c r="C172" s="22">
        <f>ROUND(6.12,5)</f>
        <v>6.12</v>
      </c>
      <c r="D172" s="22">
        <f>F172</f>
        <v>179.31223</v>
      </c>
      <c r="E172" s="22">
        <f>F172</f>
        <v>179.31223</v>
      </c>
      <c r="F172" s="22">
        <f>ROUND(179.31223,5)</f>
        <v>179.31223</v>
      </c>
      <c r="G172" s="20"/>
      <c r="H172" s="28"/>
    </row>
    <row r="173" spans="1:8" ht="12.75" customHeight="1">
      <c r="A173" s="30">
        <v>44140</v>
      </c>
      <c r="B173" s="31"/>
      <c r="C173" s="22">
        <f>ROUND(6.12,5)</f>
        <v>6.12</v>
      </c>
      <c r="D173" s="22">
        <f>F173</f>
        <v>182.26127</v>
      </c>
      <c r="E173" s="22">
        <f>F173</f>
        <v>182.26127</v>
      </c>
      <c r="F173" s="22">
        <f>ROUND(182.26127,5)</f>
        <v>182.26127</v>
      </c>
      <c r="G173" s="20"/>
      <c r="H173" s="28"/>
    </row>
    <row r="174" spans="1:8" ht="12.75" customHeight="1">
      <c r="A174" s="30">
        <v>44231</v>
      </c>
      <c r="B174" s="31"/>
      <c r="C174" s="22">
        <f>ROUND(6.12,5)</f>
        <v>6.12</v>
      </c>
      <c r="D174" s="22">
        <f>F174</f>
        <v>181.06544</v>
      </c>
      <c r="E174" s="22">
        <f>F174</f>
        <v>181.06544</v>
      </c>
      <c r="F174" s="22">
        <f>ROUND(181.06544,5)</f>
        <v>181.06544</v>
      </c>
      <c r="G174" s="20"/>
      <c r="H174" s="28"/>
    </row>
    <row r="175" spans="1:8" ht="12.75" customHeight="1">
      <c r="A175" s="30">
        <v>44322</v>
      </c>
      <c r="B175" s="31"/>
      <c r="C175" s="22">
        <f>ROUND(6.12,5)</f>
        <v>6.12</v>
      </c>
      <c r="D175" s="22">
        <f>F175</f>
        <v>183.92587</v>
      </c>
      <c r="E175" s="22">
        <f>F175</f>
        <v>183.92587</v>
      </c>
      <c r="F175" s="22">
        <f>ROUND(183.92587,5)</f>
        <v>183.92587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ROUND(4.95,5)</f>
        <v>4.95</v>
      </c>
      <c r="D191" s="22">
        <f>F191</f>
        <v>4.7882</v>
      </c>
      <c r="E191" s="22">
        <f>F191</f>
        <v>4.7882</v>
      </c>
      <c r="F191" s="22">
        <f>ROUND(4.7882,5)</f>
        <v>4.7882</v>
      </c>
      <c r="G191" s="20"/>
      <c r="H191" s="28"/>
    </row>
    <row r="192" spans="1:8" ht="12.75" customHeight="1">
      <c r="A192" s="30">
        <v>44049</v>
      </c>
      <c r="B192" s="31"/>
      <c r="C192" s="22">
        <f>ROUND(4.95,5)</f>
        <v>4.95</v>
      </c>
      <c r="D192" s="22">
        <f>F192</f>
        <v>4.10444</v>
      </c>
      <c r="E192" s="22">
        <f>F192</f>
        <v>4.10444</v>
      </c>
      <c r="F192" s="22">
        <f>ROUND(4.10444,5)</f>
        <v>4.10444</v>
      </c>
      <c r="G192" s="20"/>
      <c r="H192" s="28"/>
    </row>
    <row r="193" spans="1:8" ht="12.75" customHeight="1">
      <c r="A193" s="30">
        <v>44140</v>
      </c>
      <c r="B193" s="31"/>
      <c r="C193" s="22">
        <f>ROUND(4.95,5)</f>
        <v>4.95</v>
      </c>
      <c r="D193" s="22">
        <f>F193</f>
        <v>2.48721</v>
      </c>
      <c r="E193" s="22">
        <f>F193</f>
        <v>2.48721</v>
      </c>
      <c r="F193" s="22">
        <f>ROUND(2.48721,5)</f>
        <v>2.48721</v>
      </c>
      <c r="G193" s="20"/>
      <c r="H193" s="28"/>
    </row>
    <row r="194" spans="1:8" ht="12.75" customHeight="1">
      <c r="A194" s="30">
        <v>44231</v>
      </c>
      <c r="B194" s="31"/>
      <c r="C194" s="22">
        <f>ROUND(4.95,5)</f>
        <v>4.95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ROUND(4.95,5)</f>
        <v>4.95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ROUND(12.23,5)</f>
        <v>12.23</v>
      </c>
      <c r="D197" s="22">
        <f>F197</f>
        <v>12.31214</v>
      </c>
      <c r="E197" s="22">
        <f>F197</f>
        <v>12.31214</v>
      </c>
      <c r="F197" s="22">
        <f>ROUND(12.31214,5)</f>
        <v>12.31214</v>
      </c>
      <c r="G197" s="20"/>
      <c r="H197" s="28"/>
    </row>
    <row r="198" spans="1:8" ht="12.75" customHeight="1">
      <c r="A198" s="30">
        <v>44049</v>
      </c>
      <c r="B198" s="31"/>
      <c r="C198" s="22">
        <f>ROUND(12.23,5)</f>
        <v>12.23</v>
      </c>
      <c r="D198" s="22">
        <f>F198</f>
        <v>12.49722</v>
      </c>
      <c r="E198" s="22">
        <f>F198</f>
        <v>12.49722</v>
      </c>
      <c r="F198" s="22">
        <f>ROUND(12.49722,5)</f>
        <v>12.49722</v>
      </c>
      <c r="G198" s="20"/>
      <c r="H198" s="28"/>
    </row>
    <row r="199" spans="1:8" ht="12.75" customHeight="1">
      <c r="A199" s="30">
        <v>44140</v>
      </c>
      <c r="B199" s="31"/>
      <c r="C199" s="22">
        <f>ROUND(12.23,5)</f>
        <v>12.23</v>
      </c>
      <c r="D199" s="22">
        <f>F199</f>
        <v>12.68224</v>
      </c>
      <c r="E199" s="22">
        <f>F199</f>
        <v>12.68224</v>
      </c>
      <c r="F199" s="22">
        <f>ROUND(12.68224,5)</f>
        <v>12.68224</v>
      </c>
      <c r="G199" s="20"/>
      <c r="H199" s="28"/>
    </row>
    <row r="200" spans="1:8" ht="12.75" customHeight="1">
      <c r="A200" s="30">
        <v>44231</v>
      </c>
      <c r="B200" s="31"/>
      <c r="C200" s="22">
        <f>ROUND(12.23,5)</f>
        <v>12.23</v>
      </c>
      <c r="D200" s="22">
        <f>F200</f>
        <v>12.87698</v>
      </c>
      <c r="E200" s="22">
        <f>F200</f>
        <v>12.87698</v>
      </c>
      <c r="F200" s="22">
        <f>ROUND(12.87698,5)</f>
        <v>12.87698</v>
      </c>
      <c r="G200" s="20"/>
      <c r="H200" s="28"/>
    </row>
    <row r="201" spans="1:8" ht="12.75" customHeight="1">
      <c r="A201" s="30">
        <v>44322</v>
      </c>
      <c r="B201" s="31"/>
      <c r="C201" s="22">
        <f>ROUND(12.23,5)</f>
        <v>12.23</v>
      </c>
      <c r="D201" s="22">
        <f>F201</f>
        <v>13.09302</v>
      </c>
      <c r="E201" s="22">
        <f>F201</f>
        <v>13.09302</v>
      </c>
      <c r="F201" s="22">
        <f>ROUND(13.09302,5)</f>
        <v>13.09302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ROUND(6.1,5)</f>
        <v>6.1</v>
      </c>
      <c r="D203" s="22">
        <f>F203</f>
        <v>158.4206</v>
      </c>
      <c r="E203" s="22">
        <f>F203</f>
        <v>158.4206</v>
      </c>
      <c r="F203" s="22">
        <f>ROUND(158.4206,5)</f>
        <v>158.4206</v>
      </c>
      <c r="G203" s="20"/>
      <c r="H203" s="28"/>
    </row>
    <row r="204" spans="1:8" ht="12.75" customHeight="1">
      <c r="A204" s="30">
        <v>44049</v>
      </c>
      <c r="B204" s="31"/>
      <c r="C204" s="22">
        <f>ROUND(6.1,5)</f>
        <v>6.1</v>
      </c>
      <c r="D204" s="22">
        <f>F204</f>
        <v>161.01929</v>
      </c>
      <c r="E204" s="22">
        <f>F204</f>
        <v>161.01929</v>
      </c>
      <c r="F204" s="22">
        <f>ROUND(161.01929,5)</f>
        <v>161.01929</v>
      </c>
      <c r="G204" s="20"/>
      <c r="H204" s="28"/>
    </row>
    <row r="205" spans="1:8" ht="12.75" customHeight="1">
      <c r="A205" s="30">
        <v>44140</v>
      </c>
      <c r="B205" s="31"/>
      <c r="C205" s="22">
        <f>ROUND(6.1,5)</f>
        <v>6.1</v>
      </c>
      <c r="D205" s="22">
        <f>F205</f>
        <v>160.94545</v>
      </c>
      <c r="E205" s="22">
        <f>F205</f>
        <v>160.94545</v>
      </c>
      <c r="F205" s="22">
        <f>ROUND(160.94545,5)</f>
        <v>160.94545</v>
      </c>
      <c r="G205" s="20"/>
      <c r="H205" s="28"/>
    </row>
    <row r="206" spans="1:8" ht="12.75" customHeight="1">
      <c r="A206" s="30">
        <v>44231</v>
      </c>
      <c r="B206" s="31"/>
      <c r="C206" s="22">
        <f>ROUND(6.1,5)</f>
        <v>6.1</v>
      </c>
      <c r="D206" s="22">
        <f>F206</f>
        <v>163.6371</v>
      </c>
      <c r="E206" s="22">
        <f>F206</f>
        <v>163.6371</v>
      </c>
      <c r="F206" s="22">
        <f>ROUND(163.6371,5)</f>
        <v>163.6371</v>
      </c>
      <c r="G206" s="20"/>
      <c r="H206" s="28"/>
    </row>
    <row r="207" spans="1:8" ht="12.75" customHeight="1">
      <c r="A207" s="30">
        <v>44322</v>
      </c>
      <c r="B207" s="31"/>
      <c r="C207" s="22">
        <f>ROUND(6.1,5)</f>
        <v>6.1</v>
      </c>
      <c r="D207" s="22">
        <f>F207</f>
        <v>163.46814</v>
      </c>
      <c r="E207" s="22">
        <f>F207</f>
        <v>163.46814</v>
      </c>
      <c r="F207" s="22">
        <f>ROUND(163.46814,5)</f>
        <v>163.46814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ROUND(3.4,5)</f>
        <v>3.4</v>
      </c>
      <c r="D209" s="22">
        <f>F209</f>
        <v>162.45968</v>
      </c>
      <c r="E209" s="22">
        <f>F209</f>
        <v>162.45968</v>
      </c>
      <c r="F209" s="22">
        <f>ROUND(162.45968,5)</f>
        <v>162.45968</v>
      </c>
      <c r="G209" s="20"/>
      <c r="H209" s="28"/>
    </row>
    <row r="210" spans="1:8" ht="12.75" customHeight="1">
      <c r="A210" s="30">
        <v>44049</v>
      </c>
      <c r="B210" s="31"/>
      <c r="C210" s="22">
        <f>ROUND(3.4,5)</f>
        <v>3.4</v>
      </c>
      <c r="D210" s="22">
        <f>F210</f>
        <v>162.82938</v>
      </c>
      <c r="E210" s="22">
        <f>F210</f>
        <v>162.82938</v>
      </c>
      <c r="F210" s="22">
        <f>ROUND(162.82938,5)</f>
        <v>162.82938</v>
      </c>
      <c r="G210" s="20"/>
      <c r="H210" s="28"/>
    </row>
    <row r="211" spans="1:8" ht="12.75" customHeight="1">
      <c r="A211" s="30">
        <v>44140</v>
      </c>
      <c r="B211" s="31"/>
      <c r="C211" s="22">
        <f>ROUND(3.4,5)</f>
        <v>3.4</v>
      </c>
      <c r="D211" s="22">
        <f>F211</f>
        <v>165.50744</v>
      </c>
      <c r="E211" s="22">
        <f>F211</f>
        <v>165.50744</v>
      </c>
      <c r="F211" s="22">
        <f>ROUND(165.50744,5)</f>
        <v>165.50744</v>
      </c>
      <c r="G211" s="20"/>
      <c r="H211" s="28"/>
    </row>
    <row r="212" spans="1:8" ht="12.75" customHeight="1">
      <c r="A212" s="30">
        <v>44231</v>
      </c>
      <c r="B212" s="31"/>
      <c r="C212" s="22">
        <f>ROUND(3.4,5)</f>
        <v>3.4</v>
      </c>
      <c r="D212" s="22">
        <f>F212</f>
        <v>165.94583</v>
      </c>
      <c r="E212" s="22">
        <f>F212</f>
        <v>165.94583</v>
      </c>
      <c r="F212" s="22">
        <f>ROUND(165.94583,5)</f>
        <v>165.94583</v>
      </c>
      <c r="G212" s="20"/>
      <c r="H212" s="28"/>
    </row>
    <row r="213" spans="1:8" ht="12.75" customHeight="1">
      <c r="A213" s="30">
        <v>44322</v>
      </c>
      <c r="B213" s="31"/>
      <c r="C213" s="22">
        <f>ROUND(3.4,5)</f>
        <v>3.4</v>
      </c>
      <c r="D213" s="22">
        <f>F213</f>
        <v>168.568</v>
      </c>
      <c r="E213" s="22">
        <f>F213</f>
        <v>168.568</v>
      </c>
      <c r="F213" s="22">
        <f>ROUND(168.568,5)</f>
        <v>168.568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ROUND(11.855,5)</f>
        <v>11.855</v>
      </c>
      <c r="D215" s="22">
        <f>F215</f>
        <v>11.94498</v>
      </c>
      <c r="E215" s="22">
        <f>F215</f>
        <v>11.94498</v>
      </c>
      <c r="F215" s="22">
        <f>ROUND(11.94498,5)</f>
        <v>11.94498</v>
      </c>
      <c r="G215" s="20"/>
      <c r="H215" s="28"/>
    </row>
    <row r="216" spans="1:8" ht="12.75" customHeight="1">
      <c r="A216" s="30">
        <v>44049</v>
      </c>
      <c r="B216" s="31"/>
      <c r="C216" s="22">
        <f>ROUND(11.855,5)</f>
        <v>11.855</v>
      </c>
      <c r="D216" s="22">
        <f>F216</f>
        <v>12.14817</v>
      </c>
      <c r="E216" s="22">
        <f>F216</f>
        <v>12.14817</v>
      </c>
      <c r="F216" s="22">
        <f>ROUND(12.14817,5)</f>
        <v>12.14817</v>
      </c>
      <c r="G216" s="20"/>
      <c r="H216" s="28"/>
    </row>
    <row r="217" spans="1:8" ht="12.75" customHeight="1">
      <c r="A217" s="30">
        <v>44140</v>
      </c>
      <c r="B217" s="31"/>
      <c r="C217" s="22">
        <f>ROUND(11.855,5)</f>
        <v>11.855</v>
      </c>
      <c r="D217" s="22">
        <f>F217</f>
        <v>12.35636</v>
      </c>
      <c r="E217" s="22">
        <f>F217</f>
        <v>12.35636</v>
      </c>
      <c r="F217" s="22">
        <f>ROUND(12.35636,5)</f>
        <v>12.35636</v>
      </c>
      <c r="G217" s="20"/>
      <c r="H217" s="28"/>
    </row>
    <row r="218" spans="1:8" ht="12.75" customHeight="1">
      <c r="A218" s="30">
        <v>44231</v>
      </c>
      <c r="B218" s="31"/>
      <c r="C218" s="22">
        <f>ROUND(11.855,5)</f>
        <v>11.855</v>
      </c>
      <c r="D218" s="22">
        <f>F218</f>
        <v>12.58275</v>
      </c>
      <c r="E218" s="22">
        <f>F218</f>
        <v>12.58275</v>
      </c>
      <c r="F218" s="22">
        <f>ROUND(12.58275,5)</f>
        <v>12.58275</v>
      </c>
      <c r="G218" s="20"/>
      <c r="H218" s="28"/>
    </row>
    <row r="219" spans="1:8" ht="12.75" customHeight="1">
      <c r="A219" s="30">
        <v>44322</v>
      </c>
      <c r="B219" s="31"/>
      <c r="C219" s="22">
        <f>ROUND(11.855,5)</f>
        <v>11.855</v>
      </c>
      <c r="D219" s="22">
        <f>F219</f>
        <v>12.82801</v>
      </c>
      <c r="E219" s="22">
        <f>F219</f>
        <v>12.82801</v>
      </c>
      <c r="F219" s="22">
        <f>ROUND(12.82801,5)</f>
        <v>12.82801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ROUND(12.26,5)</f>
        <v>12.26</v>
      </c>
      <c r="D221" s="22">
        <f>F221</f>
        <v>12.33807</v>
      </c>
      <c r="E221" s="22">
        <f>F221</f>
        <v>12.33807</v>
      </c>
      <c r="F221" s="22">
        <f>ROUND(12.33807,5)</f>
        <v>12.33807</v>
      </c>
      <c r="G221" s="20"/>
      <c r="H221" s="28"/>
    </row>
    <row r="222" spans="1:8" ht="12.75" customHeight="1">
      <c r="A222" s="30">
        <v>44049</v>
      </c>
      <c r="B222" s="31"/>
      <c r="C222" s="22">
        <f>ROUND(12.26,5)</f>
        <v>12.26</v>
      </c>
      <c r="D222" s="22">
        <f>F222</f>
        <v>12.51379</v>
      </c>
      <c r="E222" s="22">
        <f>F222</f>
        <v>12.51379</v>
      </c>
      <c r="F222" s="22">
        <f>ROUND(12.51379,5)</f>
        <v>12.51379</v>
      </c>
      <c r="G222" s="20"/>
      <c r="H222" s="28"/>
    </row>
    <row r="223" spans="1:8" ht="12.75" customHeight="1">
      <c r="A223" s="30">
        <v>44140</v>
      </c>
      <c r="B223" s="31"/>
      <c r="C223" s="22">
        <f>ROUND(12.26,5)</f>
        <v>12.26</v>
      </c>
      <c r="D223" s="22">
        <f>F223</f>
        <v>12.69122</v>
      </c>
      <c r="E223" s="22">
        <f>F223</f>
        <v>12.69122</v>
      </c>
      <c r="F223" s="22">
        <f>ROUND(12.69122,5)</f>
        <v>12.69122</v>
      </c>
      <c r="G223" s="20"/>
      <c r="H223" s="28"/>
    </row>
    <row r="224" spans="1:8" ht="12.75" customHeight="1">
      <c r="A224" s="30">
        <v>44231</v>
      </c>
      <c r="B224" s="31"/>
      <c r="C224" s="22">
        <f>ROUND(12.26,5)</f>
        <v>12.26</v>
      </c>
      <c r="D224" s="22">
        <f>F224</f>
        <v>12.88201</v>
      </c>
      <c r="E224" s="22">
        <f>F224</f>
        <v>12.88201</v>
      </c>
      <c r="F224" s="22">
        <f>ROUND(12.88201,5)</f>
        <v>12.88201</v>
      </c>
      <c r="G224" s="20"/>
      <c r="H224" s="28"/>
    </row>
    <row r="225" spans="1:8" ht="12.75" customHeight="1">
      <c r="A225" s="30">
        <v>44322</v>
      </c>
      <c r="B225" s="31"/>
      <c r="C225" s="22">
        <f>ROUND(12.26,5)</f>
        <v>12.26</v>
      </c>
      <c r="D225" s="22">
        <f>F225</f>
        <v>13.08498</v>
      </c>
      <c r="E225" s="22">
        <f>F225</f>
        <v>13.08498</v>
      </c>
      <c r="F225" s="22">
        <f>ROUND(13.08498,5)</f>
        <v>13.08498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ROUND(12.32,5)</f>
        <v>12.32</v>
      </c>
      <c r="D227" s="22">
        <f>F227</f>
        <v>12.40116</v>
      </c>
      <c r="E227" s="22">
        <f>F227</f>
        <v>12.40116</v>
      </c>
      <c r="F227" s="22">
        <f>ROUND(12.40116,5)</f>
        <v>12.40116</v>
      </c>
      <c r="G227" s="20"/>
      <c r="H227" s="28"/>
    </row>
    <row r="228" spans="1:8" ht="12.75" customHeight="1">
      <c r="A228" s="30">
        <v>44049</v>
      </c>
      <c r="B228" s="31"/>
      <c r="C228" s="22">
        <f>ROUND(12.32,5)</f>
        <v>12.32</v>
      </c>
      <c r="D228" s="22">
        <f>F228</f>
        <v>12.58448</v>
      </c>
      <c r="E228" s="22">
        <f>F228</f>
        <v>12.58448</v>
      </c>
      <c r="F228" s="22">
        <f>ROUND(12.58448,5)</f>
        <v>12.58448</v>
      </c>
      <c r="G228" s="20"/>
      <c r="H228" s="28"/>
    </row>
    <row r="229" spans="1:8" ht="12.75" customHeight="1">
      <c r="A229" s="30">
        <v>44140</v>
      </c>
      <c r="B229" s="31"/>
      <c r="C229" s="22">
        <f>ROUND(12.32,5)</f>
        <v>12.32</v>
      </c>
      <c r="D229" s="22">
        <f>F229</f>
        <v>12.7699</v>
      </c>
      <c r="E229" s="22">
        <f>F229</f>
        <v>12.7699</v>
      </c>
      <c r="F229" s="22">
        <f>ROUND(12.7699,5)</f>
        <v>12.7699</v>
      </c>
      <c r="G229" s="20"/>
      <c r="H229" s="28"/>
    </row>
    <row r="230" spans="1:8" ht="12.75" customHeight="1">
      <c r="A230" s="30">
        <v>44231</v>
      </c>
      <c r="B230" s="31"/>
      <c r="C230" s="22">
        <f>ROUND(12.32,5)</f>
        <v>12.32</v>
      </c>
      <c r="D230" s="22">
        <f>F230</f>
        <v>12.97006</v>
      </c>
      <c r="E230" s="22">
        <f>F230</f>
        <v>12.97006</v>
      </c>
      <c r="F230" s="22">
        <f>ROUND(12.97006,5)</f>
        <v>12.97006</v>
      </c>
      <c r="G230" s="20"/>
      <c r="H230" s="28"/>
    </row>
    <row r="231" spans="1:8" ht="12.75" customHeight="1">
      <c r="A231" s="30">
        <v>44322</v>
      </c>
      <c r="B231" s="31"/>
      <c r="C231" s="22">
        <f>ROUND(12.32,5)</f>
        <v>12.32</v>
      </c>
      <c r="D231" s="22">
        <f>F231</f>
        <v>13.18336</v>
      </c>
      <c r="E231" s="22">
        <f>F231</f>
        <v>13.18336</v>
      </c>
      <c r="F231" s="22">
        <f>ROUND(13.18336,5)</f>
        <v>13.18336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ROUND(636.686,3)</f>
        <v>636.686</v>
      </c>
      <c r="D233" s="23">
        <f>F233</f>
        <v>641.063</v>
      </c>
      <c r="E233" s="23">
        <f>F233</f>
        <v>641.063</v>
      </c>
      <c r="F233" s="23">
        <f>ROUND(641.063,3)</f>
        <v>641.063</v>
      </c>
      <c r="G233" s="20"/>
      <c r="H233" s="28"/>
    </row>
    <row r="234" spans="1:8" ht="12.75" customHeight="1">
      <c r="A234" s="30">
        <v>44049</v>
      </c>
      <c r="B234" s="31"/>
      <c r="C234" s="23">
        <f>ROUND(636.686,3)</f>
        <v>636.686</v>
      </c>
      <c r="D234" s="23">
        <f>F234</f>
        <v>651.308</v>
      </c>
      <c r="E234" s="23">
        <f>F234</f>
        <v>651.308</v>
      </c>
      <c r="F234" s="23">
        <f>ROUND(651.308,3)</f>
        <v>651.308</v>
      </c>
      <c r="G234" s="20"/>
      <c r="H234" s="28"/>
    </row>
    <row r="235" spans="1:8" ht="12.75" customHeight="1">
      <c r="A235" s="30">
        <v>44140</v>
      </c>
      <c r="B235" s="31"/>
      <c r="C235" s="23">
        <f>ROUND(636.686,3)</f>
        <v>636.686</v>
      </c>
      <c r="D235" s="23">
        <f>F235</f>
        <v>661.978</v>
      </c>
      <c r="E235" s="23">
        <f>F235</f>
        <v>661.978</v>
      </c>
      <c r="F235" s="23">
        <f>ROUND(661.978,3)</f>
        <v>661.978</v>
      </c>
      <c r="G235" s="20"/>
      <c r="H235" s="28"/>
    </row>
    <row r="236" spans="1:8" ht="12.75" customHeight="1">
      <c r="A236" s="30">
        <v>44231</v>
      </c>
      <c r="B236" s="31"/>
      <c r="C236" s="23">
        <f>ROUND(636.686,3)</f>
        <v>636.686</v>
      </c>
      <c r="D236" s="23">
        <f>F236</f>
        <v>672.897</v>
      </c>
      <c r="E236" s="23">
        <f>F236</f>
        <v>672.897</v>
      </c>
      <c r="F236" s="23">
        <f>ROUND(672.897,3)</f>
        <v>672.897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ROUND(624.839,3)</f>
        <v>624.839</v>
      </c>
      <c r="D238" s="23">
        <f>F238</f>
        <v>629.134</v>
      </c>
      <c r="E238" s="23">
        <f>F238</f>
        <v>629.134</v>
      </c>
      <c r="F238" s="23">
        <f>ROUND(629.134,3)</f>
        <v>629.134</v>
      </c>
      <c r="G238" s="20"/>
      <c r="H238" s="28"/>
    </row>
    <row r="239" spans="1:8" ht="12.75" customHeight="1">
      <c r="A239" s="30">
        <v>44049</v>
      </c>
      <c r="B239" s="31"/>
      <c r="C239" s="23">
        <f>ROUND(624.839,3)</f>
        <v>624.839</v>
      </c>
      <c r="D239" s="23">
        <f>F239</f>
        <v>639.189</v>
      </c>
      <c r="E239" s="23">
        <f>F239</f>
        <v>639.189</v>
      </c>
      <c r="F239" s="23">
        <f>ROUND(639.189,3)</f>
        <v>639.189</v>
      </c>
      <c r="G239" s="20"/>
      <c r="H239" s="28"/>
    </row>
    <row r="240" spans="1:8" ht="12.75" customHeight="1">
      <c r="A240" s="30">
        <v>44140</v>
      </c>
      <c r="B240" s="31"/>
      <c r="C240" s="23">
        <f>ROUND(624.839,3)</f>
        <v>624.839</v>
      </c>
      <c r="D240" s="23">
        <f>F240</f>
        <v>649.661</v>
      </c>
      <c r="E240" s="23">
        <f>F240</f>
        <v>649.661</v>
      </c>
      <c r="F240" s="23">
        <f>ROUND(649.661,3)</f>
        <v>649.661</v>
      </c>
      <c r="G240" s="20"/>
      <c r="H240" s="28"/>
    </row>
    <row r="241" spans="1:8" ht="12.75" customHeight="1">
      <c r="A241" s="30">
        <v>44231</v>
      </c>
      <c r="B241" s="31"/>
      <c r="C241" s="23">
        <f>ROUND(624.839,3)</f>
        <v>624.839</v>
      </c>
      <c r="D241" s="23">
        <f>F241</f>
        <v>660.376</v>
      </c>
      <c r="E241" s="23">
        <f>F241</f>
        <v>660.376</v>
      </c>
      <c r="F241" s="23">
        <f>ROUND(660.376,3)</f>
        <v>660.376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ROUND(676.583,3)</f>
        <v>676.583</v>
      </c>
      <c r="D243" s="23">
        <f>F243</f>
        <v>681.234</v>
      </c>
      <c r="E243" s="23">
        <f>F243</f>
        <v>681.234</v>
      </c>
      <c r="F243" s="23">
        <f>ROUND(681.234,3)</f>
        <v>681.234</v>
      </c>
      <c r="G243" s="20"/>
      <c r="H243" s="28"/>
    </row>
    <row r="244" spans="1:8" ht="12.75" customHeight="1">
      <c r="A244" s="30">
        <v>44049</v>
      </c>
      <c r="B244" s="31"/>
      <c r="C244" s="23">
        <f>ROUND(676.583,3)</f>
        <v>676.583</v>
      </c>
      <c r="D244" s="23">
        <f>F244</f>
        <v>692.121</v>
      </c>
      <c r="E244" s="23">
        <f>F244</f>
        <v>692.121</v>
      </c>
      <c r="F244" s="23">
        <f>ROUND(692.121,3)</f>
        <v>692.121</v>
      </c>
      <c r="G244" s="20"/>
      <c r="H244" s="28"/>
    </row>
    <row r="245" spans="1:8" ht="12.75" customHeight="1">
      <c r="A245" s="30">
        <v>44140</v>
      </c>
      <c r="B245" s="31"/>
      <c r="C245" s="23">
        <f>ROUND(676.583,3)</f>
        <v>676.583</v>
      </c>
      <c r="D245" s="23">
        <f>F245</f>
        <v>703.46</v>
      </c>
      <c r="E245" s="23">
        <f>F245</f>
        <v>703.46</v>
      </c>
      <c r="F245" s="23">
        <f>ROUND(703.46,3)</f>
        <v>703.46</v>
      </c>
      <c r="G245" s="20"/>
      <c r="H245" s="28"/>
    </row>
    <row r="246" spans="1:8" ht="12.75" customHeight="1">
      <c r="A246" s="30">
        <v>44231</v>
      </c>
      <c r="B246" s="31"/>
      <c r="C246" s="23">
        <f>ROUND(676.583,3)</f>
        <v>676.583</v>
      </c>
      <c r="D246" s="23">
        <f>F246</f>
        <v>715.063</v>
      </c>
      <c r="E246" s="23">
        <f>F246</f>
        <v>715.063</v>
      </c>
      <c r="F246" s="23">
        <f>ROUND(715.063,3)</f>
        <v>715.063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ROUND(613.407,3)</f>
        <v>613.407</v>
      </c>
      <c r="D248" s="23">
        <f>F248</f>
        <v>617.623</v>
      </c>
      <c r="E248" s="23">
        <f>F248</f>
        <v>617.623</v>
      </c>
      <c r="F248" s="23">
        <f>ROUND(617.623,3)</f>
        <v>617.623</v>
      </c>
      <c r="G248" s="20"/>
      <c r="H248" s="28"/>
    </row>
    <row r="249" spans="1:8" ht="12.75" customHeight="1">
      <c r="A249" s="30">
        <v>44049</v>
      </c>
      <c r="B249" s="31"/>
      <c r="C249" s="23">
        <f>ROUND(613.407,3)</f>
        <v>613.407</v>
      </c>
      <c r="D249" s="23">
        <f>F249</f>
        <v>627.495</v>
      </c>
      <c r="E249" s="23">
        <f>F249</f>
        <v>627.495</v>
      </c>
      <c r="F249" s="23">
        <f>ROUND(627.495,3)</f>
        <v>627.495</v>
      </c>
      <c r="G249" s="20"/>
      <c r="H249" s="28"/>
    </row>
    <row r="250" spans="1:8" ht="12.75" customHeight="1">
      <c r="A250" s="30">
        <v>44140</v>
      </c>
      <c r="B250" s="31"/>
      <c r="C250" s="23">
        <f>ROUND(613.407,3)</f>
        <v>613.407</v>
      </c>
      <c r="D250" s="23">
        <f>F250</f>
        <v>637.775</v>
      </c>
      <c r="E250" s="23">
        <f>F250</f>
        <v>637.775</v>
      </c>
      <c r="F250" s="23">
        <f>ROUND(637.775,3)</f>
        <v>637.775</v>
      </c>
      <c r="G250" s="20"/>
      <c r="H250" s="28"/>
    </row>
    <row r="251" spans="1:8" ht="12.75" customHeight="1">
      <c r="A251" s="30">
        <v>44231</v>
      </c>
      <c r="B251" s="31"/>
      <c r="C251" s="23">
        <f>ROUND(613.407,3)</f>
        <v>613.407</v>
      </c>
      <c r="D251" s="23">
        <f>F251</f>
        <v>648.294</v>
      </c>
      <c r="E251" s="23">
        <f>F251</f>
        <v>648.294</v>
      </c>
      <c r="F251" s="23">
        <f>ROUND(648.294,3)</f>
        <v>648.294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ROUND(215.599165547863,3)</f>
        <v>215.599</v>
      </c>
      <c r="D253" s="23">
        <f>F253</f>
        <v>217.105</v>
      </c>
      <c r="E253" s="23">
        <f>F253</f>
        <v>217.105</v>
      </c>
      <c r="F253" s="23">
        <f>ROUND(217.105,3)</f>
        <v>217.105</v>
      </c>
      <c r="G253" s="20"/>
      <c r="H253" s="28"/>
    </row>
    <row r="254" spans="1:8" ht="12.75" customHeight="1">
      <c r="A254" s="30">
        <v>44049</v>
      </c>
      <c r="B254" s="31"/>
      <c r="C254" s="23">
        <f>ROUND(215.599165547863,3)</f>
        <v>215.599</v>
      </c>
      <c r="D254" s="23">
        <f>F254</f>
        <v>220.629</v>
      </c>
      <c r="E254" s="23">
        <f>F254</f>
        <v>220.629</v>
      </c>
      <c r="F254" s="23">
        <f>ROUND(220.629,3)</f>
        <v>220.629</v>
      </c>
      <c r="G254" s="20"/>
      <c r="H254" s="28"/>
    </row>
    <row r="255" spans="1:8" ht="12.75" customHeight="1">
      <c r="A255" s="30">
        <v>44140</v>
      </c>
      <c r="B255" s="31"/>
      <c r="C255" s="23">
        <f>ROUND(215.599165547863,3)</f>
        <v>215.599</v>
      </c>
      <c r="D255" s="23">
        <f>F255</f>
        <v>224.296</v>
      </c>
      <c r="E255" s="23">
        <f>F255</f>
        <v>224.296</v>
      </c>
      <c r="F255" s="23">
        <f>ROUND(224.296,3)</f>
        <v>224.296</v>
      </c>
      <c r="G255" s="20"/>
      <c r="H255" s="28"/>
    </row>
    <row r="256" spans="1:8" ht="12.75" customHeight="1">
      <c r="A256" s="30">
        <v>44231</v>
      </c>
      <c r="B256" s="31"/>
      <c r="C256" s="23">
        <f>ROUND(215.599165547863,3)</f>
        <v>215.599</v>
      </c>
      <c r="D256" s="23">
        <f>F256</f>
        <v>228.047</v>
      </c>
      <c r="E256" s="23">
        <f>F256</f>
        <v>228.047</v>
      </c>
      <c r="F256" s="23">
        <f>ROUND(228.047,3)</f>
        <v>228.047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ROUND(605.847,3)</f>
        <v>605.847</v>
      </c>
      <c r="D258" s="23">
        <f>F258</f>
        <v>610.012</v>
      </c>
      <c r="E258" s="23">
        <f>F258</f>
        <v>610.012</v>
      </c>
      <c r="F258" s="23">
        <f>ROUND(610.012,3)</f>
        <v>610.012</v>
      </c>
      <c r="G258" s="20"/>
      <c r="H258" s="28"/>
    </row>
    <row r="259" spans="1:8" ht="12.75" customHeight="1">
      <c r="A259" s="30">
        <v>44049</v>
      </c>
      <c r="B259" s="31"/>
      <c r="C259" s="23">
        <f>ROUND(605.847,3)</f>
        <v>605.847</v>
      </c>
      <c r="D259" s="23">
        <f>F259</f>
        <v>619.761</v>
      </c>
      <c r="E259" s="23">
        <f>F259</f>
        <v>619.761</v>
      </c>
      <c r="F259" s="23">
        <f>ROUND(619.761,3)</f>
        <v>619.761</v>
      </c>
      <c r="G259" s="20"/>
      <c r="H259" s="28"/>
    </row>
    <row r="260" spans="1:8" ht="12.75" customHeight="1">
      <c r="A260" s="30">
        <v>44140</v>
      </c>
      <c r="B260" s="31"/>
      <c r="C260" s="23">
        <f>ROUND(605.847,3)</f>
        <v>605.847</v>
      </c>
      <c r="D260" s="23">
        <f>F260</f>
        <v>629.914</v>
      </c>
      <c r="E260" s="23">
        <f>F260</f>
        <v>629.914</v>
      </c>
      <c r="F260" s="23">
        <f>ROUND(629.914,3)</f>
        <v>629.914</v>
      </c>
      <c r="G260" s="20"/>
      <c r="H260" s="28"/>
    </row>
    <row r="261" spans="1:8" ht="12.75" customHeight="1">
      <c r="A261" s="30">
        <v>44231</v>
      </c>
      <c r="B261" s="31"/>
      <c r="C261" s="23">
        <f>ROUND(605.847,3)</f>
        <v>605.847</v>
      </c>
      <c r="D261" s="23">
        <f>F261</f>
        <v>640.304</v>
      </c>
      <c r="E261" s="23">
        <f>F261</f>
        <v>640.304</v>
      </c>
      <c r="F261" s="23">
        <f>ROUND(640.304,3)</f>
        <v>640.304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ROUND(97.410909237423,2)</f>
        <v>97.41</v>
      </c>
      <c r="D263" s="20">
        <f>F263</f>
        <v>91.32</v>
      </c>
      <c r="E263" s="20">
        <f>F263</f>
        <v>91.32</v>
      </c>
      <c r="F263" s="20">
        <f>ROUND(91.3156218101654,2)</f>
        <v>91.32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ROUND(106.13804669847,2)</f>
        <v>106.14</v>
      </c>
      <c r="D265" s="20">
        <f>F265</f>
        <v>98.38</v>
      </c>
      <c r="E265" s="20">
        <f>F265</f>
        <v>98.38</v>
      </c>
      <c r="F265" s="20">
        <f>ROUND(98.3805352321524,2)</f>
        <v>98.38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ROUND(101.765554364634,2)</f>
        <v>101.77</v>
      </c>
      <c r="D267" s="20">
        <f>F267</f>
        <v>101.77</v>
      </c>
      <c r="E267" s="20">
        <f>F267</f>
        <v>101.77</v>
      </c>
      <c r="F267" s="20">
        <f>ROUND(101.765554364634,2)</f>
        <v>101.77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ROUND(101.765554364634,2)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ROUND(97.410909237423,5)</f>
        <v>97.41091</v>
      </c>
      <c r="D271" s="22">
        <f>F271</f>
        <v>94.55268</v>
      </c>
      <c r="E271" s="22">
        <f>F271</f>
        <v>94.55268</v>
      </c>
      <c r="F271" s="22">
        <f>ROUND(94.5526782524978,5)</f>
        <v>94.55268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ROUND(97.410909237423,5)</f>
        <v>97.41091</v>
      </c>
      <c r="D273" s="22">
        <f>F273</f>
        <v>93.13164</v>
      </c>
      <c r="E273" s="22">
        <f>F273</f>
        <v>93.13164</v>
      </c>
      <c r="F273" s="22">
        <f>ROUND(93.1316387402356,5)</f>
        <v>93.13164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ROUND(97.410909237423,5)</f>
        <v>97.41091</v>
      </c>
      <c r="D275" s="22">
        <f>F275</f>
        <v>91.74163</v>
      </c>
      <c r="E275" s="22">
        <f>F275</f>
        <v>91.74163</v>
      </c>
      <c r="F275" s="22">
        <f>ROUND(91.7416250278089,5)</f>
        <v>91.74163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ROUND(97.410909237423,5)</f>
        <v>97.41091</v>
      </c>
      <c r="D277" s="22">
        <f>F277</f>
        <v>91.16692</v>
      </c>
      <c r="E277" s="22">
        <f>F277</f>
        <v>91.16692</v>
      </c>
      <c r="F277" s="22">
        <f>ROUND(91.1669179997549,5)</f>
        <v>91.16692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ROUND(97.410909237423,5)</f>
        <v>97.41091</v>
      </c>
      <c r="D279" s="22">
        <f>F279</f>
        <v>92.93944</v>
      </c>
      <c r="E279" s="22">
        <f>F279</f>
        <v>92.93944</v>
      </c>
      <c r="F279" s="22">
        <f>ROUND(92.9394390971137,5)</f>
        <v>92.93944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ROUND(97.410909237423,5)</f>
        <v>97.41091</v>
      </c>
      <c r="D281" s="22">
        <f>F281</f>
        <v>92.90207</v>
      </c>
      <c r="E281" s="22">
        <f>F281</f>
        <v>92.90207</v>
      </c>
      <c r="F281" s="22">
        <f>ROUND(92.9020670366648,5)</f>
        <v>92.90207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ROUND(97.410909237423,5)</f>
        <v>97.41091</v>
      </c>
      <c r="D283" s="22">
        <f>F283</f>
        <v>93.56329</v>
      </c>
      <c r="E283" s="22">
        <f>F283</f>
        <v>93.56329</v>
      </c>
      <c r="F283" s="22">
        <f>ROUND(93.5632901002782,5)</f>
        <v>93.56329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ROUND(97.410909237423,5)</f>
        <v>97.41091</v>
      </c>
      <c r="D285" s="22">
        <f>F285</f>
        <v>97.20565</v>
      </c>
      <c r="E285" s="22">
        <f>F285</f>
        <v>97.20565</v>
      </c>
      <c r="F285" s="22">
        <f>ROUND(97.2056500160384,5)</f>
        <v>97.20565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ROUND(97.410909237423,2)</f>
        <v>97.41</v>
      </c>
      <c r="D287" s="20">
        <f>F287</f>
        <v>97.41</v>
      </c>
      <c r="E287" s="20">
        <f>F287</f>
        <v>97.41</v>
      </c>
      <c r="F287" s="20">
        <f>ROUND(97.410909237423,2)</f>
        <v>97.41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ROUND(97.410909237423,2)</f>
        <v>97.41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ROUND(106.13804669847,5)</f>
        <v>106.13805</v>
      </c>
      <c r="D291" s="22">
        <f>F291</f>
        <v>92.41069</v>
      </c>
      <c r="E291" s="22">
        <f>F291</f>
        <v>92.41069</v>
      </c>
      <c r="F291" s="22">
        <f>ROUND(92.4106856924379,5)</f>
        <v>92.41069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ROUND(106.13804669847,5)</f>
        <v>106.13805</v>
      </c>
      <c r="D293" s="22">
        <f>F293</f>
        <v>89.74852</v>
      </c>
      <c r="E293" s="22">
        <f>F293</f>
        <v>89.74852</v>
      </c>
      <c r="F293" s="22">
        <f>ROUND(89.7485229459154,5)</f>
        <v>89.74852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ROUND(106.13804669847,5)</f>
        <v>106.13805</v>
      </c>
      <c r="D295" s="22">
        <f>F295</f>
        <v>88.93619</v>
      </c>
      <c r="E295" s="22">
        <f>F295</f>
        <v>88.93619</v>
      </c>
      <c r="F295" s="22">
        <f>ROUND(88.9361873531491,5)</f>
        <v>88.93619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ROUND(106.13804669847,5)</f>
        <v>106.13805</v>
      </c>
      <c r="D297" s="22">
        <f>F297</f>
        <v>91.59056</v>
      </c>
      <c r="E297" s="22">
        <f>F297</f>
        <v>91.59056</v>
      </c>
      <c r="F297" s="22">
        <f>ROUND(91.5905647200981,5)</f>
        <v>91.59056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ROUND(106.13804669847,5)</f>
        <v>106.13805</v>
      </c>
      <c r="D299" s="22">
        <f>F299</f>
        <v>96.06692</v>
      </c>
      <c r="E299" s="22">
        <f>F299</f>
        <v>96.06692</v>
      </c>
      <c r="F299" s="22">
        <f>ROUND(96.0669216940795,5)</f>
        <v>96.06692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ROUND(106.13804669847,5)</f>
        <v>106.13805</v>
      </c>
      <c r="D301" s="22">
        <f>F301</f>
        <v>95.25449</v>
      </c>
      <c r="E301" s="22">
        <f>F301</f>
        <v>95.25449</v>
      </c>
      <c r="F301" s="22">
        <f>ROUND(95.2544940008684,5)</f>
        <v>95.25449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ROUND(106.13804669847,5)</f>
        <v>106.13805</v>
      </c>
      <c r="D303" s="22">
        <f>F303</f>
        <v>97.73863</v>
      </c>
      <c r="E303" s="22">
        <f>F303</f>
        <v>97.73863</v>
      </c>
      <c r="F303" s="22">
        <f>ROUND(97.7386301728312,5)</f>
        <v>97.73863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ROUND(106.13804669847,5)</f>
        <v>106.13805</v>
      </c>
      <c r="D305" s="22">
        <f>F305</f>
        <v>103.74846</v>
      </c>
      <c r="E305" s="22">
        <f>F305</f>
        <v>103.74846</v>
      </c>
      <c r="F305" s="22">
        <f>ROUND(103.74846361612,5)</f>
        <v>103.74846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ROUND(106.13804669847,2)</f>
        <v>106.14</v>
      </c>
      <c r="D307" s="20">
        <f>F307</f>
        <v>106.14</v>
      </c>
      <c r="E307" s="20">
        <f>F307</f>
        <v>106.14</v>
      </c>
      <c r="F307" s="20">
        <f>ROUND(106.13804669847,2)</f>
        <v>106.14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ROUND(106.13804669847,2)</f>
        <v>106.14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304:B304"/>
    <mergeCell ref="A293:B293"/>
    <mergeCell ref="A294:B294"/>
    <mergeCell ref="A295:B295"/>
    <mergeCell ref="A296:B296"/>
    <mergeCell ref="A297:B297"/>
    <mergeCell ref="A298:B298"/>
    <mergeCell ref="A305:B305"/>
    <mergeCell ref="A306:B306"/>
    <mergeCell ref="A307:B307"/>
    <mergeCell ref="A308:B308"/>
    <mergeCell ref="A309:B309"/>
    <mergeCell ref="A299:B299"/>
    <mergeCell ref="A300:B300"/>
    <mergeCell ref="A301:B301"/>
    <mergeCell ref="A302:B302"/>
    <mergeCell ref="A303:B30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2020-03-27T17:34:27Z</dcterms:modified>
  <cp:category/>
  <cp:version/>
  <cp:contentType/>
  <cp:contentStatus/>
</cp:coreProperties>
</file>