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<sst xmlns="http://schemas.openxmlformats.org/spreadsheetml/2006/main" count="88" uniqueCount="86">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</sst>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52" sqref="A52:B5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43920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44004</v>
      </c>
      <c r="B6" s="31"/>
      <c r="C6" s="20">
        <f>ROUND(101.765504637802,2)</f>
        <v>101.77</v>
      </c>
      <c r="D6" s="20">
        <f>F6</f>
        <v>101.77</v>
      </c>
      <c r="E6" s="20">
        <f>F6</f>
        <v>101.77</v>
      </c>
      <c r="F6" s="20">
        <f>ROUND(101.765504637802,2)</f>
        <v>101.77</v>
      </c>
      <c r="G6" s="20"/>
      <c r="H6" s="28"/>
    </row>
    <row r="7" spans="1:8" ht="12.75" customHeight="1">
      <c r="A7" s="30">
        <v>44095</v>
      </c>
      <c r="B7" s="31"/>
      <c r="C7" s="20">
        <f>ROUND(101.765504637802,2)</f>
        <v>101.77</v>
      </c>
      <c r="D7" s="20">
        <f>F7</f>
        <v>98.75</v>
      </c>
      <c r="E7" s="20">
        <f>F7</f>
        <v>98.75</v>
      </c>
      <c r="F7" s="20">
        <f>ROUND(98.7467799914737,2)</f>
        <v>98.75</v>
      </c>
      <c r="G7" s="20"/>
      <c r="H7" s="28"/>
    </row>
    <row r="8" spans="1:8" ht="12.75" customHeight="1">
      <c r="A8" s="30" t="s">
        <v>13</v>
      </c>
      <c r="B8" s="31"/>
      <c r="C8" s="21"/>
      <c r="D8" s="21"/>
      <c r="E8" s="21"/>
      <c r="F8" s="21"/>
      <c r="G8" s="20"/>
      <c r="H8" s="28"/>
    </row>
    <row r="9" spans="1:8" ht="12.75" customHeight="1">
      <c r="A9" s="30">
        <v>44182</v>
      </c>
      <c r="B9" s="31"/>
      <c r="C9" s="20">
        <f aca="true" t="shared" si="0" ref="C9:C20">ROUND(97.2372203976872,2)</f>
        <v>97.24</v>
      </c>
      <c r="D9" s="20">
        <f aca="true" t="shared" si="1" ref="D9:D20">F9</f>
        <v>94.54</v>
      </c>
      <c r="E9" s="20">
        <f aca="true" t="shared" si="2" ref="E9:E20">F9</f>
        <v>94.54</v>
      </c>
      <c r="F9" s="20">
        <f>ROUND(94.5416443412817,2)</f>
        <v>94.54</v>
      </c>
      <c r="G9" s="20"/>
      <c r="H9" s="28"/>
    </row>
    <row r="10" spans="1:8" ht="12.75" customHeight="1">
      <c r="A10" s="30">
        <v>44271</v>
      </c>
      <c r="B10" s="31"/>
      <c r="C10" s="20">
        <f t="shared" si="0"/>
        <v>97.24</v>
      </c>
      <c r="D10" s="20">
        <f t="shared" si="1"/>
        <v>93.12</v>
      </c>
      <c r="E10" s="20">
        <f t="shared" si="2"/>
        <v>93.12</v>
      </c>
      <c r="F10" s="20">
        <f>ROUND(93.1159923207777,2)</f>
        <v>93.12</v>
      </c>
      <c r="G10" s="20"/>
      <c r="H10" s="28"/>
    </row>
    <row r="11" spans="1:8" ht="12.75" customHeight="1">
      <c r="A11" s="30">
        <v>44362</v>
      </c>
      <c r="B11" s="31"/>
      <c r="C11" s="20">
        <f t="shared" si="0"/>
        <v>97.24</v>
      </c>
      <c r="D11" s="20">
        <f t="shared" si="1"/>
        <v>91.72</v>
      </c>
      <c r="E11" s="20">
        <f t="shared" si="2"/>
        <v>91.72</v>
      </c>
      <c r="F11" s="20">
        <f>ROUND(91.7242372742767,2)</f>
        <v>91.72</v>
      </c>
      <c r="G11" s="20"/>
      <c r="H11" s="28"/>
    </row>
    <row r="12" spans="1:8" ht="12.75" customHeight="1">
      <c r="A12" s="30">
        <v>44460</v>
      </c>
      <c r="B12" s="31"/>
      <c r="C12" s="20">
        <f t="shared" si="0"/>
        <v>97.24</v>
      </c>
      <c r="D12" s="20">
        <f t="shared" si="1"/>
        <v>91.14</v>
      </c>
      <c r="E12" s="20">
        <f t="shared" si="2"/>
        <v>91.14</v>
      </c>
      <c r="F12" s="20">
        <f>ROUND(91.1369151343612,2)</f>
        <v>91.14</v>
      </c>
      <c r="G12" s="20"/>
      <c r="H12" s="28"/>
    </row>
    <row r="13" spans="1:8" ht="12.75" customHeight="1">
      <c r="A13" s="30">
        <v>44551</v>
      </c>
      <c r="B13" s="31"/>
      <c r="C13" s="20">
        <f t="shared" si="0"/>
        <v>97.24</v>
      </c>
      <c r="D13" s="20">
        <f t="shared" si="1"/>
        <v>92.9</v>
      </c>
      <c r="E13" s="20">
        <f t="shared" si="2"/>
        <v>92.9</v>
      </c>
      <c r="F13" s="20">
        <f>ROUND(92.9016750990491,2)</f>
        <v>92.9</v>
      </c>
      <c r="G13" s="20"/>
      <c r="H13" s="28"/>
    </row>
    <row r="14" spans="1:8" ht="12.75" customHeight="1">
      <c r="A14" s="30">
        <v>44635</v>
      </c>
      <c r="B14" s="31"/>
      <c r="C14" s="20">
        <f t="shared" si="0"/>
        <v>97.24</v>
      </c>
      <c r="D14" s="20">
        <f t="shared" si="1"/>
        <v>92.85</v>
      </c>
      <c r="E14" s="20">
        <f t="shared" si="2"/>
        <v>92.85</v>
      </c>
      <c r="F14" s="20">
        <f>ROUND(92.8473292767506,2)</f>
        <v>92.85</v>
      </c>
      <c r="G14" s="20"/>
      <c r="H14" s="28"/>
    </row>
    <row r="15" spans="1:8" ht="12.75" customHeight="1">
      <c r="A15" s="30">
        <v>44733</v>
      </c>
      <c r="B15" s="31"/>
      <c r="C15" s="20">
        <f t="shared" si="0"/>
        <v>97.24</v>
      </c>
      <c r="D15" s="20">
        <f t="shared" si="1"/>
        <v>93.49</v>
      </c>
      <c r="E15" s="20">
        <f t="shared" si="2"/>
        <v>93.49</v>
      </c>
      <c r="F15" s="20">
        <f>ROUND(93.4851816301914,2)</f>
        <v>93.49</v>
      </c>
      <c r="G15" s="20"/>
      <c r="H15" s="28"/>
    </row>
    <row r="16" spans="1:8" ht="12.75" customHeight="1">
      <c r="A16" s="30">
        <v>44824</v>
      </c>
      <c r="B16" s="31"/>
      <c r="C16" s="20">
        <f t="shared" si="0"/>
        <v>97.24</v>
      </c>
      <c r="D16" s="20">
        <f t="shared" si="1"/>
        <v>97.1</v>
      </c>
      <c r="E16" s="20">
        <f t="shared" si="2"/>
        <v>97.1</v>
      </c>
      <c r="F16" s="20">
        <f>ROUND(97.1026069608565,2)</f>
        <v>97.1</v>
      </c>
      <c r="G16" s="20"/>
      <c r="H16" s="28"/>
    </row>
    <row r="17" spans="1:8" ht="12.75" customHeight="1">
      <c r="A17" s="30">
        <v>44915</v>
      </c>
      <c r="B17" s="31"/>
      <c r="C17" s="20">
        <f t="shared" si="0"/>
        <v>97.24</v>
      </c>
      <c r="D17" s="20">
        <f t="shared" si="1"/>
        <v>98.1</v>
      </c>
      <c r="E17" s="20">
        <f t="shared" si="2"/>
        <v>98.1</v>
      </c>
      <c r="F17" s="20">
        <f>ROUND(98.1049232832426,2)</f>
        <v>98.1</v>
      </c>
      <c r="G17" s="20"/>
      <c r="H17" s="28"/>
    </row>
    <row r="18" spans="1:8" ht="12.75" customHeight="1">
      <c r="A18" s="30">
        <v>45007</v>
      </c>
      <c r="B18" s="31"/>
      <c r="C18" s="20">
        <f t="shared" si="0"/>
        <v>97.24</v>
      </c>
      <c r="D18" s="20">
        <f t="shared" si="1"/>
        <v>91.16</v>
      </c>
      <c r="E18" s="20">
        <f t="shared" si="2"/>
        <v>91.16</v>
      </c>
      <c r="F18" s="20">
        <f>ROUND(91.1590837674592,2)</f>
        <v>91.16</v>
      </c>
      <c r="G18" s="20"/>
      <c r="H18" s="28"/>
    </row>
    <row r="19" spans="1:8" ht="12.75" customHeight="1">
      <c r="A19" s="30">
        <v>45097</v>
      </c>
      <c r="B19" s="31"/>
      <c r="C19" s="20">
        <f t="shared" si="0"/>
        <v>97.24</v>
      </c>
      <c r="D19" s="20">
        <f t="shared" si="1"/>
        <v>97.24</v>
      </c>
      <c r="E19" s="20">
        <f t="shared" si="2"/>
        <v>97.24</v>
      </c>
      <c r="F19" s="20">
        <f>ROUND(97.2372203976872,2)</f>
        <v>97.24</v>
      </c>
      <c r="G19" s="20"/>
      <c r="H19" s="28"/>
    </row>
    <row r="20" spans="1:8" ht="12.75" customHeight="1">
      <c r="A20" s="30">
        <v>45188</v>
      </c>
      <c r="B20" s="31"/>
      <c r="C20" s="20">
        <f t="shared" si="0"/>
        <v>97.24</v>
      </c>
      <c r="D20" s="20">
        <f t="shared" si="1"/>
        <v>94.74</v>
      </c>
      <c r="E20" s="20">
        <f t="shared" si="2"/>
        <v>94.74</v>
      </c>
      <c r="F20" s="20">
        <f>ROUND(94.7446674963443,2)</f>
        <v>94.74</v>
      </c>
      <c r="G20" s="20"/>
      <c r="H20" s="28"/>
    </row>
    <row r="21" spans="1:8" ht="12.75" customHeight="1">
      <c r="A21" s="30" t="s">
        <v>14</v>
      </c>
      <c r="B21" s="31"/>
      <c r="C21" s="21"/>
      <c r="D21" s="21"/>
      <c r="E21" s="21"/>
      <c r="F21" s="21"/>
      <c r="G21" s="20"/>
      <c r="H21" s="28"/>
    </row>
    <row r="22" spans="1:8" ht="12.75" customHeight="1">
      <c r="A22" s="30">
        <v>46008</v>
      </c>
      <c r="B22" s="31"/>
      <c r="C22" s="20">
        <f aca="true" t="shared" si="3" ref="C22:C33">ROUND(105.718403342745,2)</f>
        <v>105.72</v>
      </c>
      <c r="D22" s="20">
        <f aca="true" t="shared" si="4" ref="D22:D33">F22</f>
        <v>92.13</v>
      </c>
      <c r="E22" s="20">
        <f aca="true" t="shared" si="5" ref="E22:E33">F22</f>
        <v>92.13</v>
      </c>
      <c r="F22" s="20">
        <f>ROUND(92.1346010619313,2)</f>
        <v>92.13</v>
      </c>
      <c r="G22" s="20"/>
      <c r="H22" s="28"/>
    </row>
    <row r="23" spans="1:8" ht="12.75" customHeight="1">
      <c r="A23" s="30">
        <v>46097</v>
      </c>
      <c r="B23" s="31"/>
      <c r="C23" s="20">
        <f t="shared" si="3"/>
        <v>105.72</v>
      </c>
      <c r="D23" s="20">
        <f t="shared" si="4"/>
        <v>89.47</v>
      </c>
      <c r="E23" s="20">
        <f t="shared" si="5"/>
        <v>89.47</v>
      </c>
      <c r="F23" s="20">
        <f>ROUND(89.4678347630352,2)</f>
        <v>89.47</v>
      </c>
      <c r="G23" s="20"/>
      <c r="H23" s="28"/>
    </row>
    <row r="24" spans="1:8" ht="12.75" customHeight="1">
      <c r="A24" s="30">
        <v>46188</v>
      </c>
      <c r="B24" s="31"/>
      <c r="C24" s="20">
        <f t="shared" si="3"/>
        <v>105.72</v>
      </c>
      <c r="D24" s="20">
        <f t="shared" si="4"/>
        <v>88.63</v>
      </c>
      <c r="E24" s="20">
        <f t="shared" si="5"/>
        <v>88.63</v>
      </c>
      <c r="F24" s="20">
        <f>ROUND(88.6268703287514,2)</f>
        <v>88.63</v>
      </c>
      <c r="G24" s="20"/>
      <c r="H24" s="28"/>
    </row>
    <row r="25" spans="1:8" ht="12.75" customHeight="1">
      <c r="A25" s="30">
        <v>46286</v>
      </c>
      <c r="B25" s="31"/>
      <c r="C25" s="20">
        <f t="shared" si="3"/>
        <v>105.72</v>
      </c>
      <c r="D25" s="20">
        <f t="shared" si="4"/>
        <v>91.24</v>
      </c>
      <c r="E25" s="20">
        <f t="shared" si="5"/>
        <v>91.24</v>
      </c>
      <c r="F25" s="20">
        <f>ROUND(91.2368719130376,2)</f>
        <v>91.24</v>
      </c>
      <c r="G25" s="20"/>
      <c r="H25" s="28"/>
    </row>
    <row r="26" spans="1:8" ht="12.75" customHeight="1">
      <c r="A26" s="30">
        <v>46377</v>
      </c>
      <c r="B26" s="31"/>
      <c r="C26" s="20">
        <f t="shared" si="3"/>
        <v>105.72</v>
      </c>
      <c r="D26" s="20">
        <f t="shared" si="4"/>
        <v>95.68</v>
      </c>
      <c r="E26" s="20">
        <f t="shared" si="5"/>
        <v>95.68</v>
      </c>
      <c r="F26" s="20">
        <f>ROUND(95.6754454686877,2)</f>
        <v>95.68</v>
      </c>
      <c r="G26" s="20"/>
      <c r="H26" s="28"/>
    </row>
    <row r="27" spans="1:8" ht="12.75" customHeight="1">
      <c r="A27" s="30">
        <v>46461</v>
      </c>
      <c r="B27" s="31"/>
      <c r="C27" s="20">
        <f t="shared" si="3"/>
        <v>105.72</v>
      </c>
      <c r="D27" s="20">
        <f t="shared" si="4"/>
        <v>94.83</v>
      </c>
      <c r="E27" s="20">
        <f t="shared" si="5"/>
        <v>94.83</v>
      </c>
      <c r="F27" s="20">
        <f>ROUND(94.8331104150592,2)</f>
        <v>94.83</v>
      </c>
      <c r="G27" s="20"/>
      <c r="H27" s="28"/>
    </row>
    <row r="28" spans="1:8" ht="12.75" customHeight="1">
      <c r="A28" s="30">
        <v>46559</v>
      </c>
      <c r="B28" s="31"/>
      <c r="C28" s="20">
        <f t="shared" si="3"/>
        <v>105.72</v>
      </c>
      <c r="D28" s="20">
        <f t="shared" si="4"/>
        <v>97.31</v>
      </c>
      <c r="E28" s="20">
        <f t="shared" si="5"/>
        <v>97.31</v>
      </c>
      <c r="F28" s="20">
        <f>ROUND(97.3118183848543,2)</f>
        <v>97.31</v>
      </c>
      <c r="G28" s="20"/>
      <c r="H28" s="28"/>
    </row>
    <row r="29" spans="1:8" ht="12.75" customHeight="1">
      <c r="A29" s="30">
        <v>46650</v>
      </c>
      <c r="B29" s="31"/>
      <c r="C29" s="20">
        <f t="shared" si="3"/>
        <v>105.72</v>
      </c>
      <c r="D29" s="20">
        <f t="shared" si="4"/>
        <v>103.33</v>
      </c>
      <c r="E29" s="20">
        <f t="shared" si="5"/>
        <v>103.33</v>
      </c>
      <c r="F29" s="20">
        <f>ROUND(103.333760546811,2)</f>
        <v>103.33</v>
      </c>
      <c r="G29" s="20"/>
      <c r="H29" s="28"/>
    </row>
    <row r="30" spans="1:8" ht="12.75" customHeight="1">
      <c r="A30" s="30">
        <v>46741</v>
      </c>
      <c r="B30" s="31"/>
      <c r="C30" s="20">
        <f t="shared" si="3"/>
        <v>105.72</v>
      </c>
      <c r="D30" s="20">
        <f t="shared" si="4"/>
        <v>104.15</v>
      </c>
      <c r="E30" s="20">
        <f t="shared" si="5"/>
        <v>104.15</v>
      </c>
      <c r="F30" s="20">
        <f>ROUND(104.145220612844,2)</f>
        <v>104.15</v>
      </c>
      <c r="G30" s="20"/>
      <c r="H30" s="28"/>
    </row>
    <row r="31" spans="1:8" ht="12.75" customHeight="1">
      <c r="A31" s="30">
        <v>46834</v>
      </c>
      <c r="B31" s="31"/>
      <c r="C31" s="20">
        <f t="shared" si="3"/>
        <v>105.72</v>
      </c>
      <c r="D31" s="20">
        <f t="shared" si="4"/>
        <v>97.96</v>
      </c>
      <c r="E31" s="20">
        <f t="shared" si="5"/>
        <v>97.96</v>
      </c>
      <c r="F31" s="20">
        <f>ROUND(97.9629797305729,2)</f>
        <v>97.96</v>
      </c>
      <c r="G31" s="20"/>
      <c r="H31" s="28"/>
    </row>
    <row r="32" spans="1:8" ht="12.75" customHeight="1">
      <c r="A32" s="30">
        <v>46924</v>
      </c>
      <c r="B32" s="31"/>
      <c r="C32" s="20">
        <f t="shared" si="3"/>
        <v>105.72</v>
      </c>
      <c r="D32" s="20">
        <f t="shared" si="4"/>
        <v>105.72</v>
      </c>
      <c r="E32" s="20">
        <f t="shared" si="5"/>
        <v>105.72</v>
      </c>
      <c r="F32" s="20">
        <f>ROUND(105.718403342745,2)</f>
        <v>105.72</v>
      </c>
      <c r="G32" s="20"/>
      <c r="H32" s="28"/>
    </row>
    <row r="33" spans="1:8" ht="12.75" customHeight="1">
      <c r="A33" s="30">
        <v>47015</v>
      </c>
      <c r="B33" s="31"/>
      <c r="C33" s="20">
        <f t="shared" si="3"/>
        <v>105.72</v>
      </c>
      <c r="D33" s="20">
        <f t="shared" si="4"/>
        <v>91.68</v>
      </c>
      <c r="E33" s="20">
        <f t="shared" si="5"/>
        <v>91.68</v>
      </c>
      <c r="F33" s="20">
        <f>ROUND(91.6843375219247,2)</f>
        <v>91.68</v>
      </c>
      <c r="G33" s="20"/>
      <c r="H33" s="28"/>
    </row>
    <row r="34" spans="1:8" ht="12.75" customHeight="1">
      <c r="A34" s="30" t="s">
        <v>15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45688</v>
      </c>
      <c r="B35" s="31"/>
      <c r="C35" s="22">
        <f>ROUND(5.85,5)</f>
        <v>5.85</v>
      </c>
      <c r="D35" s="22">
        <f>F35</f>
        <v>5.85</v>
      </c>
      <c r="E35" s="22">
        <f>F35</f>
        <v>5.85</v>
      </c>
      <c r="F35" s="22">
        <f>ROUND(5.85,5)</f>
        <v>5.85</v>
      </c>
      <c r="G35" s="20"/>
      <c r="H35" s="28"/>
    </row>
    <row r="36" spans="1:8" ht="12.75" customHeight="1">
      <c r="A36" s="30" t="s">
        <v>16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50436</v>
      </c>
      <c r="B37" s="31"/>
      <c r="C37" s="22">
        <f>ROUND(6.15,5)</f>
        <v>6.15</v>
      </c>
      <c r="D37" s="22">
        <f>F37</f>
        <v>6.15</v>
      </c>
      <c r="E37" s="22">
        <f>F37</f>
        <v>6.15</v>
      </c>
      <c r="F37" s="22">
        <f>ROUND(6.15,5)</f>
        <v>6.15</v>
      </c>
      <c r="G37" s="20"/>
      <c r="H37" s="28"/>
    </row>
    <row r="38" spans="1:8" ht="12.75" customHeight="1">
      <c r="A38" s="30" t="s">
        <v>17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55153</v>
      </c>
      <c r="B39" s="31"/>
      <c r="C39" s="22">
        <f>ROUND(6.3,5)</f>
        <v>6.3</v>
      </c>
      <c r="D39" s="22">
        <f>F39</f>
        <v>6.3</v>
      </c>
      <c r="E39" s="22">
        <f>F39</f>
        <v>6.3</v>
      </c>
      <c r="F39" s="22">
        <f>ROUND(6.3,5)</f>
        <v>6.3</v>
      </c>
      <c r="G39" s="20"/>
      <c r="H39" s="28"/>
    </row>
    <row r="40" spans="1:8" ht="12.75" customHeight="1">
      <c r="A40" s="30" t="s">
        <v>18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46875</v>
      </c>
      <c r="B41" s="31"/>
      <c r="C41" s="22">
        <f>ROUND(7.04,5)</f>
        <v>7.04</v>
      </c>
      <c r="D41" s="22">
        <f>F41</f>
        <v>7.04</v>
      </c>
      <c r="E41" s="22">
        <f>F41</f>
        <v>7.04</v>
      </c>
      <c r="F41" s="22">
        <f>ROUND(7.04,5)</f>
        <v>7.04</v>
      </c>
      <c r="G41" s="20"/>
      <c r="H41" s="28"/>
    </row>
    <row r="42" spans="1:8" ht="12.75" customHeight="1">
      <c r="A42" s="30" t="s">
        <v>19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48837</v>
      </c>
      <c r="B43" s="31"/>
      <c r="C43" s="22">
        <f>ROUND(13.33,5)</f>
        <v>13.33</v>
      </c>
      <c r="D43" s="22">
        <f>F43</f>
        <v>13.33</v>
      </c>
      <c r="E43" s="22">
        <f>F43</f>
        <v>13.33</v>
      </c>
      <c r="F43" s="22">
        <f>ROUND(13.33,5)</f>
        <v>13.33</v>
      </c>
      <c r="G43" s="20"/>
      <c r="H43" s="28"/>
    </row>
    <row r="44" spans="1:8" ht="12.75" customHeight="1">
      <c r="A44" s="30" t="s">
        <v>20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44985</v>
      </c>
      <c r="B45" s="31"/>
      <c r="C45" s="22">
        <f>ROUND(7.265,5)</f>
        <v>7.265</v>
      </c>
      <c r="D45" s="22">
        <f>F45</f>
        <v>7.265</v>
      </c>
      <c r="E45" s="22">
        <f>F45</f>
        <v>7.265</v>
      </c>
      <c r="F45" s="22">
        <f>ROUND(7.265,5)</f>
        <v>7.265</v>
      </c>
      <c r="G45" s="20"/>
      <c r="H45" s="28"/>
    </row>
    <row r="46" spans="1:8" ht="12.75" customHeight="1">
      <c r="A46" s="30" t="s">
        <v>21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46377</v>
      </c>
      <c r="B47" s="31"/>
      <c r="C47" s="23">
        <f>ROUND(10.46,3)</f>
        <v>10.46</v>
      </c>
      <c r="D47" s="23">
        <f>F47</f>
        <v>10.46</v>
      </c>
      <c r="E47" s="23">
        <f>F47</f>
        <v>10.46</v>
      </c>
      <c r="F47" s="23">
        <f>ROUND(10.46,3)</f>
        <v>10.46</v>
      </c>
      <c r="G47" s="20"/>
      <c r="H47" s="28"/>
    </row>
    <row r="48" spans="1:8" ht="12.75" customHeight="1">
      <c r="A48" s="30" t="s">
        <v>22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45267</v>
      </c>
      <c r="B49" s="31"/>
      <c r="C49" s="23">
        <f>ROUND(3.85,3)</f>
        <v>3.85</v>
      </c>
      <c r="D49" s="23">
        <f>F49</f>
        <v>3.85</v>
      </c>
      <c r="E49" s="23">
        <f>F49</f>
        <v>3.85</v>
      </c>
      <c r="F49" s="23">
        <f>ROUND(3.85,3)</f>
        <v>3.85</v>
      </c>
      <c r="G49" s="20"/>
      <c r="H49" s="28"/>
    </row>
    <row r="50" spans="1:8" ht="12.75" customHeight="1">
      <c r="A50" s="30" t="s">
        <v>23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48920</v>
      </c>
      <c r="B51" s="31"/>
      <c r="C51" s="23">
        <f>ROUND(6.4,3)</f>
        <v>6.4</v>
      </c>
      <c r="D51" s="23">
        <f>F51</f>
        <v>6.4</v>
      </c>
      <c r="E51" s="23">
        <f>F51</f>
        <v>6.4</v>
      </c>
      <c r="F51" s="23">
        <f>ROUND(6.4,3)</f>
        <v>6.4</v>
      </c>
      <c r="G51" s="20"/>
      <c r="H51" s="28"/>
    </row>
    <row r="52" spans="1:8" ht="12.75" customHeight="1">
      <c r="A52" s="30" t="s">
        <v>24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44286</v>
      </c>
      <c r="B53" s="31"/>
      <c r="C53" s="23">
        <f>ROUND(4.91,3)</f>
        <v>4.91</v>
      </c>
      <c r="D53" s="23">
        <f>F53</f>
        <v>4.91</v>
      </c>
      <c r="E53" s="23">
        <f>F53</f>
        <v>4.91</v>
      </c>
      <c r="F53" s="23">
        <f>ROUND(4.91,3)</f>
        <v>4.91</v>
      </c>
      <c r="G53" s="20"/>
      <c r="H53" s="28"/>
    </row>
    <row r="54" spans="1:8" ht="12.75" customHeight="1">
      <c r="A54" s="30" t="s">
        <v>25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49765</v>
      </c>
      <c r="B55" s="31"/>
      <c r="C55" s="23">
        <f>ROUND(12.26,3)</f>
        <v>12.26</v>
      </c>
      <c r="D55" s="23">
        <f>F55</f>
        <v>12.26</v>
      </c>
      <c r="E55" s="23">
        <f>F55</f>
        <v>12.26</v>
      </c>
      <c r="F55" s="23">
        <f>ROUND(12.26,3)</f>
        <v>12.26</v>
      </c>
      <c r="G55" s="20"/>
      <c r="H55" s="28"/>
    </row>
    <row r="56" spans="1:8" ht="12.75" customHeight="1">
      <c r="A56" s="30" t="s">
        <v>26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46843</v>
      </c>
      <c r="B57" s="31"/>
      <c r="C57" s="23">
        <f>ROUND(6.1,3)</f>
        <v>6.1</v>
      </c>
      <c r="D57" s="23">
        <f>F57</f>
        <v>6.1</v>
      </c>
      <c r="E57" s="23">
        <f>F57</f>
        <v>6.1</v>
      </c>
      <c r="F57" s="23">
        <f>ROUND(6.1,3)</f>
        <v>6.1</v>
      </c>
      <c r="G57" s="20"/>
      <c r="H57" s="28"/>
    </row>
    <row r="58" spans="1:8" ht="12.75" customHeight="1">
      <c r="A58" s="30" t="s">
        <v>27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44592</v>
      </c>
      <c r="B59" s="31"/>
      <c r="C59" s="23">
        <f>ROUND(3.7,3)</f>
        <v>3.7</v>
      </c>
      <c r="D59" s="23">
        <f>F59</f>
        <v>3.7</v>
      </c>
      <c r="E59" s="23">
        <f>F59</f>
        <v>3.7</v>
      </c>
      <c r="F59" s="23">
        <f>ROUND(3.7,3)</f>
        <v>3.7</v>
      </c>
      <c r="G59" s="20"/>
      <c r="H59" s="28"/>
    </row>
    <row r="60" spans="1:8" ht="12.75" customHeight="1">
      <c r="A60" s="30" t="s">
        <v>28</v>
      </c>
      <c r="B60" s="31"/>
      <c r="C60" s="21"/>
      <c r="D60" s="21"/>
      <c r="E60" s="21"/>
      <c r="F60" s="21"/>
      <c r="G60" s="20"/>
      <c r="H60" s="28"/>
    </row>
    <row r="61" spans="1:8" ht="12.75" customHeight="1">
      <c r="A61" s="30">
        <v>47907</v>
      </c>
      <c r="B61" s="31"/>
      <c r="C61" s="23">
        <f>ROUND(11.85,3)</f>
        <v>11.85</v>
      </c>
      <c r="D61" s="23">
        <f>F61</f>
        <v>11.85</v>
      </c>
      <c r="E61" s="23">
        <f>F61</f>
        <v>11.85</v>
      </c>
      <c r="F61" s="23">
        <f>ROUND(11.85,3)</f>
        <v>11.85</v>
      </c>
      <c r="G61" s="20"/>
      <c r="H61" s="28"/>
    </row>
    <row r="62" spans="1:8" ht="12.75" customHeight="1">
      <c r="A62" s="30" t="s">
        <v>29</v>
      </c>
      <c r="B62" s="31"/>
      <c r="C62" s="21"/>
      <c r="D62" s="21"/>
      <c r="E62" s="21"/>
      <c r="F62" s="21"/>
      <c r="G62" s="20"/>
      <c r="H62" s="28"/>
    </row>
    <row r="63" spans="1:8" ht="12.75" customHeight="1">
      <c r="A63" s="30">
        <v>43958</v>
      </c>
      <c r="B63" s="31"/>
      <c r="C63" s="22">
        <f>ROUND(5.85,5)</f>
        <v>5.85</v>
      </c>
      <c r="D63" s="22">
        <f>F63</f>
        <v>124.49403</v>
      </c>
      <c r="E63" s="22">
        <f>F63</f>
        <v>124.49403</v>
      </c>
      <c r="F63" s="22">
        <f>ROUND(124.49403,5)</f>
        <v>124.49403</v>
      </c>
      <c r="G63" s="20"/>
      <c r="H63" s="28"/>
    </row>
    <row r="64" spans="1:8" ht="12.75" customHeight="1">
      <c r="A64" s="30">
        <v>44049</v>
      </c>
      <c r="B64" s="31"/>
      <c r="C64" s="22">
        <f>ROUND(5.85,5)</f>
        <v>5.85</v>
      </c>
      <c r="D64" s="22">
        <f>F64</f>
        <v>125.02937</v>
      </c>
      <c r="E64" s="22">
        <f>F64</f>
        <v>125.02937</v>
      </c>
      <c r="F64" s="22">
        <f>ROUND(125.02937,5)</f>
        <v>125.02937</v>
      </c>
      <c r="G64" s="20"/>
      <c r="H64" s="28"/>
    </row>
    <row r="65" spans="1:8" ht="12.75" customHeight="1">
      <c r="A65" s="30">
        <v>44140</v>
      </c>
      <c r="B65" s="31"/>
      <c r="C65" s="22">
        <f>ROUND(5.85,5)</f>
        <v>5.85</v>
      </c>
      <c r="D65" s="22">
        <f>F65</f>
        <v>127.08552</v>
      </c>
      <c r="E65" s="22">
        <f>F65</f>
        <v>127.08552</v>
      </c>
      <c r="F65" s="22">
        <f>ROUND(127.08552,5)</f>
        <v>127.08552</v>
      </c>
      <c r="G65" s="20"/>
      <c r="H65" s="28"/>
    </row>
    <row r="66" spans="1:8" ht="12.75" customHeight="1">
      <c r="A66" s="30">
        <v>44231</v>
      </c>
      <c r="B66" s="31"/>
      <c r="C66" s="22">
        <f>ROUND(5.85,5)</f>
        <v>5.85</v>
      </c>
      <c r="D66" s="22">
        <f>F66</f>
        <v>127.68198</v>
      </c>
      <c r="E66" s="22">
        <f>F66</f>
        <v>127.68198</v>
      </c>
      <c r="F66" s="22">
        <f>ROUND(127.68198,5)</f>
        <v>127.68198</v>
      </c>
      <c r="G66" s="20"/>
      <c r="H66" s="28"/>
    </row>
    <row r="67" spans="1:8" ht="12.75" customHeight="1">
      <c r="A67" s="30">
        <v>44322</v>
      </c>
      <c r="B67" s="31"/>
      <c r="C67" s="22">
        <f>ROUND(5.85,5)</f>
        <v>5.85</v>
      </c>
      <c r="D67" s="22">
        <f>F67</f>
        <v>129.70025</v>
      </c>
      <c r="E67" s="22">
        <f>F67</f>
        <v>129.70025</v>
      </c>
      <c r="F67" s="22">
        <f>ROUND(129.70025,5)</f>
        <v>129.70025</v>
      </c>
      <c r="G67" s="20"/>
      <c r="H67" s="28"/>
    </row>
    <row r="68" spans="1:8" ht="12.75" customHeight="1">
      <c r="A68" s="30" t="s">
        <v>30</v>
      </c>
      <c r="B68" s="31"/>
      <c r="C68" s="21"/>
      <c r="D68" s="21"/>
      <c r="E68" s="21"/>
      <c r="F68" s="21"/>
      <c r="G68" s="20"/>
      <c r="H68" s="28"/>
    </row>
    <row r="69" spans="1:8" ht="12.75" customHeight="1">
      <c r="A69" s="30">
        <v>43958</v>
      </c>
      <c r="B69" s="31"/>
      <c r="C69" s="22">
        <f>ROUND(80.76482,5)</f>
        <v>80.76482</v>
      </c>
      <c r="D69" s="22">
        <f>F69</f>
        <v>81.31528</v>
      </c>
      <c r="E69" s="22">
        <f>F69</f>
        <v>81.31528</v>
      </c>
      <c r="F69" s="22">
        <f>ROUND(81.31528,5)</f>
        <v>81.31528</v>
      </c>
      <c r="G69" s="20"/>
      <c r="H69" s="28"/>
    </row>
    <row r="70" spans="1:8" ht="12.75" customHeight="1">
      <c r="A70" s="30">
        <v>44049</v>
      </c>
      <c r="B70" s="31"/>
      <c r="C70" s="22">
        <f>ROUND(80.76482,5)</f>
        <v>80.76482</v>
      </c>
      <c r="D70" s="22">
        <f>F70</f>
        <v>82.64892</v>
      </c>
      <c r="E70" s="22">
        <f>F70</f>
        <v>82.64892</v>
      </c>
      <c r="F70" s="22">
        <f>ROUND(82.64892,5)</f>
        <v>82.64892</v>
      </c>
      <c r="G70" s="20"/>
      <c r="H70" s="28"/>
    </row>
    <row r="71" spans="1:8" ht="12.75" customHeight="1">
      <c r="A71" s="30">
        <v>44140</v>
      </c>
      <c r="B71" s="31"/>
      <c r="C71" s="22">
        <f>ROUND(80.76482,5)</f>
        <v>80.76482</v>
      </c>
      <c r="D71" s="22">
        <f>F71</f>
        <v>82.86534</v>
      </c>
      <c r="E71" s="22">
        <f>F71</f>
        <v>82.86534</v>
      </c>
      <c r="F71" s="22">
        <f>ROUND(82.86534,5)</f>
        <v>82.86534</v>
      </c>
      <c r="G71" s="20"/>
      <c r="H71" s="28"/>
    </row>
    <row r="72" spans="1:8" ht="12.75" customHeight="1">
      <c r="A72" s="30">
        <v>44231</v>
      </c>
      <c r="B72" s="31"/>
      <c r="C72" s="22">
        <f>ROUND(80.76482,5)</f>
        <v>80.76482</v>
      </c>
      <c r="D72" s="22">
        <f>F72</f>
        <v>84.25115</v>
      </c>
      <c r="E72" s="22">
        <f>F72</f>
        <v>84.25115</v>
      </c>
      <c r="F72" s="22">
        <f>ROUND(84.25115,5)</f>
        <v>84.25115</v>
      </c>
      <c r="G72" s="20"/>
      <c r="H72" s="28"/>
    </row>
    <row r="73" spans="1:8" ht="12.75" customHeight="1">
      <c r="A73" s="30">
        <v>44322</v>
      </c>
      <c r="B73" s="31"/>
      <c r="C73" s="22">
        <f>ROUND(80.76482,5)</f>
        <v>80.76482</v>
      </c>
      <c r="D73" s="22">
        <f>F73</f>
        <v>84.4265</v>
      </c>
      <c r="E73" s="22">
        <f>F73</f>
        <v>84.4265</v>
      </c>
      <c r="F73" s="22">
        <f>ROUND(84.4265,5)</f>
        <v>84.4265</v>
      </c>
      <c r="G73" s="20"/>
      <c r="H73" s="28"/>
    </row>
    <row r="74" spans="1:8" ht="12.75" customHeight="1">
      <c r="A74" s="30" t="s">
        <v>31</v>
      </c>
      <c r="B74" s="31"/>
      <c r="C74" s="21"/>
      <c r="D74" s="21"/>
      <c r="E74" s="21"/>
      <c r="F74" s="21"/>
      <c r="G74" s="20"/>
      <c r="H74" s="28"/>
    </row>
    <row r="75" spans="1:8" ht="12.75" customHeight="1">
      <c r="A75" s="30">
        <v>43958</v>
      </c>
      <c r="B75" s="31"/>
      <c r="C75" s="22">
        <f>ROUND(11.61,5)</f>
        <v>11.61</v>
      </c>
      <c r="D75" s="22">
        <f>F75</f>
        <v>11.70503</v>
      </c>
      <c r="E75" s="22">
        <f>F75</f>
        <v>11.70503</v>
      </c>
      <c r="F75" s="22">
        <f>ROUND(11.70503,5)</f>
        <v>11.70503</v>
      </c>
      <c r="G75" s="20"/>
      <c r="H75" s="28"/>
    </row>
    <row r="76" spans="1:8" ht="12.75" customHeight="1">
      <c r="A76" s="30">
        <v>44049</v>
      </c>
      <c r="B76" s="31"/>
      <c r="C76" s="22">
        <f>ROUND(11.61,5)</f>
        <v>11.61</v>
      </c>
      <c r="D76" s="22">
        <f>F76</f>
        <v>11.92398</v>
      </c>
      <c r="E76" s="22">
        <f>F76</f>
        <v>11.92398</v>
      </c>
      <c r="F76" s="22">
        <f>ROUND(11.92398,5)</f>
        <v>11.92398</v>
      </c>
      <c r="G76" s="20"/>
      <c r="H76" s="28"/>
    </row>
    <row r="77" spans="1:8" ht="12.75" customHeight="1">
      <c r="A77" s="30">
        <v>44140</v>
      </c>
      <c r="B77" s="31"/>
      <c r="C77" s="22">
        <f>ROUND(11.61,5)</f>
        <v>11.61</v>
      </c>
      <c r="D77" s="22">
        <f>F77</f>
        <v>12.13523</v>
      </c>
      <c r="E77" s="22">
        <f>F77</f>
        <v>12.13523</v>
      </c>
      <c r="F77" s="22">
        <f>ROUND(12.13523,5)</f>
        <v>12.13523</v>
      </c>
      <c r="G77" s="20"/>
      <c r="H77" s="28"/>
    </row>
    <row r="78" spans="1:8" ht="12.75" customHeight="1">
      <c r="A78" s="30">
        <v>44231</v>
      </c>
      <c r="B78" s="31"/>
      <c r="C78" s="22">
        <f>ROUND(11.61,5)</f>
        <v>11.61</v>
      </c>
      <c r="D78" s="22">
        <f>F78</f>
        <v>12.36577</v>
      </c>
      <c r="E78" s="22">
        <f>F78</f>
        <v>12.36577</v>
      </c>
      <c r="F78" s="22">
        <f>ROUND(12.36577,5)</f>
        <v>12.36577</v>
      </c>
      <c r="G78" s="20"/>
      <c r="H78" s="28"/>
    </row>
    <row r="79" spans="1:8" ht="12.75" customHeight="1">
      <c r="A79" s="30">
        <v>44322</v>
      </c>
      <c r="B79" s="31"/>
      <c r="C79" s="22">
        <f>ROUND(11.61,5)</f>
        <v>11.61</v>
      </c>
      <c r="D79" s="22">
        <f>F79</f>
        <v>12.6312</v>
      </c>
      <c r="E79" s="22">
        <f>F79</f>
        <v>12.6312</v>
      </c>
      <c r="F79" s="22">
        <f>ROUND(12.6312,5)</f>
        <v>12.6312</v>
      </c>
      <c r="G79" s="20"/>
      <c r="H79" s="28"/>
    </row>
    <row r="80" spans="1:8" ht="12.75" customHeight="1">
      <c r="A80" s="30" t="s">
        <v>32</v>
      </c>
      <c r="B80" s="31"/>
      <c r="C80" s="21"/>
      <c r="D80" s="21"/>
      <c r="E80" s="21"/>
      <c r="F80" s="21"/>
      <c r="G80" s="20"/>
      <c r="H80" s="28"/>
    </row>
    <row r="81" spans="1:8" ht="12.75" customHeight="1">
      <c r="A81" s="30">
        <v>43958</v>
      </c>
      <c r="B81" s="31"/>
      <c r="C81" s="22">
        <f>ROUND(12.03,5)</f>
        <v>12.03</v>
      </c>
      <c r="D81" s="22">
        <f>F81</f>
        <v>12.12132</v>
      </c>
      <c r="E81" s="22">
        <f>F81</f>
        <v>12.12132</v>
      </c>
      <c r="F81" s="22">
        <f>ROUND(12.12132,5)</f>
        <v>12.12132</v>
      </c>
      <c r="G81" s="20"/>
      <c r="H81" s="28"/>
    </row>
    <row r="82" spans="1:8" ht="12.75" customHeight="1">
      <c r="A82" s="30">
        <v>44049</v>
      </c>
      <c r="B82" s="31"/>
      <c r="C82" s="22">
        <f>ROUND(12.03,5)</f>
        <v>12.03</v>
      </c>
      <c r="D82" s="22">
        <f>F82</f>
        <v>12.33335</v>
      </c>
      <c r="E82" s="22">
        <f>F82</f>
        <v>12.33335</v>
      </c>
      <c r="F82" s="22">
        <f>ROUND(12.33335,5)</f>
        <v>12.33335</v>
      </c>
      <c r="G82" s="20"/>
      <c r="H82" s="28"/>
    </row>
    <row r="83" spans="1:8" ht="12.75" customHeight="1">
      <c r="A83" s="30">
        <v>44140</v>
      </c>
      <c r="B83" s="31"/>
      <c r="C83" s="22">
        <f>ROUND(12.03,5)</f>
        <v>12.03</v>
      </c>
      <c r="D83" s="22">
        <f>F83</f>
        <v>12.54713</v>
      </c>
      <c r="E83" s="22">
        <f>F83</f>
        <v>12.54713</v>
      </c>
      <c r="F83" s="22">
        <f>ROUND(12.54713,5)</f>
        <v>12.54713</v>
      </c>
      <c r="G83" s="20"/>
      <c r="H83" s="28"/>
    </row>
    <row r="84" spans="1:8" ht="12.75" customHeight="1">
      <c r="A84" s="30">
        <v>44231</v>
      </c>
      <c r="B84" s="31"/>
      <c r="C84" s="22">
        <f>ROUND(12.03,5)</f>
        <v>12.03</v>
      </c>
      <c r="D84" s="22">
        <f>F84</f>
        <v>12.7743</v>
      </c>
      <c r="E84" s="22">
        <f>F84</f>
        <v>12.7743</v>
      </c>
      <c r="F84" s="22">
        <f>ROUND(12.7743,5)</f>
        <v>12.7743</v>
      </c>
      <c r="G84" s="20"/>
      <c r="H84" s="28"/>
    </row>
    <row r="85" spans="1:8" ht="12.75" customHeight="1">
      <c r="A85" s="30">
        <v>44322</v>
      </c>
      <c r="B85" s="31"/>
      <c r="C85" s="22">
        <f>ROUND(12.03,5)</f>
        <v>12.03</v>
      </c>
      <c r="D85" s="22">
        <f>F85</f>
        <v>13.02913</v>
      </c>
      <c r="E85" s="22">
        <f>F85</f>
        <v>13.02913</v>
      </c>
      <c r="F85" s="22">
        <f>ROUND(13.02913,5)</f>
        <v>13.02913</v>
      </c>
      <c r="G85" s="20"/>
      <c r="H85" s="28"/>
    </row>
    <row r="86" spans="1:8" ht="12.75" customHeight="1">
      <c r="A86" s="30" t="s">
        <v>33</v>
      </c>
      <c r="B86" s="31"/>
      <c r="C86" s="21"/>
      <c r="D86" s="21"/>
      <c r="E86" s="21"/>
      <c r="F86" s="21"/>
      <c r="G86" s="20"/>
      <c r="H86" s="28"/>
    </row>
    <row r="87" spans="1:8" ht="12.75" customHeight="1">
      <c r="A87" s="30">
        <v>43958</v>
      </c>
      <c r="B87" s="31"/>
      <c r="C87" s="22">
        <f>ROUND(79.75689,5)</f>
        <v>79.75689</v>
      </c>
      <c r="D87" s="22">
        <f>F87</f>
        <v>80.30046</v>
      </c>
      <c r="E87" s="22">
        <f>F87</f>
        <v>80.30046</v>
      </c>
      <c r="F87" s="22">
        <f>ROUND(80.30046,5)</f>
        <v>80.30046</v>
      </c>
      <c r="G87" s="20"/>
      <c r="H87" s="28"/>
    </row>
    <row r="88" spans="1:8" ht="12.75" customHeight="1">
      <c r="A88" s="30">
        <v>44049</v>
      </c>
      <c r="B88" s="31"/>
      <c r="C88" s="22">
        <f>ROUND(79.75689,5)</f>
        <v>79.75689</v>
      </c>
      <c r="D88" s="22">
        <f>F88</f>
        <v>81.61746</v>
      </c>
      <c r="E88" s="22">
        <f>F88</f>
        <v>81.61746</v>
      </c>
      <c r="F88" s="22">
        <f>ROUND(81.61746,5)</f>
        <v>81.61746</v>
      </c>
      <c r="G88" s="20"/>
      <c r="H88" s="28"/>
    </row>
    <row r="89" spans="1:8" ht="12.75" customHeight="1">
      <c r="A89" s="30">
        <v>44140</v>
      </c>
      <c r="B89" s="31"/>
      <c r="C89" s="22">
        <f>ROUND(79.75689,5)</f>
        <v>79.75689</v>
      </c>
      <c r="D89" s="22">
        <f>F89</f>
        <v>81.73928</v>
      </c>
      <c r="E89" s="22">
        <f>F89</f>
        <v>81.73928</v>
      </c>
      <c r="F89" s="22">
        <f>ROUND(81.73928,5)</f>
        <v>81.73928</v>
      </c>
      <c r="G89" s="20"/>
      <c r="H89" s="28"/>
    </row>
    <row r="90" spans="1:8" ht="12.75" customHeight="1">
      <c r="A90" s="30">
        <v>44231</v>
      </c>
      <c r="B90" s="31"/>
      <c r="C90" s="22">
        <f>ROUND(79.75689,5)</f>
        <v>79.75689</v>
      </c>
      <c r="D90" s="22">
        <f>F90</f>
        <v>83.10635</v>
      </c>
      <c r="E90" s="22">
        <f>F90</f>
        <v>83.10635</v>
      </c>
      <c r="F90" s="22">
        <f>ROUND(83.10635,5)</f>
        <v>83.10635</v>
      </c>
      <c r="G90" s="20"/>
      <c r="H90" s="28"/>
    </row>
    <row r="91" spans="1:8" ht="12.75" customHeight="1">
      <c r="A91" s="30">
        <v>44322</v>
      </c>
      <c r="B91" s="31"/>
      <c r="C91" s="22">
        <f>ROUND(79.75689,5)</f>
        <v>79.75689</v>
      </c>
      <c r="D91" s="22">
        <f>F91</f>
        <v>83.18355</v>
      </c>
      <c r="E91" s="22">
        <f>F91</f>
        <v>83.18355</v>
      </c>
      <c r="F91" s="22">
        <f>ROUND(83.18355,5)</f>
        <v>83.18355</v>
      </c>
      <c r="G91" s="20"/>
      <c r="H91" s="28"/>
    </row>
    <row r="92" spans="1:8" ht="12.75" customHeight="1">
      <c r="A92" s="30" t="s">
        <v>34</v>
      </c>
      <c r="B92" s="31"/>
      <c r="C92" s="21"/>
      <c r="D92" s="21"/>
      <c r="E92" s="21"/>
      <c r="F92" s="21"/>
      <c r="G92" s="20"/>
      <c r="H92" s="28"/>
    </row>
    <row r="93" spans="1:8" ht="12.75" customHeight="1">
      <c r="A93" s="30">
        <v>43958</v>
      </c>
      <c r="B93" s="31"/>
      <c r="C93" s="22">
        <f>ROUND(12.375,5)</f>
        <v>12.375</v>
      </c>
      <c r="D93" s="22">
        <f>F93</f>
        <v>12.46475</v>
      </c>
      <c r="E93" s="22">
        <f>F93</f>
        <v>12.46475</v>
      </c>
      <c r="F93" s="22">
        <f>ROUND(12.46475,5)</f>
        <v>12.46475</v>
      </c>
      <c r="G93" s="20"/>
      <c r="H93" s="28"/>
    </row>
    <row r="94" spans="1:8" ht="12.75" customHeight="1">
      <c r="A94" s="30">
        <v>44049</v>
      </c>
      <c r="B94" s="31"/>
      <c r="C94" s="22">
        <f>ROUND(12.375,5)</f>
        <v>12.375</v>
      </c>
      <c r="D94" s="22">
        <f>F94</f>
        <v>12.67125</v>
      </c>
      <c r="E94" s="22">
        <f>F94</f>
        <v>12.67125</v>
      </c>
      <c r="F94" s="22">
        <f>ROUND(12.67125,5)</f>
        <v>12.67125</v>
      </c>
      <c r="G94" s="20"/>
      <c r="H94" s="28"/>
    </row>
    <row r="95" spans="1:8" ht="12.75" customHeight="1">
      <c r="A95" s="30">
        <v>44140</v>
      </c>
      <c r="B95" s="31"/>
      <c r="C95" s="22">
        <f>ROUND(12.375,5)</f>
        <v>12.375</v>
      </c>
      <c r="D95" s="22">
        <f>F95</f>
        <v>12.86824</v>
      </c>
      <c r="E95" s="22">
        <f>F95</f>
        <v>12.86824</v>
      </c>
      <c r="F95" s="22">
        <f>ROUND(12.86824,5)</f>
        <v>12.86824</v>
      </c>
      <c r="G95" s="20"/>
      <c r="H95" s="28"/>
    </row>
    <row r="96" spans="1:8" ht="12.75" customHeight="1">
      <c r="A96" s="30">
        <v>44231</v>
      </c>
      <c r="B96" s="31"/>
      <c r="C96" s="22">
        <f>ROUND(12.375,5)</f>
        <v>12.375</v>
      </c>
      <c r="D96" s="22">
        <f>F96</f>
        <v>13.08096</v>
      </c>
      <c r="E96" s="22">
        <f>F96</f>
        <v>13.08096</v>
      </c>
      <c r="F96" s="22">
        <f>ROUND(13.08096,5)</f>
        <v>13.08096</v>
      </c>
      <c r="G96" s="20"/>
      <c r="H96" s="28"/>
    </row>
    <row r="97" spans="1:8" ht="12.75" customHeight="1">
      <c r="A97" s="30">
        <v>44322</v>
      </c>
      <c r="B97" s="31"/>
      <c r="C97" s="22">
        <f>ROUND(12.375,5)</f>
        <v>12.375</v>
      </c>
      <c r="D97" s="22">
        <f>F97</f>
        <v>13.31937</v>
      </c>
      <c r="E97" s="22">
        <f>F97</f>
        <v>13.31937</v>
      </c>
      <c r="F97" s="22">
        <f>ROUND(13.31937,5)</f>
        <v>13.31937</v>
      </c>
      <c r="G97" s="20"/>
      <c r="H97" s="28"/>
    </row>
    <row r="98" spans="1:8" ht="12.75" customHeight="1">
      <c r="A98" s="30" t="s">
        <v>35</v>
      </c>
      <c r="B98" s="31"/>
      <c r="C98" s="21"/>
      <c r="D98" s="21"/>
      <c r="E98" s="21"/>
      <c r="F98" s="21"/>
      <c r="G98" s="20"/>
      <c r="H98" s="28"/>
    </row>
    <row r="99" spans="1:8" ht="12.75" customHeight="1">
      <c r="A99" s="30">
        <v>43958</v>
      </c>
      <c r="B99" s="31"/>
      <c r="C99" s="22">
        <f>ROUND(6.15,5)</f>
        <v>6.15</v>
      </c>
      <c r="D99" s="22">
        <f>F99</f>
        <v>86.35106</v>
      </c>
      <c r="E99" s="22">
        <f>F99</f>
        <v>86.35106</v>
      </c>
      <c r="F99" s="22">
        <f>ROUND(86.35106,5)</f>
        <v>86.35106</v>
      </c>
      <c r="G99" s="20"/>
      <c r="H99" s="28"/>
    </row>
    <row r="100" spans="1:8" ht="12.75" customHeight="1">
      <c r="A100" s="30">
        <v>44049</v>
      </c>
      <c r="B100" s="31"/>
      <c r="C100" s="22">
        <f>ROUND(6.15,5)</f>
        <v>6.15</v>
      </c>
      <c r="D100" s="22">
        <f>F100</f>
        <v>86.0726</v>
      </c>
      <c r="E100" s="22">
        <f>F100</f>
        <v>86.0726</v>
      </c>
      <c r="F100" s="22">
        <f>ROUND(86.0726,5)</f>
        <v>86.0726</v>
      </c>
      <c r="G100" s="20"/>
      <c r="H100" s="28"/>
    </row>
    <row r="101" spans="1:8" ht="12.75" customHeight="1">
      <c r="A101" s="30">
        <v>44140</v>
      </c>
      <c r="B101" s="31"/>
      <c r="C101" s="22">
        <f>ROUND(6.15,5)</f>
        <v>6.15</v>
      </c>
      <c r="D101" s="22">
        <f>F101</f>
        <v>87.48816</v>
      </c>
      <c r="E101" s="22">
        <f>F101</f>
        <v>87.48816</v>
      </c>
      <c r="F101" s="22">
        <f>ROUND(87.48816,5)</f>
        <v>87.48816</v>
      </c>
      <c r="G101" s="20"/>
      <c r="H101" s="28"/>
    </row>
    <row r="102" spans="1:8" ht="12.75" customHeight="1">
      <c r="A102" s="30">
        <v>44231</v>
      </c>
      <c r="B102" s="31"/>
      <c r="C102" s="22">
        <f>ROUND(6.15,5)</f>
        <v>6.15</v>
      </c>
      <c r="D102" s="22">
        <f>F102</f>
        <v>87.23135</v>
      </c>
      <c r="E102" s="22">
        <f>F102</f>
        <v>87.23135</v>
      </c>
      <c r="F102" s="22">
        <f>ROUND(87.23135,5)</f>
        <v>87.23135</v>
      </c>
      <c r="G102" s="20"/>
      <c r="H102" s="28"/>
    </row>
    <row r="103" spans="1:8" ht="12.75" customHeight="1">
      <c r="A103" s="30">
        <v>44322</v>
      </c>
      <c r="B103" s="31"/>
      <c r="C103" s="22">
        <f>ROUND(6.15,5)</f>
        <v>6.15</v>
      </c>
      <c r="D103" s="22">
        <f>F103</f>
        <v>88.60935</v>
      </c>
      <c r="E103" s="22">
        <f>F103</f>
        <v>88.60935</v>
      </c>
      <c r="F103" s="22">
        <f>ROUND(88.60935,5)</f>
        <v>88.60935</v>
      </c>
      <c r="G103" s="20"/>
      <c r="H103" s="28"/>
    </row>
    <row r="104" spans="1:8" ht="12.75" customHeight="1">
      <c r="A104" s="30" t="s">
        <v>36</v>
      </c>
      <c r="B104" s="31"/>
      <c r="C104" s="21"/>
      <c r="D104" s="21"/>
      <c r="E104" s="21"/>
      <c r="F104" s="21"/>
      <c r="G104" s="20"/>
      <c r="H104" s="28"/>
    </row>
    <row r="105" spans="1:8" ht="12.75" customHeight="1">
      <c r="A105" s="30">
        <v>43958</v>
      </c>
      <c r="B105" s="31"/>
      <c r="C105" s="22">
        <f>ROUND(12.4,5)</f>
        <v>12.4</v>
      </c>
      <c r="D105" s="22">
        <f>F105</f>
        <v>12.48792</v>
      </c>
      <c r="E105" s="22">
        <f>F105</f>
        <v>12.48792</v>
      </c>
      <c r="F105" s="22">
        <f>ROUND(12.48792,5)</f>
        <v>12.48792</v>
      </c>
      <c r="G105" s="20"/>
      <c r="H105" s="28"/>
    </row>
    <row r="106" spans="1:8" ht="12.75" customHeight="1">
      <c r="A106" s="30">
        <v>44049</v>
      </c>
      <c r="B106" s="31"/>
      <c r="C106" s="22">
        <f>ROUND(12.4,5)</f>
        <v>12.4</v>
      </c>
      <c r="D106" s="22">
        <f>F106</f>
        <v>12.69019</v>
      </c>
      <c r="E106" s="22">
        <f>F106</f>
        <v>12.69019</v>
      </c>
      <c r="F106" s="22">
        <f>ROUND(12.69019,5)</f>
        <v>12.69019</v>
      </c>
      <c r="G106" s="20"/>
      <c r="H106" s="28"/>
    </row>
    <row r="107" spans="1:8" ht="12.75" customHeight="1">
      <c r="A107" s="30">
        <v>44140</v>
      </c>
      <c r="B107" s="31"/>
      <c r="C107" s="22">
        <f>ROUND(12.4,5)</f>
        <v>12.4</v>
      </c>
      <c r="D107" s="22">
        <f>F107</f>
        <v>12.88286</v>
      </c>
      <c r="E107" s="22">
        <f>F107</f>
        <v>12.88286</v>
      </c>
      <c r="F107" s="22">
        <f>ROUND(12.88286,5)</f>
        <v>12.88286</v>
      </c>
      <c r="G107" s="20"/>
      <c r="H107" s="28"/>
    </row>
    <row r="108" spans="1:8" ht="12.75" customHeight="1">
      <c r="A108" s="30">
        <v>44231</v>
      </c>
      <c r="B108" s="31"/>
      <c r="C108" s="22">
        <f>ROUND(12.4,5)</f>
        <v>12.4</v>
      </c>
      <c r="D108" s="22">
        <f>F108</f>
        <v>13.09085</v>
      </c>
      <c r="E108" s="22">
        <f>F108</f>
        <v>13.09085</v>
      </c>
      <c r="F108" s="22">
        <f>ROUND(13.09085,5)</f>
        <v>13.09085</v>
      </c>
      <c r="G108" s="20"/>
      <c r="H108" s="28"/>
    </row>
    <row r="109" spans="1:8" ht="12.75" customHeight="1">
      <c r="A109" s="30">
        <v>44322</v>
      </c>
      <c r="B109" s="31"/>
      <c r="C109" s="22">
        <f>ROUND(12.4,5)</f>
        <v>12.4</v>
      </c>
      <c r="D109" s="22">
        <f>F109</f>
        <v>13.32359</v>
      </c>
      <c r="E109" s="22">
        <f>F109</f>
        <v>13.32359</v>
      </c>
      <c r="F109" s="22">
        <f>ROUND(13.32359,5)</f>
        <v>13.32359</v>
      </c>
      <c r="G109" s="20"/>
      <c r="H109" s="28"/>
    </row>
    <row r="110" spans="1:8" ht="12.75" customHeight="1">
      <c r="A110" s="30" t="s">
        <v>37</v>
      </c>
      <c r="B110" s="31"/>
      <c r="C110" s="21"/>
      <c r="D110" s="21"/>
      <c r="E110" s="21"/>
      <c r="F110" s="21"/>
      <c r="G110" s="20"/>
      <c r="H110" s="28"/>
    </row>
    <row r="111" spans="1:8" ht="12.75" customHeight="1">
      <c r="A111" s="30">
        <v>43958</v>
      </c>
      <c r="B111" s="31"/>
      <c r="C111" s="22">
        <f>ROUND(12.41,5)</f>
        <v>12.41</v>
      </c>
      <c r="D111" s="22">
        <f>F111</f>
        <v>12.4954</v>
      </c>
      <c r="E111" s="22">
        <f>F111</f>
        <v>12.4954</v>
      </c>
      <c r="F111" s="22">
        <f>ROUND(12.4954,5)</f>
        <v>12.4954</v>
      </c>
      <c r="G111" s="20"/>
      <c r="H111" s="28"/>
    </row>
    <row r="112" spans="1:8" ht="12.75" customHeight="1">
      <c r="A112" s="30">
        <v>44049</v>
      </c>
      <c r="B112" s="31"/>
      <c r="C112" s="22">
        <f>ROUND(12.41,5)</f>
        <v>12.41</v>
      </c>
      <c r="D112" s="22">
        <f>F112</f>
        <v>12.6918</v>
      </c>
      <c r="E112" s="22">
        <f>F112</f>
        <v>12.6918</v>
      </c>
      <c r="F112" s="22">
        <f>ROUND(12.6918,5)</f>
        <v>12.6918</v>
      </c>
      <c r="G112" s="20"/>
      <c r="H112" s="28"/>
    </row>
    <row r="113" spans="1:8" ht="12.75" customHeight="1">
      <c r="A113" s="30">
        <v>44140</v>
      </c>
      <c r="B113" s="31"/>
      <c r="C113" s="22">
        <f>ROUND(12.41,5)</f>
        <v>12.41</v>
      </c>
      <c r="D113" s="22">
        <f>F113</f>
        <v>12.87867</v>
      </c>
      <c r="E113" s="22">
        <f>F113</f>
        <v>12.87867</v>
      </c>
      <c r="F113" s="22">
        <f>ROUND(12.87867,5)</f>
        <v>12.87867</v>
      </c>
      <c r="G113" s="20"/>
      <c r="H113" s="28"/>
    </row>
    <row r="114" spans="1:8" ht="12.75" customHeight="1">
      <c r="A114" s="30">
        <v>44231</v>
      </c>
      <c r="B114" s="31"/>
      <c r="C114" s="22">
        <f>ROUND(12.41,5)</f>
        <v>12.41</v>
      </c>
      <c r="D114" s="22">
        <f>F114</f>
        <v>13.08031</v>
      </c>
      <c r="E114" s="22">
        <f>F114</f>
        <v>13.08031</v>
      </c>
      <c r="F114" s="22">
        <f>ROUND(13.08031,5)</f>
        <v>13.08031</v>
      </c>
      <c r="G114" s="20"/>
      <c r="H114" s="28"/>
    </row>
    <row r="115" spans="1:8" ht="12.75" customHeight="1">
      <c r="A115" s="30">
        <v>44322</v>
      </c>
      <c r="B115" s="31"/>
      <c r="C115" s="22">
        <f>ROUND(12.41,5)</f>
        <v>12.41</v>
      </c>
      <c r="D115" s="22">
        <f>F115</f>
        <v>13.30573</v>
      </c>
      <c r="E115" s="22">
        <f>F115</f>
        <v>13.30573</v>
      </c>
      <c r="F115" s="22">
        <f>ROUND(13.30573,5)</f>
        <v>13.30573</v>
      </c>
      <c r="G115" s="20"/>
      <c r="H115" s="28"/>
    </row>
    <row r="116" spans="1:8" ht="12.75" customHeight="1">
      <c r="A116" s="30" t="s">
        <v>38</v>
      </c>
      <c r="B116" s="31"/>
      <c r="C116" s="21"/>
      <c r="D116" s="21"/>
      <c r="E116" s="21"/>
      <c r="F116" s="21"/>
      <c r="G116" s="20"/>
      <c r="H116" s="28"/>
    </row>
    <row r="117" spans="1:8" ht="12.75" customHeight="1">
      <c r="A117" s="30">
        <v>43958</v>
      </c>
      <c r="B117" s="31"/>
      <c r="C117" s="22">
        <f>ROUND(73.34688,5)</f>
        <v>73.34688</v>
      </c>
      <c r="D117" s="22">
        <f>F117</f>
        <v>73.84682</v>
      </c>
      <c r="E117" s="22">
        <f>F117</f>
        <v>73.84682</v>
      </c>
      <c r="F117" s="22">
        <f>ROUND(73.84682,5)</f>
        <v>73.84682</v>
      </c>
      <c r="G117" s="20"/>
      <c r="H117" s="28"/>
    </row>
    <row r="118" spans="1:8" ht="12.75" customHeight="1">
      <c r="A118" s="30">
        <v>44049</v>
      </c>
      <c r="B118" s="31"/>
      <c r="C118" s="22">
        <f>ROUND(73.34688,5)</f>
        <v>73.34688</v>
      </c>
      <c r="D118" s="22">
        <f>F118</f>
        <v>75.05788</v>
      </c>
      <c r="E118" s="22">
        <f>F118</f>
        <v>75.05788</v>
      </c>
      <c r="F118" s="22">
        <f>ROUND(75.05788,5)</f>
        <v>75.05788</v>
      </c>
      <c r="G118" s="20"/>
      <c r="H118" s="28"/>
    </row>
    <row r="119" spans="1:8" ht="12.75" customHeight="1">
      <c r="A119" s="30">
        <v>44140</v>
      </c>
      <c r="B119" s="31"/>
      <c r="C119" s="22">
        <f>ROUND(73.34688,5)</f>
        <v>73.34688</v>
      </c>
      <c r="D119" s="22">
        <f>F119</f>
        <v>74.4967</v>
      </c>
      <c r="E119" s="22">
        <f>F119</f>
        <v>74.4967</v>
      </c>
      <c r="F119" s="22">
        <f>ROUND(74.4967,5)</f>
        <v>74.4967</v>
      </c>
      <c r="G119" s="20"/>
      <c r="H119" s="28"/>
    </row>
    <row r="120" spans="1:8" ht="12.75" customHeight="1">
      <c r="A120" s="30">
        <v>44231</v>
      </c>
      <c r="B120" s="31"/>
      <c r="C120" s="22">
        <f>ROUND(73.34688,5)</f>
        <v>73.34688</v>
      </c>
      <c r="D120" s="22">
        <f>F120</f>
        <v>75.7426</v>
      </c>
      <c r="E120" s="22">
        <f>F120</f>
        <v>75.7426</v>
      </c>
      <c r="F120" s="22">
        <f>ROUND(75.7426,5)</f>
        <v>75.7426</v>
      </c>
      <c r="G120" s="20"/>
      <c r="H120" s="28"/>
    </row>
    <row r="121" spans="1:8" ht="12.75" customHeight="1">
      <c r="A121" s="30">
        <v>44322</v>
      </c>
      <c r="B121" s="31"/>
      <c r="C121" s="22">
        <f>ROUND(73.34688,5)</f>
        <v>73.34688</v>
      </c>
      <c r="D121" s="22">
        <f>F121</f>
        <v>75.12189</v>
      </c>
      <c r="E121" s="22">
        <f>F121</f>
        <v>75.12189</v>
      </c>
      <c r="F121" s="22">
        <f>ROUND(75.12189,5)</f>
        <v>75.12189</v>
      </c>
      <c r="G121" s="20"/>
      <c r="H121" s="28"/>
    </row>
    <row r="122" spans="1:8" ht="12.75" customHeight="1">
      <c r="A122" s="30" t="s">
        <v>39</v>
      </c>
      <c r="B122" s="31"/>
      <c r="C122" s="21"/>
      <c r="D122" s="21"/>
      <c r="E122" s="21"/>
      <c r="F122" s="21"/>
      <c r="G122" s="20"/>
      <c r="H122" s="28"/>
    </row>
    <row r="123" spans="1:8" ht="12.75" customHeight="1">
      <c r="A123" s="30">
        <v>43958</v>
      </c>
      <c r="B123" s="31"/>
      <c r="C123" s="22">
        <f>ROUND(6.3,5)</f>
        <v>6.3</v>
      </c>
      <c r="D123" s="22">
        <f>F123</f>
        <v>72.66709</v>
      </c>
      <c r="E123" s="22">
        <f>F123</f>
        <v>72.66709</v>
      </c>
      <c r="F123" s="22">
        <f>ROUND(72.66709,5)</f>
        <v>72.66709</v>
      </c>
      <c r="G123" s="20"/>
      <c r="H123" s="28"/>
    </row>
    <row r="124" spans="1:8" ht="12.75" customHeight="1">
      <c r="A124" s="30">
        <v>44049</v>
      </c>
      <c r="B124" s="31"/>
      <c r="C124" s="22">
        <f>ROUND(6.3,5)</f>
        <v>6.3</v>
      </c>
      <c r="D124" s="22">
        <f>F124</f>
        <v>71.97933</v>
      </c>
      <c r="E124" s="22">
        <f>F124</f>
        <v>71.97933</v>
      </c>
      <c r="F124" s="22">
        <f>ROUND(71.97933,5)</f>
        <v>71.97933</v>
      </c>
      <c r="G124" s="20"/>
      <c r="H124" s="28"/>
    </row>
    <row r="125" spans="1:8" ht="12.75" customHeight="1">
      <c r="A125" s="30">
        <v>44140</v>
      </c>
      <c r="B125" s="31"/>
      <c r="C125" s="22">
        <f>ROUND(6.3,5)</f>
        <v>6.3</v>
      </c>
      <c r="D125" s="22">
        <f>F125</f>
        <v>73.16313</v>
      </c>
      <c r="E125" s="22">
        <f>F125</f>
        <v>73.16313</v>
      </c>
      <c r="F125" s="22">
        <f>ROUND(73.16313,5)</f>
        <v>73.16313</v>
      </c>
      <c r="G125" s="20"/>
      <c r="H125" s="28"/>
    </row>
    <row r="126" spans="1:8" ht="12.75" customHeight="1">
      <c r="A126" s="30">
        <v>44231</v>
      </c>
      <c r="B126" s="31"/>
      <c r="C126" s="22">
        <f>ROUND(6.3,5)</f>
        <v>6.3</v>
      </c>
      <c r="D126" s="22">
        <f>F126</f>
        <v>72.46662</v>
      </c>
      <c r="E126" s="22">
        <f>F126</f>
        <v>72.46662</v>
      </c>
      <c r="F126" s="22">
        <f>ROUND(72.46662,5)</f>
        <v>72.46662</v>
      </c>
      <c r="G126" s="20"/>
      <c r="H126" s="28"/>
    </row>
    <row r="127" spans="1:8" ht="12.75" customHeight="1">
      <c r="A127" s="30">
        <v>44322</v>
      </c>
      <c r="B127" s="31"/>
      <c r="C127" s="22">
        <f>ROUND(6.3,5)</f>
        <v>6.3</v>
      </c>
      <c r="D127" s="22">
        <f>F127</f>
        <v>73.61111</v>
      </c>
      <c r="E127" s="22">
        <f>F127</f>
        <v>73.61111</v>
      </c>
      <c r="F127" s="22">
        <f>ROUND(73.61111,5)</f>
        <v>73.61111</v>
      </c>
      <c r="G127" s="20"/>
      <c r="H127" s="28"/>
    </row>
    <row r="128" spans="1:8" ht="12.75" customHeight="1">
      <c r="A128" s="30" t="s">
        <v>40</v>
      </c>
      <c r="B128" s="31"/>
      <c r="C128" s="21"/>
      <c r="D128" s="21"/>
      <c r="E128" s="21"/>
      <c r="F128" s="21"/>
      <c r="G128" s="20"/>
      <c r="H128" s="28"/>
    </row>
    <row r="129" spans="1:8" ht="12.75" customHeight="1">
      <c r="A129" s="30">
        <v>43958</v>
      </c>
      <c r="B129" s="31"/>
      <c r="C129" s="22">
        <f>ROUND(7.04,5)</f>
        <v>7.04</v>
      </c>
      <c r="D129" s="22">
        <f>F129</f>
        <v>108.76948</v>
      </c>
      <c r="E129" s="22">
        <f>F129</f>
        <v>108.76948</v>
      </c>
      <c r="F129" s="22">
        <f>ROUND(108.76948,5)</f>
        <v>108.76948</v>
      </c>
      <c r="G129" s="20"/>
      <c r="H129" s="28"/>
    </row>
    <row r="130" spans="1:8" ht="12.75" customHeight="1">
      <c r="A130" s="30">
        <v>44049</v>
      </c>
      <c r="B130" s="31"/>
      <c r="C130" s="22">
        <f>ROUND(7.04,5)</f>
        <v>7.04</v>
      </c>
      <c r="D130" s="22">
        <f>F130</f>
        <v>110.55348</v>
      </c>
      <c r="E130" s="22">
        <f>F130</f>
        <v>110.55348</v>
      </c>
      <c r="F130" s="22">
        <f>ROUND(110.55348,5)</f>
        <v>110.55348</v>
      </c>
      <c r="G130" s="20"/>
      <c r="H130" s="28"/>
    </row>
    <row r="131" spans="1:8" ht="12.75" customHeight="1">
      <c r="A131" s="30">
        <v>44140</v>
      </c>
      <c r="B131" s="31"/>
      <c r="C131" s="22">
        <f>ROUND(7.04,5)</f>
        <v>7.04</v>
      </c>
      <c r="D131" s="22">
        <f>F131</f>
        <v>110.4001</v>
      </c>
      <c r="E131" s="22">
        <f>F131</f>
        <v>110.4001</v>
      </c>
      <c r="F131" s="22">
        <f>ROUND(110.4001,5)</f>
        <v>110.4001</v>
      </c>
      <c r="G131" s="20"/>
      <c r="H131" s="28"/>
    </row>
    <row r="132" spans="1:8" ht="12.75" customHeight="1">
      <c r="A132" s="30">
        <v>44231</v>
      </c>
      <c r="B132" s="31"/>
      <c r="C132" s="22">
        <f>ROUND(7.04,5)</f>
        <v>7.04</v>
      </c>
      <c r="D132" s="22">
        <f>F132</f>
        <v>112.24645</v>
      </c>
      <c r="E132" s="22">
        <f>F132</f>
        <v>112.24645</v>
      </c>
      <c r="F132" s="22">
        <f>ROUND(112.24645,5)</f>
        <v>112.24645</v>
      </c>
      <c r="G132" s="20"/>
      <c r="H132" s="28"/>
    </row>
    <row r="133" spans="1:8" ht="12.75" customHeight="1">
      <c r="A133" s="30">
        <v>44322</v>
      </c>
      <c r="B133" s="31"/>
      <c r="C133" s="22">
        <f>ROUND(7.04,5)</f>
        <v>7.04</v>
      </c>
      <c r="D133" s="22">
        <f>F133</f>
        <v>112.02609</v>
      </c>
      <c r="E133" s="22">
        <f>F133</f>
        <v>112.02609</v>
      </c>
      <c r="F133" s="22">
        <f>ROUND(112.02609,5)</f>
        <v>112.02609</v>
      </c>
      <c r="G133" s="20"/>
      <c r="H133" s="28"/>
    </row>
    <row r="134" spans="1:8" ht="12.75" customHeight="1">
      <c r="A134" s="30" t="s">
        <v>41</v>
      </c>
      <c r="B134" s="31"/>
      <c r="C134" s="21"/>
      <c r="D134" s="21"/>
      <c r="E134" s="21"/>
      <c r="F134" s="21"/>
      <c r="G134" s="20"/>
      <c r="H134" s="28"/>
    </row>
    <row r="135" spans="1:8" ht="12.75" customHeight="1">
      <c r="A135" s="30">
        <v>43958</v>
      </c>
      <c r="B135" s="31"/>
      <c r="C135" s="22">
        <f>ROUND(13.33,5)</f>
        <v>13.33</v>
      </c>
      <c r="D135" s="22">
        <f>F135</f>
        <v>13.43794</v>
      </c>
      <c r="E135" s="22">
        <f>F135</f>
        <v>13.43794</v>
      </c>
      <c r="F135" s="22">
        <f>ROUND(13.43794,5)</f>
        <v>13.43794</v>
      </c>
      <c r="G135" s="20"/>
      <c r="H135" s="28"/>
    </row>
    <row r="136" spans="1:8" ht="12.75" customHeight="1">
      <c r="A136" s="30">
        <v>44049</v>
      </c>
      <c r="B136" s="31"/>
      <c r="C136" s="22">
        <f>ROUND(13.33,5)</f>
        <v>13.33</v>
      </c>
      <c r="D136" s="22">
        <f>F136</f>
        <v>13.69067</v>
      </c>
      <c r="E136" s="22">
        <f>F136</f>
        <v>13.69067</v>
      </c>
      <c r="F136" s="22">
        <f>ROUND(13.69067,5)</f>
        <v>13.69067</v>
      </c>
      <c r="G136" s="20"/>
      <c r="H136" s="28"/>
    </row>
    <row r="137" spans="1:8" ht="12.75" customHeight="1">
      <c r="A137" s="30">
        <v>44140</v>
      </c>
      <c r="B137" s="31"/>
      <c r="C137" s="22">
        <f>ROUND(13.33,5)</f>
        <v>13.33</v>
      </c>
      <c r="D137" s="22">
        <f>F137</f>
        <v>13.94763</v>
      </c>
      <c r="E137" s="22">
        <f>F137</f>
        <v>13.94763</v>
      </c>
      <c r="F137" s="22">
        <f>ROUND(13.94763,5)</f>
        <v>13.94763</v>
      </c>
      <c r="G137" s="20"/>
      <c r="H137" s="28"/>
    </row>
    <row r="138" spans="1:8" ht="12.75" customHeight="1">
      <c r="A138" s="30">
        <v>44231</v>
      </c>
      <c r="B138" s="31"/>
      <c r="C138" s="22">
        <f>ROUND(13.33,5)</f>
        <v>13.33</v>
      </c>
      <c r="D138" s="22">
        <f>F138</f>
        <v>14.22486</v>
      </c>
      <c r="E138" s="22">
        <f>F138</f>
        <v>14.22486</v>
      </c>
      <c r="F138" s="22">
        <f>ROUND(14.22486,5)</f>
        <v>14.22486</v>
      </c>
      <c r="G138" s="20"/>
      <c r="H138" s="28"/>
    </row>
    <row r="139" spans="1:8" ht="12.75" customHeight="1">
      <c r="A139" s="30">
        <v>44322</v>
      </c>
      <c r="B139" s="31"/>
      <c r="C139" s="22">
        <f>ROUND(13.33,5)</f>
        <v>13.33</v>
      </c>
      <c r="D139" s="22">
        <f>F139</f>
        <v>14.52461</v>
      </c>
      <c r="E139" s="22">
        <f>F139</f>
        <v>14.52461</v>
      </c>
      <c r="F139" s="22">
        <f>ROUND(14.52461,5)</f>
        <v>14.52461</v>
      </c>
      <c r="G139" s="20"/>
      <c r="H139" s="28"/>
    </row>
    <row r="140" spans="1:8" ht="12.75" customHeight="1">
      <c r="A140" s="30" t="s">
        <v>42</v>
      </c>
      <c r="B140" s="31"/>
      <c r="C140" s="21"/>
      <c r="D140" s="21"/>
      <c r="E140" s="21"/>
      <c r="F140" s="21"/>
      <c r="G140" s="20"/>
      <c r="H140" s="28"/>
    </row>
    <row r="141" spans="1:8" ht="12.75" customHeight="1">
      <c r="A141" s="30">
        <v>43958</v>
      </c>
      <c r="B141" s="31"/>
      <c r="C141" s="22">
        <f>ROUND(13.52,5)</f>
        <v>13.52</v>
      </c>
      <c r="D141" s="22">
        <f>F141</f>
        <v>13.62747</v>
      </c>
      <c r="E141" s="22">
        <f>F141</f>
        <v>13.62747</v>
      </c>
      <c r="F141" s="22">
        <f>ROUND(13.62747,5)</f>
        <v>13.62747</v>
      </c>
      <c r="G141" s="20"/>
      <c r="H141" s="28"/>
    </row>
    <row r="142" spans="1:8" ht="12.75" customHeight="1">
      <c r="A142" s="30">
        <v>44049</v>
      </c>
      <c r="B142" s="31"/>
      <c r="C142" s="22">
        <f>ROUND(13.52,5)</f>
        <v>13.52</v>
      </c>
      <c r="D142" s="22">
        <f>F142</f>
        <v>13.87038</v>
      </c>
      <c r="E142" s="22">
        <f>F142</f>
        <v>13.87038</v>
      </c>
      <c r="F142" s="22">
        <f>ROUND(13.87038,5)</f>
        <v>13.87038</v>
      </c>
      <c r="G142" s="20"/>
      <c r="H142" s="28"/>
    </row>
    <row r="143" spans="1:8" ht="12.75" customHeight="1">
      <c r="A143" s="30">
        <v>44140</v>
      </c>
      <c r="B143" s="31"/>
      <c r="C143" s="22">
        <f>ROUND(13.52,5)</f>
        <v>13.52</v>
      </c>
      <c r="D143" s="22">
        <f>F143</f>
        <v>14.11958</v>
      </c>
      <c r="E143" s="22">
        <f>F143</f>
        <v>14.11958</v>
      </c>
      <c r="F143" s="22">
        <f>ROUND(14.11958,5)</f>
        <v>14.11958</v>
      </c>
      <c r="G143" s="20"/>
      <c r="H143" s="28"/>
    </row>
    <row r="144" spans="1:8" ht="12.75" customHeight="1">
      <c r="A144" s="30">
        <v>44231</v>
      </c>
      <c r="B144" s="31"/>
      <c r="C144" s="22">
        <f>ROUND(13.52,5)</f>
        <v>13.52</v>
      </c>
      <c r="D144" s="22">
        <f>F144</f>
        <v>14.37928</v>
      </c>
      <c r="E144" s="22">
        <f>F144</f>
        <v>14.37928</v>
      </c>
      <c r="F144" s="22">
        <f>ROUND(14.37928,5)</f>
        <v>14.37928</v>
      </c>
      <c r="G144" s="20"/>
      <c r="H144" s="28"/>
    </row>
    <row r="145" spans="1:8" ht="12.75" customHeight="1">
      <c r="A145" s="30">
        <v>44322</v>
      </c>
      <c r="B145" s="31"/>
      <c r="C145" s="22">
        <f>ROUND(13.52,5)</f>
        <v>13.52</v>
      </c>
      <c r="D145" s="22">
        <f>F145</f>
        <v>14.67233</v>
      </c>
      <c r="E145" s="22">
        <f>F145</f>
        <v>14.67233</v>
      </c>
      <c r="F145" s="22">
        <f>ROUND(14.67233,5)</f>
        <v>14.67233</v>
      </c>
      <c r="G145" s="20"/>
      <c r="H145" s="28"/>
    </row>
    <row r="146" spans="1:8" ht="12.75" customHeight="1">
      <c r="A146" s="30" t="s">
        <v>43</v>
      </c>
      <c r="B146" s="31"/>
      <c r="C146" s="21"/>
      <c r="D146" s="21"/>
      <c r="E146" s="21"/>
      <c r="F146" s="21"/>
      <c r="G146" s="20"/>
      <c r="H146" s="28"/>
    </row>
    <row r="147" spans="1:8" ht="12.75" customHeight="1">
      <c r="A147" s="30">
        <v>43958</v>
      </c>
      <c r="B147" s="31"/>
      <c r="C147" s="22">
        <f>ROUND(7.265,5)</f>
        <v>7.265</v>
      </c>
      <c r="D147" s="22">
        <f>F147</f>
        <v>7.30714</v>
      </c>
      <c r="E147" s="22">
        <f>F147</f>
        <v>7.30714</v>
      </c>
      <c r="F147" s="22">
        <f>ROUND(7.30714,5)</f>
        <v>7.30714</v>
      </c>
      <c r="G147" s="20"/>
      <c r="H147" s="28"/>
    </row>
    <row r="148" spans="1:8" ht="12.75" customHeight="1">
      <c r="A148" s="30">
        <v>44049</v>
      </c>
      <c r="B148" s="31"/>
      <c r="C148" s="22">
        <f>ROUND(7.265,5)</f>
        <v>7.265</v>
      </c>
      <c r="D148" s="22">
        <f>F148</f>
        <v>7.38977</v>
      </c>
      <c r="E148" s="22">
        <f>F148</f>
        <v>7.38977</v>
      </c>
      <c r="F148" s="22">
        <f>ROUND(7.38977,5)</f>
        <v>7.38977</v>
      </c>
      <c r="G148" s="20"/>
      <c r="H148" s="28"/>
    </row>
    <row r="149" spans="1:8" ht="12.75" customHeight="1">
      <c r="A149" s="30">
        <v>44140</v>
      </c>
      <c r="B149" s="31"/>
      <c r="C149" s="22">
        <f>ROUND(7.265,5)</f>
        <v>7.265</v>
      </c>
      <c r="D149" s="22">
        <f>F149</f>
        <v>7.48195</v>
      </c>
      <c r="E149" s="22">
        <f>F149</f>
        <v>7.48195</v>
      </c>
      <c r="F149" s="22">
        <f>ROUND(7.48195,5)</f>
        <v>7.48195</v>
      </c>
      <c r="G149" s="20"/>
      <c r="H149" s="28"/>
    </row>
    <row r="150" spans="1:8" ht="12.75" customHeight="1">
      <c r="A150" s="30">
        <v>44231</v>
      </c>
      <c r="B150" s="31"/>
      <c r="C150" s="22">
        <f>ROUND(7.265,5)</f>
        <v>7.265</v>
      </c>
      <c r="D150" s="22">
        <f>F150</f>
        <v>7.59857</v>
      </c>
      <c r="E150" s="22">
        <f>F150</f>
        <v>7.59857</v>
      </c>
      <c r="F150" s="22">
        <f>ROUND(7.59857,5)</f>
        <v>7.59857</v>
      </c>
      <c r="G150" s="20"/>
      <c r="H150" s="28"/>
    </row>
    <row r="151" spans="1:8" ht="12.75" customHeight="1">
      <c r="A151" s="30">
        <v>44322</v>
      </c>
      <c r="B151" s="31"/>
      <c r="C151" s="22">
        <f>ROUND(7.265,5)</f>
        <v>7.265</v>
      </c>
      <c r="D151" s="22">
        <f>F151</f>
        <v>7.78834</v>
      </c>
      <c r="E151" s="22">
        <f>F151</f>
        <v>7.78834</v>
      </c>
      <c r="F151" s="22">
        <f>ROUND(7.78834,5)</f>
        <v>7.78834</v>
      </c>
      <c r="G151" s="20"/>
      <c r="H151" s="28"/>
    </row>
    <row r="152" spans="1:8" ht="12.75" customHeight="1">
      <c r="A152" s="30" t="s">
        <v>44</v>
      </c>
      <c r="B152" s="31"/>
      <c r="C152" s="21"/>
      <c r="D152" s="21"/>
      <c r="E152" s="21"/>
      <c r="F152" s="21"/>
      <c r="G152" s="20"/>
      <c r="H152" s="28"/>
    </row>
    <row r="153" spans="1:8" ht="12.75" customHeight="1">
      <c r="A153" s="30">
        <v>43958</v>
      </c>
      <c r="B153" s="31"/>
      <c r="C153" s="22">
        <f>ROUND(12.27,5)</f>
        <v>12.27</v>
      </c>
      <c r="D153" s="22">
        <f>F153</f>
        <v>12.3581</v>
      </c>
      <c r="E153" s="22">
        <f>F153</f>
        <v>12.3581</v>
      </c>
      <c r="F153" s="22">
        <f>ROUND(12.3581,5)</f>
        <v>12.3581</v>
      </c>
      <c r="G153" s="20"/>
      <c r="H153" s="28"/>
    </row>
    <row r="154" spans="1:8" ht="12.75" customHeight="1">
      <c r="A154" s="30">
        <v>44049</v>
      </c>
      <c r="B154" s="31"/>
      <c r="C154" s="22">
        <f>ROUND(12.27,5)</f>
        <v>12.27</v>
      </c>
      <c r="D154" s="22">
        <f>F154</f>
        <v>12.5624</v>
      </c>
      <c r="E154" s="22">
        <f>F154</f>
        <v>12.5624</v>
      </c>
      <c r="F154" s="22">
        <f>ROUND(12.5624,5)</f>
        <v>12.5624</v>
      </c>
      <c r="G154" s="20"/>
      <c r="H154" s="28"/>
    </row>
    <row r="155" spans="1:8" ht="12.75" customHeight="1">
      <c r="A155" s="30">
        <v>44140</v>
      </c>
      <c r="B155" s="31"/>
      <c r="C155" s="22">
        <f>ROUND(12.27,5)</f>
        <v>12.27</v>
      </c>
      <c r="D155" s="22">
        <f>F155</f>
        <v>12.77006</v>
      </c>
      <c r="E155" s="22">
        <f>F155</f>
        <v>12.77006</v>
      </c>
      <c r="F155" s="22">
        <f>ROUND(12.77006,5)</f>
        <v>12.77006</v>
      </c>
      <c r="G155" s="20"/>
      <c r="H155" s="28"/>
    </row>
    <row r="156" spans="1:8" ht="12.75" customHeight="1">
      <c r="A156" s="30">
        <v>44231</v>
      </c>
      <c r="B156" s="31"/>
      <c r="C156" s="22">
        <f>ROUND(12.27,5)</f>
        <v>12.27</v>
      </c>
      <c r="D156" s="22">
        <f>F156</f>
        <v>12.99495</v>
      </c>
      <c r="E156" s="22">
        <f>F156</f>
        <v>12.99495</v>
      </c>
      <c r="F156" s="22">
        <f>ROUND(12.99495,5)</f>
        <v>12.99495</v>
      </c>
      <c r="G156" s="20"/>
      <c r="H156" s="28"/>
    </row>
    <row r="157" spans="1:8" ht="12.75" customHeight="1">
      <c r="A157" s="30">
        <v>44322</v>
      </c>
      <c r="B157" s="31"/>
      <c r="C157" s="22">
        <f>ROUND(12.27,5)</f>
        <v>12.27</v>
      </c>
      <c r="D157" s="22">
        <f>F157</f>
        <v>13.23568</v>
      </c>
      <c r="E157" s="22">
        <f>F157</f>
        <v>13.23568</v>
      </c>
      <c r="F157" s="22">
        <f>ROUND(13.23568,5)</f>
        <v>13.23568</v>
      </c>
      <c r="G157" s="20"/>
      <c r="H157" s="28"/>
    </row>
    <row r="158" spans="1:8" ht="12.75" customHeight="1">
      <c r="A158" s="30" t="s">
        <v>45</v>
      </c>
      <c r="B158" s="31"/>
      <c r="C158" s="21"/>
      <c r="D158" s="21"/>
      <c r="E158" s="21"/>
      <c r="F158" s="21"/>
      <c r="G158" s="20"/>
      <c r="H158" s="28"/>
    </row>
    <row r="159" spans="1:8" ht="12.75" customHeight="1">
      <c r="A159" s="30">
        <v>43958</v>
      </c>
      <c r="B159" s="31"/>
      <c r="C159" s="22">
        <f>ROUND(10.46,5)</f>
        <v>10.46</v>
      </c>
      <c r="D159" s="22">
        <f>F159</f>
        <v>10.5591</v>
      </c>
      <c r="E159" s="22">
        <f>F159</f>
        <v>10.5591</v>
      </c>
      <c r="F159" s="22">
        <f>ROUND(10.5591,5)</f>
        <v>10.5591</v>
      </c>
      <c r="G159" s="20"/>
      <c r="H159" s="28"/>
    </row>
    <row r="160" spans="1:8" ht="12.75" customHeight="1">
      <c r="A160" s="30">
        <v>44049</v>
      </c>
      <c r="B160" s="31"/>
      <c r="C160" s="22">
        <f>ROUND(10.46,5)</f>
        <v>10.46</v>
      </c>
      <c r="D160" s="22">
        <f>F160</f>
        <v>10.78372</v>
      </c>
      <c r="E160" s="22">
        <f>F160</f>
        <v>10.78372</v>
      </c>
      <c r="F160" s="22">
        <f>ROUND(10.78372,5)</f>
        <v>10.78372</v>
      </c>
      <c r="G160" s="20"/>
      <c r="H160" s="28"/>
    </row>
    <row r="161" spans="1:8" ht="12.75" customHeight="1">
      <c r="A161" s="30">
        <v>44140</v>
      </c>
      <c r="B161" s="31"/>
      <c r="C161" s="22">
        <f>ROUND(10.46,5)</f>
        <v>10.46</v>
      </c>
      <c r="D161" s="22">
        <f>F161</f>
        <v>11.01383</v>
      </c>
      <c r="E161" s="22">
        <f>F161</f>
        <v>11.01383</v>
      </c>
      <c r="F161" s="22">
        <f>ROUND(11.01383,5)</f>
        <v>11.01383</v>
      </c>
      <c r="G161" s="20"/>
      <c r="H161" s="28"/>
    </row>
    <row r="162" spans="1:8" ht="12.75" customHeight="1">
      <c r="A162" s="30">
        <v>44231</v>
      </c>
      <c r="B162" s="31"/>
      <c r="C162" s="22">
        <f>ROUND(10.46,5)</f>
        <v>10.46</v>
      </c>
      <c r="D162" s="22">
        <f>F162</f>
        <v>11.26658</v>
      </c>
      <c r="E162" s="22">
        <f>F162</f>
        <v>11.26658</v>
      </c>
      <c r="F162" s="22">
        <f>ROUND(11.26658,5)</f>
        <v>11.26658</v>
      </c>
      <c r="G162" s="20"/>
      <c r="H162" s="28"/>
    </row>
    <row r="163" spans="1:8" ht="12.75" customHeight="1">
      <c r="A163" s="30">
        <v>44322</v>
      </c>
      <c r="B163" s="31"/>
      <c r="C163" s="22">
        <f>ROUND(10.46,5)</f>
        <v>10.46</v>
      </c>
      <c r="D163" s="22">
        <f>F163</f>
        <v>11.56943</v>
      </c>
      <c r="E163" s="22">
        <f>F163</f>
        <v>11.56943</v>
      </c>
      <c r="F163" s="22">
        <f>ROUND(11.56943,5)</f>
        <v>11.56943</v>
      </c>
      <c r="G163" s="20"/>
      <c r="H163" s="28"/>
    </row>
    <row r="164" spans="1:8" ht="12.75" customHeight="1">
      <c r="A164" s="30" t="s">
        <v>46</v>
      </c>
      <c r="B164" s="31"/>
      <c r="C164" s="21"/>
      <c r="D164" s="21"/>
      <c r="E164" s="21"/>
      <c r="F164" s="21"/>
      <c r="G164" s="20"/>
      <c r="H164" s="28"/>
    </row>
    <row r="165" spans="1:8" ht="12.75" customHeight="1">
      <c r="A165" s="30">
        <v>43958</v>
      </c>
      <c r="B165" s="31"/>
      <c r="C165" s="22">
        <f>ROUND(3.85,5)</f>
        <v>3.85</v>
      </c>
      <c r="D165" s="22">
        <f>F165</f>
        <v>298.80106</v>
      </c>
      <c r="E165" s="22">
        <f>F165</f>
        <v>298.80106</v>
      </c>
      <c r="F165" s="22">
        <f>ROUND(298.80106,5)</f>
        <v>298.80106</v>
      </c>
      <c r="G165" s="20"/>
      <c r="H165" s="28"/>
    </row>
    <row r="166" spans="1:8" ht="12.75" customHeight="1">
      <c r="A166" s="30">
        <v>44049</v>
      </c>
      <c r="B166" s="31"/>
      <c r="C166" s="22">
        <f>ROUND(3.85,5)</f>
        <v>3.85</v>
      </c>
      <c r="D166" s="22">
        <f>F166</f>
        <v>295.91522</v>
      </c>
      <c r="E166" s="22">
        <f>F166</f>
        <v>295.91522</v>
      </c>
      <c r="F166" s="22">
        <f>ROUND(295.91522,5)</f>
        <v>295.91522</v>
      </c>
      <c r="G166" s="20"/>
      <c r="H166" s="28"/>
    </row>
    <row r="167" spans="1:8" ht="12.75" customHeight="1">
      <c r="A167" s="30">
        <v>44140</v>
      </c>
      <c r="B167" s="31"/>
      <c r="C167" s="22">
        <f>ROUND(3.85,5)</f>
        <v>3.85</v>
      </c>
      <c r="D167" s="22">
        <f>F167</f>
        <v>300.78186</v>
      </c>
      <c r="E167" s="22">
        <f>F167</f>
        <v>300.78186</v>
      </c>
      <c r="F167" s="22">
        <f>ROUND(300.78186,5)</f>
        <v>300.78186</v>
      </c>
      <c r="G167" s="20"/>
      <c r="H167" s="28"/>
    </row>
    <row r="168" spans="1:8" ht="12.75" customHeight="1">
      <c r="A168" s="30">
        <v>44231</v>
      </c>
      <c r="B168" s="31"/>
      <c r="C168" s="22">
        <f>ROUND(3.85,5)</f>
        <v>3.85</v>
      </c>
      <c r="D168" s="22">
        <f>F168</f>
        <v>297.82191</v>
      </c>
      <c r="E168" s="22">
        <f>F168</f>
        <v>297.82191</v>
      </c>
      <c r="F168" s="22">
        <f>ROUND(297.82191,5)</f>
        <v>297.82191</v>
      </c>
      <c r="G168" s="20"/>
      <c r="H168" s="28"/>
    </row>
    <row r="169" spans="1:8" ht="12.75" customHeight="1">
      <c r="A169" s="30">
        <v>44322</v>
      </c>
      <c r="B169" s="31"/>
      <c r="C169" s="22">
        <f>ROUND(3.85,5)</f>
        <v>3.85</v>
      </c>
      <c r="D169" s="22">
        <f>F169</f>
        <v>302.5267</v>
      </c>
      <c r="E169" s="22">
        <f>F169</f>
        <v>302.5267</v>
      </c>
      <c r="F169" s="22">
        <f>ROUND(302.5267,5)</f>
        <v>302.5267</v>
      </c>
      <c r="G169" s="20"/>
      <c r="H169" s="28"/>
    </row>
    <row r="170" spans="1:8" ht="12.75" customHeight="1">
      <c r="A170" s="30" t="s">
        <v>47</v>
      </c>
      <c r="B170" s="31"/>
      <c r="C170" s="21"/>
      <c r="D170" s="21"/>
      <c r="E170" s="21"/>
      <c r="F170" s="21"/>
      <c r="G170" s="20"/>
      <c r="H170" s="28"/>
    </row>
    <row r="171" spans="1:8" ht="12.75" customHeight="1">
      <c r="A171" s="30">
        <v>43958</v>
      </c>
      <c r="B171" s="31"/>
      <c r="C171" s="22">
        <f>ROUND(6.4,5)</f>
        <v>6.4</v>
      </c>
      <c r="D171" s="22">
        <f>F171</f>
        <v>175.50122</v>
      </c>
      <c r="E171" s="22">
        <f>F171</f>
        <v>175.50122</v>
      </c>
      <c r="F171" s="22">
        <f>ROUND(175.50122,5)</f>
        <v>175.50122</v>
      </c>
      <c r="G171" s="20"/>
      <c r="H171" s="28"/>
    </row>
    <row r="172" spans="1:8" ht="12.75" customHeight="1">
      <c r="A172" s="30">
        <v>44049</v>
      </c>
      <c r="B172" s="31"/>
      <c r="C172" s="22">
        <f>ROUND(6.4,5)</f>
        <v>6.4</v>
      </c>
      <c r="D172" s="22">
        <f>F172</f>
        <v>174.24375</v>
      </c>
      <c r="E172" s="22">
        <f>F172</f>
        <v>174.24375</v>
      </c>
      <c r="F172" s="22">
        <f>ROUND(174.24375,5)</f>
        <v>174.24375</v>
      </c>
      <c r="G172" s="20"/>
      <c r="H172" s="28"/>
    </row>
    <row r="173" spans="1:8" ht="12.75" customHeight="1">
      <c r="A173" s="30">
        <v>44140</v>
      </c>
      <c r="B173" s="31"/>
      <c r="C173" s="22">
        <f>ROUND(6.4,5)</f>
        <v>6.4</v>
      </c>
      <c r="D173" s="22">
        <f>F173</f>
        <v>177.1093</v>
      </c>
      <c r="E173" s="22">
        <f>F173</f>
        <v>177.1093</v>
      </c>
      <c r="F173" s="22">
        <f>ROUND(177.1093,5)</f>
        <v>177.1093</v>
      </c>
      <c r="G173" s="20"/>
      <c r="H173" s="28"/>
    </row>
    <row r="174" spans="1:8" ht="12.75" customHeight="1">
      <c r="A174" s="30">
        <v>44231</v>
      </c>
      <c r="B174" s="31"/>
      <c r="C174" s="22">
        <f>ROUND(6.4,5)</f>
        <v>6.4</v>
      </c>
      <c r="D174" s="22">
        <f>F174</f>
        <v>175.82734</v>
      </c>
      <c r="E174" s="22">
        <f>F174</f>
        <v>175.82734</v>
      </c>
      <c r="F174" s="22">
        <f>ROUND(175.82734,5)</f>
        <v>175.82734</v>
      </c>
      <c r="G174" s="20"/>
      <c r="H174" s="28"/>
    </row>
    <row r="175" spans="1:8" ht="12.75" customHeight="1">
      <c r="A175" s="30">
        <v>44322</v>
      </c>
      <c r="B175" s="31"/>
      <c r="C175" s="22">
        <f>ROUND(6.4,5)</f>
        <v>6.4</v>
      </c>
      <c r="D175" s="22">
        <f>F175</f>
        <v>178.60536</v>
      </c>
      <c r="E175" s="22">
        <f>F175</f>
        <v>178.60536</v>
      </c>
      <c r="F175" s="22">
        <f>ROUND(178.60536,5)</f>
        <v>178.60536</v>
      </c>
      <c r="G175" s="20"/>
      <c r="H175" s="28"/>
    </row>
    <row r="176" spans="1:8" ht="12.75" customHeight="1">
      <c r="A176" s="30" t="s">
        <v>48</v>
      </c>
      <c r="B176" s="31"/>
      <c r="C176" s="21"/>
      <c r="D176" s="21"/>
      <c r="E176" s="21"/>
      <c r="F176" s="21"/>
      <c r="G176" s="20"/>
      <c r="H176" s="28"/>
    </row>
    <row r="177" spans="1:8" ht="12.75" customHeight="1">
      <c r="A177" s="30">
        <v>43958</v>
      </c>
      <c r="B177" s="31"/>
      <c r="C177" s="22">
        <f>ROUND(0,5)</f>
        <v>0</v>
      </c>
      <c r="D177" s="22">
        <f>F177</f>
        <v>1.03146</v>
      </c>
      <c r="E177" s="22">
        <f>F177</f>
        <v>1.03146</v>
      </c>
      <c r="F177" s="22">
        <f>ROUND(1.03146,5)</f>
        <v>1.03146</v>
      </c>
      <c r="G177" s="20"/>
      <c r="H177" s="28"/>
    </row>
    <row r="178" spans="1:8" ht="12.75" customHeight="1">
      <c r="A178" s="30" t="s">
        <v>49</v>
      </c>
      <c r="B178" s="31"/>
      <c r="C178" s="21"/>
      <c r="D178" s="21"/>
      <c r="E178" s="21"/>
      <c r="F178" s="21"/>
      <c r="G178" s="20"/>
      <c r="H178" s="28"/>
    </row>
    <row r="179" spans="1:8" ht="12.75" customHeight="1">
      <c r="A179" s="30">
        <v>43958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44049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44140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44231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44322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 t="s">
        <v>50</v>
      </c>
      <c r="B184" s="31"/>
      <c r="C184" s="21"/>
      <c r="D184" s="21"/>
      <c r="E184" s="21"/>
      <c r="F184" s="21"/>
      <c r="G184" s="20"/>
      <c r="H184" s="28"/>
    </row>
    <row r="185" spans="1:8" ht="12.75" customHeight="1">
      <c r="A185" s="30">
        <v>43958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44049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44140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44231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44322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 t="s">
        <v>51</v>
      </c>
      <c r="B190" s="31"/>
      <c r="C190" s="21"/>
      <c r="D190" s="21"/>
      <c r="E190" s="21"/>
      <c r="F190" s="21"/>
      <c r="G190" s="20"/>
      <c r="H190" s="28"/>
    </row>
    <row r="191" spans="1:8" ht="12.75" customHeight="1">
      <c r="A191" s="30">
        <v>43958</v>
      </c>
      <c r="B191" s="31"/>
      <c r="C191" s="22">
        <f>ROUND(4.91,5)</f>
        <v>4.91</v>
      </c>
      <c r="D191" s="22">
        <f>F191</f>
        <v>4.74707</v>
      </c>
      <c r="E191" s="22">
        <f>F191</f>
        <v>4.74707</v>
      </c>
      <c r="F191" s="22">
        <f>ROUND(4.74707,5)</f>
        <v>4.74707</v>
      </c>
      <c r="G191" s="20"/>
      <c r="H191" s="28"/>
    </row>
    <row r="192" spans="1:8" ht="12.75" customHeight="1">
      <c r="A192" s="30">
        <v>44049</v>
      </c>
      <c r="B192" s="31"/>
      <c r="C192" s="22">
        <f>ROUND(4.91,5)</f>
        <v>4.91</v>
      </c>
      <c r="D192" s="22">
        <f>F192</f>
        <v>4.04737</v>
      </c>
      <c r="E192" s="22">
        <f>F192</f>
        <v>4.04737</v>
      </c>
      <c r="F192" s="22">
        <f>ROUND(4.04737,5)</f>
        <v>4.04737</v>
      </c>
      <c r="G192" s="20"/>
      <c r="H192" s="28"/>
    </row>
    <row r="193" spans="1:8" ht="12.75" customHeight="1">
      <c r="A193" s="30">
        <v>44140</v>
      </c>
      <c r="B193" s="31"/>
      <c r="C193" s="22">
        <f>ROUND(4.91,5)</f>
        <v>4.91</v>
      </c>
      <c r="D193" s="22">
        <f>F193</f>
        <v>2.39425</v>
      </c>
      <c r="E193" s="22">
        <f>F193</f>
        <v>2.39425</v>
      </c>
      <c r="F193" s="22">
        <f>ROUND(2.39425,5)</f>
        <v>2.39425</v>
      </c>
      <c r="G193" s="20"/>
      <c r="H193" s="28"/>
    </row>
    <row r="194" spans="1:8" ht="12.75" customHeight="1">
      <c r="A194" s="30">
        <v>44231</v>
      </c>
      <c r="B194" s="31"/>
      <c r="C194" s="22">
        <f>ROUND(4.91,5)</f>
        <v>4.91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>
        <v>44322</v>
      </c>
      <c r="B195" s="31"/>
      <c r="C195" s="22">
        <f>ROUND(4.91,5)</f>
        <v>4.91</v>
      </c>
      <c r="D195" s="22">
        <f>F195</f>
        <v>0</v>
      </c>
      <c r="E195" s="22">
        <f>F195</f>
        <v>0</v>
      </c>
      <c r="F195" s="22">
        <f>ROUND(0,5)</f>
        <v>0</v>
      </c>
      <c r="G195" s="20"/>
      <c r="H195" s="28"/>
    </row>
    <row r="196" spans="1:8" ht="12.75" customHeight="1">
      <c r="A196" s="30" t="s">
        <v>52</v>
      </c>
      <c r="B196" s="31"/>
      <c r="C196" s="21"/>
      <c r="D196" s="21"/>
      <c r="E196" s="21"/>
      <c r="F196" s="21"/>
      <c r="G196" s="20"/>
      <c r="H196" s="28"/>
    </row>
    <row r="197" spans="1:8" ht="12.75" customHeight="1">
      <c r="A197" s="30">
        <v>43958</v>
      </c>
      <c r="B197" s="31"/>
      <c r="C197" s="22">
        <f>ROUND(12.26,5)</f>
        <v>12.26</v>
      </c>
      <c r="D197" s="22">
        <f>F197</f>
        <v>12.34062</v>
      </c>
      <c r="E197" s="22">
        <f>F197</f>
        <v>12.34062</v>
      </c>
      <c r="F197" s="22">
        <f>ROUND(12.34062,5)</f>
        <v>12.34062</v>
      </c>
      <c r="G197" s="20"/>
      <c r="H197" s="28"/>
    </row>
    <row r="198" spans="1:8" ht="12.75" customHeight="1">
      <c r="A198" s="30">
        <v>44049</v>
      </c>
      <c r="B198" s="31"/>
      <c r="C198" s="22">
        <f>ROUND(12.26,5)</f>
        <v>12.26</v>
      </c>
      <c r="D198" s="22">
        <f>F198</f>
        <v>12.52687</v>
      </c>
      <c r="E198" s="22">
        <f>F198</f>
        <v>12.52687</v>
      </c>
      <c r="F198" s="22">
        <f>ROUND(12.52687,5)</f>
        <v>12.52687</v>
      </c>
      <c r="G198" s="20"/>
      <c r="H198" s="28"/>
    </row>
    <row r="199" spans="1:8" ht="12.75" customHeight="1">
      <c r="A199" s="30">
        <v>44140</v>
      </c>
      <c r="B199" s="31"/>
      <c r="C199" s="22">
        <f>ROUND(12.26,5)</f>
        <v>12.26</v>
      </c>
      <c r="D199" s="22">
        <f>F199</f>
        <v>12.71308</v>
      </c>
      <c r="E199" s="22">
        <f>F199</f>
        <v>12.71308</v>
      </c>
      <c r="F199" s="22">
        <f>ROUND(12.71308,5)</f>
        <v>12.71308</v>
      </c>
      <c r="G199" s="20"/>
      <c r="H199" s="28"/>
    </row>
    <row r="200" spans="1:8" ht="12.75" customHeight="1">
      <c r="A200" s="30">
        <v>44231</v>
      </c>
      <c r="B200" s="31"/>
      <c r="C200" s="22">
        <f>ROUND(12.26,5)</f>
        <v>12.26</v>
      </c>
      <c r="D200" s="22">
        <f>F200</f>
        <v>12.90905</v>
      </c>
      <c r="E200" s="22">
        <f>F200</f>
        <v>12.90905</v>
      </c>
      <c r="F200" s="22">
        <f>ROUND(12.90905,5)</f>
        <v>12.90905</v>
      </c>
      <c r="G200" s="20"/>
      <c r="H200" s="28"/>
    </row>
    <row r="201" spans="1:8" ht="12.75" customHeight="1">
      <c r="A201" s="30">
        <v>44322</v>
      </c>
      <c r="B201" s="31"/>
      <c r="C201" s="22">
        <f>ROUND(12.26,5)</f>
        <v>12.26</v>
      </c>
      <c r="D201" s="22">
        <f>F201</f>
        <v>13.12638</v>
      </c>
      <c r="E201" s="22">
        <f>F201</f>
        <v>13.12638</v>
      </c>
      <c r="F201" s="22">
        <f>ROUND(13.12638,5)</f>
        <v>13.12638</v>
      </c>
      <c r="G201" s="20"/>
      <c r="H201" s="28"/>
    </row>
    <row r="202" spans="1:8" ht="12.75" customHeight="1">
      <c r="A202" s="30" t="s">
        <v>53</v>
      </c>
      <c r="B202" s="31"/>
      <c r="C202" s="21"/>
      <c r="D202" s="21"/>
      <c r="E202" s="21"/>
      <c r="F202" s="21"/>
      <c r="G202" s="20"/>
      <c r="H202" s="28"/>
    </row>
    <row r="203" spans="1:8" ht="12.75" customHeight="1">
      <c r="A203" s="30">
        <v>43958</v>
      </c>
      <c r="B203" s="31"/>
      <c r="C203" s="22">
        <f>ROUND(6.1,5)</f>
        <v>6.1</v>
      </c>
      <c r="D203" s="22">
        <f>F203</f>
        <v>158.43368</v>
      </c>
      <c r="E203" s="22">
        <f>F203</f>
        <v>158.43368</v>
      </c>
      <c r="F203" s="22">
        <f>ROUND(158.43368,5)</f>
        <v>158.43368</v>
      </c>
      <c r="G203" s="20"/>
      <c r="H203" s="28"/>
    </row>
    <row r="204" spans="1:8" ht="12.75" customHeight="1">
      <c r="A204" s="30">
        <v>44049</v>
      </c>
      <c r="B204" s="31"/>
      <c r="C204" s="22">
        <f>ROUND(6.1,5)</f>
        <v>6.1</v>
      </c>
      <c r="D204" s="22">
        <f>F204</f>
        <v>161.03207</v>
      </c>
      <c r="E204" s="22">
        <f>F204</f>
        <v>161.03207</v>
      </c>
      <c r="F204" s="22">
        <f>ROUND(161.03207,5)</f>
        <v>161.03207</v>
      </c>
      <c r="G204" s="20"/>
      <c r="H204" s="28"/>
    </row>
    <row r="205" spans="1:8" ht="12.75" customHeight="1">
      <c r="A205" s="30">
        <v>44140</v>
      </c>
      <c r="B205" s="31"/>
      <c r="C205" s="22">
        <f>ROUND(6.1,5)</f>
        <v>6.1</v>
      </c>
      <c r="D205" s="22">
        <f>F205</f>
        <v>160.95826</v>
      </c>
      <c r="E205" s="22">
        <f>F205</f>
        <v>160.95826</v>
      </c>
      <c r="F205" s="22">
        <f>ROUND(160.95826,5)</f>
        <v>160.95826</v>
      </c>
      <c r="G205" s="20"/>
      <c r="H205" s="28"/>
    </row>
    <row r="206" spans="1:8" ht="12.75" customHeight="1">
      <c r="A206" s="30">
        <v>44231</v>
      </c>
      <c r="B206" s="31"/>
      <c r="C206" s="22">
        <f>ROUND(6.1,5)</f>
        <v>6.1</v>
      </c>
      <c r="D206" s="22">
        <f>F206</f>
        <v>163.65013</v>
      </c>
      <c r="E206" s="22">
        <f>F206</f>
        <v>163.65013</v>
      </c>
      <c r="F206" s="22">
        <f>ROUND(163.65013,5)</f>
        <v>163.65013</v>
      </c>
      <c r="G206" s="20"/>
      <c r="H206" s="28"/>
    </row>
    <row r="207" spans="1:8" ht="12.75" customHeight="1">
      <c r="A207" s="30">
        <v>44322</v>
      </c>
      <c r="B207" s="31"/>
      <c r="C207" s="22">
        <f>ROUND(6.1,5)</f>
        <v>6.1</v>
      </c>
      <c r="D207" s="22">
        <f>F207</f>
        <v>163.48184</v>
      </c>
      <c r="E207" s="22">
        <f>F207</f>
        <v>163.48184</v>
      </c>
      <c r="F207" s="22">
        <f>ROUND(163.48184,5)</f>
        <v>163.48184</v>
      </c>
      <c r="G207" s="20"/>
      <c r="H207" s="28"/>
    </row>
    <row r="208" spans="1:8" ht="12.75" customHeight="1">
      <c r="A208" s="30" t="s">
        <v>54</v>
      </c>
      <c r="B208" s="31"/>
      <c r="C208" s="21"/>
      <c r="D208" s="21"/>
      <c r="E208" s="21"/>
      <c r="F208" s="21"/>
      <c r="G208" s="20"/>
      <c r="H208" s="28"/>
    </row>
    <row r="209" spans="1:8" ht="12.75" customHeight="1">
      <c r="A209" s="30">
        <v>43958</v>
      </c>
      <c r="B209" s="31"/>
      <c r="C209" s="22">
        <f>ROUND(3.7,5)</f>
        <v>3.7</v>
      </c>
      <c r="D209" s="22">
        <f>F209</f>
        <v>161.60703</v>
      </c>
      <c r="E209" s="22">
        <f>F209</f>
        <v>161.60703</v>
      </c>
      <c r="F209" s="22">
        <f>ROUND(161.60703,5)</f>
        <v>161.60703</v>
      </c>
      <c r="G209" s="20"/>
      <c r="H209" s="28"/>
    </row>
    <row r="210" spans="1:8" ht="12.75" customHeight="1">
      <c r="A210" s="30">
        <v>44049</v>
      </c>
      <c r="B210" s="31"/>
      <c r="C210" s="22">
        <f>ROUND(3.7,5)</f>
        <v>3.7</v>
      </c>
      <c r="D210" s="22">
        <f>F210</f>
        <v>161.96218</v>
      </c>
      <c r="E210" s="22">
        <f>F210</f>
        <v>161.96218</v>
      </c>
      <c r="F210" s="22">
        <f>ROUND(161.96218,5)</f>
        <v>161.96218</v>
      </c>
      <c r="G210" s="20"/>
      <c r="H210" s="28"/>
    </row>
    <row r="211" spans="1:8" ht="12.75" customHeight="1">
      <c r="A211" s="30">
        <v>44140</v>
      </c>
      <c r="B211" s="31"/>
      <c r="C211" s="22">
        <f>ROUND(3.7,5)</f>
        <v>3.7</v>
      </c>
      <c r="D211" s="22">
        <f>F211</f>
        <v>164.62577</v>
      </c>
      <c r="E211" s="22">
        <f>F211</f>
        <v>164.62577</v>
      </c>
      <c r="F211" s="22">
        <f>ROUND(164.62577,5)</f>
        <v>164.62577</v>
      </c>
      <c r="G211" s="20"/>
      <c r="H211" s="28"/>
    </row>
    <row r="212" spans="1:8" ht="12.75" customHeight="1">
      <c r="A212" s="30">
        <v>44231</v>
      </c>
      <c r="B212" s="31"/>
      <c r="C212" s="22">
        <f>ROUND(3.7,5)</f>
        <v>3.7</v>
      </c>
      <c r="D212" s="22">
        <f>F212</f>
        <v>165.04944</v>
      </c>
      <c r="E212" s="22">
        <f>F212</f>
        <v>165.04944</v>
      </c>
      <c r="F212" s="22">
        <f>ROUND(165.04944,5)</f>
        <v>165.04944</v>
      </c>
      <c r="G212" s="20"/>
      <c r="H212" s="28"/>
    </row>
    <row r="213" spans="1:8" ht="12.75" customHeight="1">
      <c r="A213" s="30">
        <v>44322</v>
      </c>
      <c r="B213" s="31"/>
      <c r="C213" s="22">
        <f>ROUND(3.7,5)</f>
        <v>3.7</v>
      </c>
      <c r="D213" s="22">
        <f>F213</f>
        <v>167.6579</v>
      </c>
      <c r="E213" s="22">
        <f>F213</f>
        <v>167.6579</v>
      </c>
      <c r="F213" s="22">
        <f>ROUND(167.6579,5)</f>
        <v>167.6579</v>
      </c>
      <c r="G213" s="20"/>
      <c r="H213" s="28"/>
    </row>
    <row r="214" spans="1:8" ht="12.75" customHeight="1">
      <c r="A214" s="30" t="s">
        <v>55</v>
      </c>
      <c r="B214" s="31"/>
      <c r="C214" s="21"/>
      <c r="D214" s="21"/>
      <c r="E214" s="21"/>
      <c r="F214" s="21"/>
      <c r="G214" s="20"/>
      <c r="H214" s="28"/>
    </row>
    <row r="215" spans="1:8" ht="12.75" customHeight="1">
      <c r="A215" s="30">
        <v>43958</v>
      </c>
      <c r="B215" s="31"/>
      <c r="C215" s="22">
        <f>ROUND(11.85,5)</f>
        <v>11.85</v>
      </c>
      <c r="D215" s="22">
        <f>F215</f>
        <v>11.93769</v>
      </c>
      <c r="E215" s="22">
        <f>F215</f>
        <v>11.93769</v>
      </c>
      <c r="F215" s="22">
        <f>ROUND(11.93769,5)</f>
        <v>11.93769</v>
      </c>
      <c r="G215" s="20"/>
      <c r="H215" s="28"/>
    </row>
    <row r="216" spans="1:8" ht="12.75" customHeight="1">
      <c r="A216" s="30">
        <v>44049</v>
      </c>
      <c r="B216" s="31"/>
      <c r="C216" s="22">
        <f>ROUND(11.85,5)</f>
        <v>11.85</v>
      </c>
      <c r="D216" s="22">
        <f>F216</f>
        <v>12.14062</v>
      </c>
      <c r="E216" s="22">
        <f>F216</f>
        <v>12.14062</v>
      </c>
      <c r="F216" s="22">
        <f>ROUND(12.14062,5)</f>
        <v>12.14062</v>
      </c>
      <c r="G216" s="20"/>
      <c r="H216" s="28"/>
    </row>
    <row r="217" spans="1:8" ht="12.75" customHeight="1">
      <c r="A217" s="30">
        <v>44140</v>
      </c>
      <c r="B217" s="31"/>
      <c r="C217" s="22">
        <f>ROUND(11.85,5)</f>
        <v>11.85</v>
      </c>
      <c r="D217" s="22">
        <f>F217</f>
        <v>12.34852</v>
      </c>
      <c r="E217" s="22">
        <f>F217</f>
        <v>12.34852</v>
      </c>
      <c r="F217" s="22">
        <f>ROUND(12.34852,5)</f>
        <v>12.34852</v>
      </c>
      <c r="G217" s="20"/>
      <c r="H217" s="28"/>
    </row>
    <row r="218" spans="1:8" ht="12.75" customHeight="1">
      <c r="A218" s="30">
        <v>44231</v>
      </c>
      <c r="B218" s="31"/>
      <c r="C218" s="22">
        <f>ROUND(11.85,5)</f>
        <v>11.85</v>
      </c>
      <c r="D218" s="22">
        <f>F218</f>
        <v>12.57455</v>
      </c>
      <c r="E218" s="22">
        <f>F218</f>
        <v>12.57455</v>
      </c>
      <c r="F218" s="22">
        <f>ROUND(12.57455,5)</f>
        <v>12.57455</v>
      </c>
      <c r="G218" s="20"/>
      <c r="H218" s="28"/>
    </row>
    <row r="219" spans="1:8" ht="12.75" customHeight="1">
      <c r="A219" s="30">
        <v>44322</v>
      </c>
      <c r="B219" s="31"/>
      <c r="C219" s="22">
        <f>ROUND(11.85,5)</f>
        <v>11.85</v>
      </c>
      <c r="D219" s="22">
        <f>F219</f>
        <v>12.8194</v>
      </c>
      <c r="E219" s="22">
        <f>F219</f>
        <v>12.8194</v>
      </c>
      <c r="F219" s="22">
        <f>ROUND(12.8194,5)</f>
        <v>12.8194</v>
      </c>
      <c r="G219" s="20"/>
      <c r="H219" s="28"/>
    </row>
    <row r="220" spans="1:8" ht="12.75" customHeight="1">
      <c r="A220" s="30" t="s">
        <v>56</v>
      </c>
      <c r="B220" s="31"/>
      <c r="C220" s="21"/>
      <c r="D220" s="21"/>
      <c r="E220" s="21"/>
      <c r="F220" s="21"/>
      <c r="G220" s="20"/>
      <c r="H220" s="28"/>
    </row>
    <row r="221" spans="1:8" ht="12.75" customHeight="1">
      <c r="A221" s="30">
        <v>43958</v>
      </c>
      <c r="B221" s="31"/>
      <c r="C221" s="22">
        <f>ROUND(12.32,5)</f>
        <v>12.32</v>
      </c>
      <c r="D221" s="22">
        <f>F221</f>
        <v>12.39717</v>
      </c>
      <c r="E221" s="22">
        <f>F221</f>
        <v>12.39717</v>
      </c>
      <c r="F221" s="22">
        <f>ROUND(12.39717,5)</f>
        <v>12.39717</v>
      </c>
      <c r="G221" s="20"/>
      <c r="H221" s="28"/>
    </row>
    <row r="222" spans="1:8" ht="12.75" customHeight="1">
      <c r="A222" s="30">
        <v>44049</v>
      </c>
      <c r="B222" s="31"/>
      <c r="C222" s="22">
        <f>ROUND(12.32,5)</f>
        <v>12.32</v>
      </c>
      <c r="D222" s="22">
        <f>F222</f>
        <v>12.57535</v>
      </c>
      <c r="E222" s="22">
        <f>F222</f>
        <v>12.57535</v>
      </c>
      <c r="F222" s="22">
        <f>ROUND(12.57535,5)</f>
        <v>12.57535</v>
      </c>
      <c r="G222" s="20"/>
      <c r="H222" s="28"/>
    </row>
    <row r="223" spans="1:8" ht="12.75" customHeight="1">
      <c r="A223" s="30">
        <v>44140</v>
      </c>
      <c r="B223" s="31"/>
      <c r="C223" s="22">
        <f>ROUND(12.32,5)</f>
        <v>12.32</v>
      </c>
      <c r="D223" s="22">
        <f>F223</f>
        <v>12.75527</v>
      </c>
      <c r="E223" s="22">
        <f>F223</f>
        <v>12.75527</v>
      </c>
      <c r="F223" s="22">
        <f>ROUND(12.75527,5)</f>
        <v>12.75527</v>
      </c>
      <c r="G223" s="20"/>
      <c r="H223" s="28"/>
    </row>
    <row r="224" spans="1:8" ht="12.75" customHeight="1">
      <c r="A224" s="30">
        <v>44231</v>
      </c>
      <c r="B224" s="31"/>
      <c r="C224" s="22">
        <f>ROUND(12.32,5)</f>
        <v>12.32</v>
      </c>
      <c r="D224" s="22">
        <f>F224</f>
        <v>12.94877</v>
      </c>
      <c r="E224" s="22">
        <f>F224</f>
        <v>12.94877</v>
      </c>
      <c r="F224" s="22">
        <f>ROUND(12.94877,5)</f>
        <v>12.94877</v>
      </c>
      <c r="G224" s="20"/>
      <c r="H224" s="28"/>
    </row>
    <row r="225" spans="1:8" ht="12.75" customHeight="1">
      <c r="A225" s="30">
        <v>44322</v>
      </c>
      <c r="B225" s="31"/>
      <c r="C225" s="22">
        <f>ROUND(12.32,5)</f>
        <v>12.32</v>
      </c>
      <c r="D225" s="22">
        <f>F225</f>
        <v>13.15453</v>
      </c>
      <c r="E225" s="22">
        <f>F225</f>
        <v>13.15453</v>
      </c>
      <c r="F225" s="22">
        <f>ROUND(13.15453,5)</f>
        <v>13.15453</v>
      </c>
      <c r="G225" s="20"/>
      <c r="H225" s="28"/>
    </row>
    <row r="226" spans="1:8" ht="12.75" customHeight="1">
      <c r="A226" s="30" t="s">
        <v>57</v>
      </c>
      <c r="B226" s="31"/>
      <c r="C226" s="21"/>
      <c r="D226" s="21"/>
      <c r="E226" s="21"/>
      <c r="F226" s="21"/>
      <c r="G226" s="20"/>
      <c r="H226" s="28"/>
    </row>
    <row r="227" spans="1:8" ht="12.75" customHeight="1">
      <c r="A227" s="30">
        <v>43958</v>
      </c>
      <c r="B227" s="31"/>
      <c r="C227" s="22">
        <f>ROUND(12.37,5)</f>
        <v>12.37</v>
      </c>
      <c r="D227" s="22">
        <f>F227</f>
        <v>12.45009</v>
      </c>
      <c r="E227" s="22">
        <f>F227</f>
        <v>12.45009</v>
      </c>
      <c r="F227" s="22">
        <f>ROUND(12.45009,5)</f>
        <v>12.45009</v>
      </c>
      <c r="G227" s="20"/>
      <c r="H227" s="28"/>
    </row>
    <row r="228" spans="1:8" ht="12.75" customHeight="1">
      <c r="A228" s="30">
        <v>44049</v>
      </c>
      <c r="B228" s="31"/>
      <c r="C228" s="22">
        <f>ROUND(12.37,5)</f>
        <v>12.37</v>
      </c>
      <c r="D228" s="22">
        <f>F228</f>
        <v>12.63563</v>
      </c>
      <c r="E228" s="22">
        <f>F228</f>
        <v>12.63563</v>
      </c>
      <c r="F228" s="22">
        <f>ROUND(12.63563,5)</f>
        <v>12.63563</v>
      </c>
      <c r="G228" s="20"/>
      <c r="H228" s="28"/>
    </row>
    <row r="229" spans="1:8" ht="12.75" customHeight="1">
      <c r="A229" s="30">
        <v>44140</v>
      </c>
      <c r="B229" s="31"/>
      <c r="C229" s="22">
        <f>ROUND(12.37,5)</f>
        <v>12.37</v>
      </c>
      <c r="D229" s="22">
        <f>F229</f>
        <v>12.82331</v>
      </c>
      <c r="E229" s="22">
        <f>F229</f>
        <v>12.82331</v>
      </c>
      <c r="F229" s="22">
        <f>ROUND(12.82331,5)</f>
        <v>12.82331</v>
      </c>
      <c r="G229" s="20"/>
      <c r="H229" s="28"/>
    </row>
    <row r="230" spans="1:8" ht="12.75" customHeight="1">
      <c r="A230" s="30">
        <v>44231</v>
      </c>
      <c r="B230" s="31"/>
      <c r="C230" s="22">
        <f>ROUND(12.37,5)</f>
        <v>12.37</v>
      </c>
      <c r="D230" s="22">
        <f>F230</f>
        <v>13.02595</v>
      </c>
      <c r="E230" s="22">
        <f>F230</f>
        <v>13.02595</v>
      </c>
      <c r="F230" s="22">
        <f>ROUND(13.02595,5)</f>
        <v>13.02595</v>
      </c>
      <c r="G230" s="20"/>
      <c r="H230" s="28"/>
    </row>
    <row r="231" spans="1:8" ht="12.75" customHeight="1">
      <c r="A231" s="30">
        <v>44322</v>
      </c>
      <c r="B231" s="31"/>
      <c r="C231" s="22">
        <f>ROUND(12.37,5)</f>
        <v>12.37</v>
      </c>
      <c r="D231" s="22">
        <f>F231</f>
        <v>13.24181</v>
      </c>
      <c r="E231" s="22">
        <f>F231</f>
        <v>13.24181</v>
      </c>
      <c r="F231" s="22">
        <f>ROUND(13.24181,5)</f>
        <v>13.24181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43958</v>
      </c>
      <c r="B233" s="31"/>
      <c r="C233" s="23">
        <f>ROUND(635.398,3)</f>
        <v>635.398</v>
      </c>
      <c r="D233" s="23">
        <f>F233</f>
        <v>639.446</v>
      </c>
      <c r="E233" s="23">
        <f>F233</f>
        <v>639.446</v>
      </c>
      <c r="F233" s="23">
        <f>ROUND(639.446,3)</f>
        <v>639.446</v>
      </c>
      <c r="G233" s="20"/>
      <c r="H233" s="28"/>
    </row>
    <row r="234" spans="1:8" ht="12.75" customHeight="1">
      <c r="A234" s="30">
        <v>44049</v>
      </c>
      <c r="B234" s="31"/>
      <c r="C234" s="23">
        <f>ROUND(635.398,3)</f>
        <v>635.398</v>
      </c>
      <c r="D234" s="23">
        <f>F234</f>
        <v>649.659</v>
      </c>
      <c r="E234" s="23">
        <f>F234</f>
        <v>649.659</v>
      </c>
      <c r="F234" s="23">
        <f>ROUND(649.659,3)</f>
        <v>649.659</v>
      </c>
      <c r="G234" s="20"/>
      <c r="H234" s="28"/>
    </row>
    <row r="235" spans="1:8" ht="12.75" customHeight="1">
      <c r="A235" s="30">
        <v>44140</v>
      </c>
      <c r="B235" s="31"/>
      <c r="C235" s="23">
        <f>ROUND(635.398,3)</f>
        <v>635.398</v>
      </c>
      <c r="D235" s="23">
        <f>F235</f>
        <v>660.3</v>
      </c>
      <c r="E235" s="23">
        <f>F235</f>
        <v>660.3</v>
      </c>
      <c r="F235" s="23">
        <f>ROUND(660.3,3)</f>
        <v>660.3</v>
      </c>
      <c r="G235" s="20"/>
      <c r="H235" s="28"/>
    </row>
    <row r="236" spans="1:8" ht="12.75" customHeight="1">
      <c r="A236" s="30">
        <v>44231</v>
      </c>
      <c r="B236" s="31"/>
      <c r="C236" s="23">
        <f>ROUND(635.398,3)</f>
        <v>635.398</v>
      </c>
      <c r="D236" s="23">
        <f>F236</f>
        <v>671.19</v>
      </c>
      <c r="E236" s="23">
        <f>F236</f>
        <v>671.19</v>
      </c>
      <c r="F236" s="23">
        <f>ROUND(671.19,3)</f>
        <v>671.19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43958</v>
      </c>
      <c r="B238" s="31"/>
      <c r="C238" s="23">
        <f>ROUND(625.44,3)</f>
        <v>625.44</v>
      </c>
      <c r="D238" s="23">
        <f>F238</f>
        <v>629.425</v>
      </c>
      <c r="E238" s="23">
        <f>F238</f>
        <v>629.425</v>
      </c>
      <c r="F238" s="23">
        <f>ROUND(629.425,3)</f>
        <v>629.425</v>
      </c>
      <c r="G238" s="20"/>
      <c r="H238" s="28"/>
    </row>
    <row r="239" spans="1:8" ht="12.75" customHeight="1">
      <c r="A239" s="30">
        <v>44049</v>
      </c>
      <c r="B239" s="31"/>
      <c r="C239" s="23">
        <f>ROUND(625.44,3)</f>
        <v>625.44</v>
      </c>
      <c r="D239" s="23">
        <f>F239</f>
        <v>639.477</v>
      </c>
      <c r="E239" s="23">
        <f>F239</f>
        <v>639.477</v>
      </c>
      <c r="F239" s="23">
        <f>ROUND(639.477,3)</f>
        <v>639.477</v>
      </c>
      <c r="G239" s="20"/>
      <c r="H239" s="28"/>
    </row>
    <row r="240" spans="1:8" ht="12.75" customHeight="1">
      <c r="A240" s="30">
        <v>44140</v>
      </c>
      <c r="B240" s="31"/>
      <c r="C240" s="23">
        <f>ROUND(625.44,3)</f>
        <v>625.44</v>
      </c>
      <c r="D240" s="23">
        <f>F240</f>
        <v>649.951</v>
      </c>
      <c r="E240" s="23">
        <f>F240</f>
        <v>649.951</v>
      </c>
      <c r="F240" s="23">
        <f>ROUND(649.951,3)</f>
        <v>649.951</v>
      </c>
      <c r="G240" s="20"/>
      <c r="H240" s="28"/>
    </row>
    <row r="241" spans="1:8" ht="12.75" customHeight="1">
      <c r="A241" s="30">
        <v>44231</v>
      </c>
      <c r="B241" s="31"/>
      <c r="C241" s="23">
        <f>ROUND(625.44,3)</f>
        <v>625.44</v>
      </c>
      <c r="D241" s="23">
        <f>F241</f>
        <v>660.671</v>
      </c>
      <c r="E241" s="23">
        <f>F241</f>
        <v>660.671</v>
      </c>
      <c r="F241" s="23">
        <f>ROUND(660.671,3)</f>
        <v>660.671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43958</v>
      </c>
      <c r="B243" s="31"/>
      <c r="C243" s="23">
        <f>ROUND(677.428,3)</f>
        <v>677.428</v>
      </c>
      <c r="D243" s="23">
        <f>F243</f>
        <v>681.744</v>
      </c>
      <c r="E243" s="23">
        <f>F243</f>
        <v>681.744</v>
      </c>
      <c r="F243" s="23">
        <f>ROUND(681.744,3)</f>
        <v>681.744</v>
      </c>
      <c r="G243" s="20"/>
      <c r="H243" s="28"/>
    </row>
    <row r="244" spans="1:8" ht="12.75" customHeight="1">
      <c r="A244" s="30">
        <v>44049</v>
      </c>
      <c r="B244" s="31"/>
      <c r="C244" s="23">
        <f>ROUND(677.428,3)</f>
        <v>677.428</v>
      </c>
      <c r="D244" s="23">
        <f>F244</f>
        <v>692.632</v>
      </c>
      <c r="E244" s="23">
        <f>F244</f>
        <v>692.632</v>
      </c>
      <c r="F244" s="23">
        <f>ROUND(692.632,3)</f>
        <v>692.632</v>
      </c>
      <c r="G244" s="20"/>
      <c r="H244" s="28"/>
    </row>
    <row r="245" spans="1:8" ht="12.75" customHeight="1">
      <c r="A245" s="30">
        <v>44140</v>
      </c>
      <c r="B245" s="31"/>
      <c r="C245" s="23">
        <f>ROUND(677.428,3)</f>
        <v>677.428</v>
      </c>
      <c r="D245" s="23">
        <f>F245</f>
        <v>703.977</v>
      </c>
      <c r="E245" s="23">
        <f>F245</f>
        <v>703.977</v>
      </c>
      <c r="F245" s="23">
        <f>ROUND(703.977,3)</f>
        <v>703.977</v>
      </c>
      <c r="G245" s="20"/>
      <c r="H245" s="28"/>
    </row>
    <row r="246" spans="1:8" ht="12.75" customHeight="1">
      <c r="A246" s="30">
        <v>44231</v>
      </c>
      <c r="B246" s="31"/>
      <c r="C246" s="23">
        <f>ROUND(677.428,3)</f>
        <v>677.428</v>
      </c>
      <c r="D246" s="23">
        <f>F246</f>
        <v>715.588</v>
      </c>
      <c r="E246" s="23">
        <f>F246</f>
        <v>715.588</v>
      </c>
      <c r="F246" s="23">
        <f>ROUND(715.588,3)</f>
        <v>715.588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43958</v>
      </c>
      <c r="B248" s="31"/>
      <c r="C248" s="23">
        <f>ROUND(612.77,3)</f>
        <v>612.77</v>
      </c>
      <c r="D248" s="23">
        <f>F248</f>
        <v>616.674</v>
      </c>
      <c r="E248" s="23">
        <f>F248</f>
        <v>616.674</v>
      </c>
      <c r="F248" s="23">
        <f>ROUND(616.674,3)</f>
        <v>616.674</v>
      </c>
      <c r="G248" s="20"/>
      <c r="H248" s="28"/>
    </row>
    <row r="249" spans="1:8" ht="12.75" customHeight="1">
      <c r="A249" s="30">
        <v>44049</v>
      </c>
      <c r="B249" s="31"/>
      <c r="C249" s="23">
        <f>ROUND(612.77,3)</f>
        <v>612.77</v>
      </c>
      <c r="D249" s="23">
        <f>F249</f>
        <v>626.523</v>
      </c>
      <c r="E249" s="23">
        <f>F249</f>
        <v>626.523</v>
      </c>
      <c r="F249" s="23">
        <f>ROUND(626.523,3)</f>
        <v>626.523</v>
      </c>
      <c r="G249" s="20"/>
      <c r="H249" s="28"/>
    </row>
    <row r="250" spans="1:8" ht="12.75" customHeight="1">
      <c r="A250" s="30">
        <v>44140</v>
      </c>
      <c r="B250" s="31"/>
      <c r="C250" s="23">
        <f>ROUND(612.77,3)</f>
        <v>612.77</v>
      </c>
      <c r="D250" s="23">
        <f>F250</f>
        <v>636.785</v>
      </c>
      <c r="E250" s="23">
        <f>F250</f>
        <v>636.785</v>
      </c>
      <c r="F250" s="23">
        <f>ROUND(636.785,3)</f>
        <v>636.785</v>
      </c>
      <c r="G250" s="20"/>
      <c r="H250" s="28"/>
    </row>
    <row r="251" spans="1:8" ht="12.75" customHeight="1">
      <c r="A251" s="30">
        <v>44231</v>
      </c>
      <c r="B251" s="31"/>
      <c r="C251" s="23">
        <f>ROUND(612.77,3)</f>
        <v>612.77</v>
      </c>
      <c r="D251" s="23">
        <f>F251</f>
        <v>647.288</v>
      </c>
      <c r="E251" s="23">
        <f>F251</f>
        <v>647.288</v>
      </c>
      <c r="F251" s="23">
        <f>ROUND(647.288,3)</f>
        <v>647.288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43958</v>
      </c>
      <c r="B253" s="31"/>
      <c r="C253" s="23">
        <f>ROUND(215.558452143294,3)</f>
        <v>215.558</v>
      </c>
      <c r="D253" s="23">
        <f>F253</f>
        <v>216.954</v>
      </c>
      <c r="E253" s="23">
        <f>F253</f>
        <v>216.954</v>
      </c>
      <c r="F253" s="23">
        <f>ROUND(216.954,3)</f>
        <v>216.954</v>
      </c>
      <c r="G253" s="20"/>
      <c r="H253" s="28"/>
    </row>
    <row r="254" spans="1:8" ht="12.75" customHeight="1">
      <c r="A254" s="30">
        <v>44049</v>
      </c>
      <c r="B254" s="31"/>
      <c r="C254" s="23">
        <f>ROUND(215.558452143294,3)</f>
        <v>215.558</v>
      </c>
      <c r="D254" s="23">
        <f>F254</f>
        <v>220.473</v>
      </c>
      <c r="E254" s="23">
        <f>F254</f>
        <v>220.473</v>
      </c>
      <c r="F254" s="23">
        <f>ROUND(220.473,3)</f>
        <v>220.473</v>
      </c>
      <c r="G254" s="20"/>
      <c r="H254" s="28"/>
    </row>
    <row r="255" spans="1:8" ht="12.75" customHeight="1">
      <c r="A255" s="30">
        <v>44140</v>
      </c>
      <c r="B255" s="31"/>
      <c r="C255" s="23">
        <f>ROUND(215.558452143294,3)</f>
        <v>215.558</v>
      </c>
      <c r="D255" s="23">
        <f>F255</f>
        <v>224.136</v>
      </c>
      <c r="E255" s="23">
        <f>F255</f>
        <v>224.136</v>
      </c>
      <c r="F255" s="23">
        <f>ROUND(224.136,3)</f>
        <v>224.136</v>
      </c>
      <c r="G255" s="20"/>
      <c r="H255" s="28"/>
    </row>
    <row r="256" spans="1:8" ht="12.75" customHeight="1">
      <c r="A256" s="30">
        <v>44231</v>
      </c>
      <c r="B256" s="31"/>
      <c r="C256" s="23">
        <f>ROUND(215.558452143294,3)</f>
        <v>215.558</v>
      </c>
      <c r="D256" s="23">
        <f>F256</f>
        <v>227.885</v>
      </c>
      <c r="E256" s="23">
        <f>F256</f>
        <v>227.885</v>
      </c>
      <c r="F256" s="23">
        <f>ROUND(227.885,3)</f>
        <v>227.885</v>
      </c>
      <c r="G256" s="20"/>
      <c r="H256" s="28"/>
    </row>
    <row r="257" spans="1:8" ht="12.75" customHeight="1">
      <c r="A257" s="30" t="s">
        <v>63</v>
      </c>
      <c r="B257" s="31"/>
      <c r="C257" s="21"/>
      <c r="D257" s="21"/>
      <c r="E257" s="21"/>
      <c r="F257" s="21"/>
      <c r="G257" s="20"/>
      <c r="H257" s="28"/>
    </row>
    <row r="258" spans="1:8" ht="12.75" customHeight="1">
      <c r="A258" s="30">
        <v>43958</v>
      </c>
      <c r="B258" s="31"/>
      <c r="C258" s="23">
        <f>ROUND(605.315,3)</f>
        <v>605.315</v>
      </c>
      <c r="D258" s="23">
        <f>F258</f>
        <v>609.171</v>
      </c>
      <c r="E258" s="23">
        <f>F258</f>
        <v>609.171</v>
      </c>
      <c r="F258" s="23">
        <f>ROUND(609.171,3)</f>
        <v>609.171</v>
      </c>
      <c r="G258" s="20"/>
      <c r="H258" s="28"/>
    </row>
    <row r="259" spans="1:8" ht="12.75" customHeight="1">
      <c r="A259" s="30">
        <v>44049</v>
      </c>
      <c r="B259" s="31"/>
      <c r="C259" s="23">
        <f>ROUND(605.315,3)</f>
        <v>605.315</v>
      </c>
      <c r="D259" s="23">
        <f>F259</f>
        <v>618.901</v>
      </c>
      <c r="E259" s="23">
        <f>F259</f>
        <v>618.901</v>
      </c>
      <c r="F259" s="23">
        <f>ROUND(618.901,3)</f>
        <v>618.901</v>
      </c>
      <c r="G259" s="20"/>
      <c r="H259" s="28"/>
    </row>
    <row r="260" spans="1:8" ht="12.75" customHeight="1">
      <c r="A260" s="30">
        <v>44140</v>
      </c>
      <c r="B260" s="31"/>
      <c r="C260" s="23">
        <f>ROUND(605.315,3)</f>
        <v>605.315</v>
      </c>
      <c r="D260" s="23">
        <f>F260</f>
        <v>629.038</v>
      </c>
      <c r="E260" s="23">
        <f>F260</f>
        <v>629.038</v>
      </c>
      <c r="F260" s="23">
        <f>ROUND(629.038,3)</f>
        <v>629.038</v>
      </c>
      <c r="G260" s="20"/>
      <c r="H260" s="28"/>
    </row>
    <row r="261" spans="1:8" ht="12.75" customHeight="1">
      <c r="A261" s="30">
        <v>44231</v>
      </c>
      <c r="B261" s="31"/>
      <c r="C261" s="23">
        <f>ROUND(605.315,3)</f>
        <v>605.315</v>
      </c>
      <c r="D261" s="23">
        <f>F261</f>
        <v>639.413</v>
      </c>
      <c r="E261" s="23">
        <f>F261</f>
        <v>639.413</v>
      </c>
      <c r="F261" s="23">
        <f>ROUND(639.413,3)</f>
        <v>639.413</v>
      </c>
      <c r="G261" s="20"/>
      <c r="H261" s="28"/>
    </row>
    <row r="262" spans="1:8" ht="12.75" customHeight="1">
      <c r="A262" s="30" t="s">
        <v>13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ROUND(97.2372203976872,2)</f>
        <v>97.24</v>
      </c>
      <c r="D263" s="20">
        <f>F263</f>
        <v>91.16</v>
      </c>
      <c r="E263" s="20">
        <f>F263</f>
        <v>91.16</v>
      </c>
      <c r="F263" s="20">
        <f>ROUND(91.1590837674592,2)</f>
        <v>91.16</v>
      </c>
      <c r="G263" s="20"/>
      <c r="H263" s="28"/>
    </row>
    <row r="264" spans="1:8" ht="12.75" customHeight="1">
      <c r="A264" s="30" t="s">
        <v>14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ROUND(105.718403342745,2)</f>
        <v>105.72</v>
      </c>
      <c r="D265" s="20">
        <f>F265</f>
        <v>97.96</v>
      </c>
      <c r="E265" s="20">
        <f>F265</f>
        <v>97.96</v>
      </c>
      <c r="F265" s="20">
        <f>ROUND(97.9629797305729,2)</f>
        <v>97.96</v>
      </c>
      <c r="G265" s="20"/>
      <c r="H265" s="28"/>
    </row>
    <row r="266" spans="1:8" ht="12.75" customHeight="1">
      <c r="A266" s="30" t="s">
        <v>64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44004</v>
      </c>
      <c r="B267" s="31"/>
      <c r="C267" s="20">
        <f>ROUND(101.765504637802,2)</f>
        <v>101.77</v>
      </c>
      <c r="D267" s="20">
        <f>F267</f>
        <v>101.77</v>
      </c>
      <c r="E267" s="20">
        <f>F267</f>
        <v>101.77</v>
      </c>
      <c r="F267" s="20">
        <f>ROUND(101.765504637802,2)</f>
        <v>101.77</v>
      </c>
      <c r="G267" s="20"/>
      <c r="H267" s="28"/>
    </row>
    <row r="268" spans="1:8" ht="12.75" customHeight="1">
      <c r="A268" s="30" t="s">
        <v>65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44095</v>
      </c>
      <c r="B269" s="31"/>
      <c r="C269" s="20">
        <f>ROUND(101.765504637802,2)</f>
        <v>101.77</v>
      </c>
      <c r="D269" s="20">
        <f>F269</f>
        <v>98.75</v>
      </c>
      <c r="E269" s="20">
        <f>F269</f>
        <v>98.75</v>
      </c>
      <c r="F269" s="20">
        <f>ROUND(98.7467799914737,2)</f>
        <v>98.75</v>
      </c>
      <c r="G269" s="20"/>
      <c r="H269" s="28"/>
    </row>
    <row r="270" spans="1:8" ht="12.75" customHeight="1">
      <c r="A270" s="30" t="s">
        <v>66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44182</v>
      </c>
      <c r="B271" s="31"/>
      <c r="C271" s="22">
        <f>ROUND(97.2372203976872,5)</f>
        <v>97.23722</v>
      </c>
      <c r="D271" s="22">
        <f>F271</f>
        <v>94.54164</v>
      </c>
      <c r="E271" s="22">
        <f>F271</f>
        <v>94.54164</v>
      </c>
      <c r="F271" s="22">
        <f>ROUND(94.5416443412817,5)</f>
        <v>94.54164</v>
      </c>
      <c r="G271" s="20"/>
      <c r="H271" s="28"/>
    </row>
    <row r="272" spans="1:8" ht="12.75" customHeight="1">
      <c r="A272" s="30" t="s">
        <v>67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44271</v>
      </c>
      <c r="B273" s="31"/>
      <c r="C273" s="22">
        <f>ROUND(97.2372203976872,5)</f>
        <v>97.23722</v>
      </c>
      <c r="D273" s="22">
        <f>F273</f>
        <v>93.11599</v>
      </c>
      <c r="E273" s="22">
        <f>F273</f>
        <v>93.11599</v>
      </c>
      <c r="F273" s="22">
        <f>ROUND(93.1159923207777,5)</f>
        <v>93.11599</v>
      </c>
      <c r="G273" s="20"/>
      <c r="H273" s="28"/>
    </row>
    <row r="274" spans="1:8" ht="12.75" customHeight="1">
      <c r="A274" s="30" t="s">
        <v>68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ROUND(97.2372203976872,5)</f>
        <v>97.23722</v>
      </c>
      <c r="D275" s="22">
        <f>F275</f>
        <v>91.72424</v>
      </c>
      <c r="E275" s="22">
        <f>F275</f>
        <v>91.72424</v>
      </c>
      <c r="F275" s="22">
        <f>ROUND(91.7242372742767,5)</f>
        <v>91.72424</v>
      </c>
      <c r="G275" s="20"/>
      <c r="H275" s="28"/>
    </row>
    <row r="276" spans="1:8" ht="12.75" customHeight="1">
      <c r="A276" s="30" t="s">
        <v>69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ROUND(97.2372203976872,5)</f>
        <v>97.23722</v>
      </c>
      <c r="D277" s="22">
        <f>F277</f>
        <v>91.13692</v>
      </c>
      <c r="E277" s="22">
        <f>F277</f>
        <v>91.13692</v>
      </c>
      <c r="F277" s="22">
        <f>ROUND(91.1369151343612,5)</f>
        <v>91.13692</v>
      </c>
      <c r="G277" s="20"/>
      <c r="H277" s="28"/>
    </row>
    <row r="278" spans="1:8" ht="12.75" customHeight="1">
      <c r="A278" s="30" t="s">
        <v>70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ROUND(97.2372203976872,5)</f>
        <v>97.23722</v>
      </c>
      <c r="D279" s="22">
        <f>F279</f>
        <v>92.90168</v>
      </c>
      <c r="E279" s="22">
        <f>F279</f>
        <v>92.90168</v>
      </c>
      <c r="F279" s="22">
        <f>ROUND(92.9016750990491,5)</f>
        <v>92.90168</v>
      </c>
      <c r="G279" s="20"/>
      <c r="H279" s="28"/>
    </row>
    <row r="280" spans="1:8" ht="12.75" customHeight="1">
      <c r="A280" s="30" t="s">
        <v>71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ROUND(97.2372203976872,5)</f>
        <v>97.23722</v>
      </c>
      <c r="D281" s="22">
        <f>F281</f>
        <v>92.84733</v>
      </c>
      <c r="E281" s="22">
        <f>F281</f>
        <v>92.84733</v>
      </c>
      <c r="F281" s="22">
        <f>ROUND(92.8473292767506,5)</f>
        <v>92.84733</v>
      </c>
      <c r="G281" s="20"/>
      <c r="H281" s="28"/>
    </row>
    <row r="282" spans="1:8" ht="12.75" customHeight="1">
      <c r="A282" s="30" t="s">
        <v>72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ROUND(97.2372203976872,5)</f>
        <v>97.23722</v>
      </c>
      <c r="D283" s="22">
        <f>F283</f>
        <v>93.48518</v>
      </c>
      <c r="E283" s="22">
        <f>F283</f>
        <v>93.48518</v>
      </c>
      <c r="F283" s="22">
        <f>ROUND(93.4851816301914,5)</f>
        <v>93.48518</v>
      </c>
      <c r="G283" s="20"/>
      <c r="H283" s="28"/>
    </row>
    <row r="284" spans="1:8" ht="12.75" customHeight="1">
      <c r="A284" s="30" t="s">
        <v>73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ROUND(97.2372203976872,5)</f>
        <v>97.23722</v>
      </c>
      <c r="D285" s="22">
        <f>F285</f>
        <v>97.10261</v>
      </c>
      <c r="E285" s="22">
        <f>F285</f>
        <v>97.10261</v>
      </c>
      <c r="F285" s="22">
        <f>ROUND(97.1026069608565,5)</f>
        <v>97.10261</v>
      </c>
      <c r="G285" s="20"/>
      <c r="H285" s="28"/>
    </row>
    <row r="286" spans="1:8" ht="12.75" customHeight="1">
      <c r="A286" s="30" t="s">
        <v>74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ROUND(97.2372203976872,2)</f>
        <v>97.24</v>
      </c>
      <c r="D287" s="20">
        <f>F287</f>
        <v>97.24</v>
      </c>
      <c r="E287" s="20">
        <f>F287</f>
        <v>97.24</v>
      </c>
      <c r="F287" s="20">
        <f>ROUND(97.2372203976872,2)</f>
        <v>97.24</v>
      </c>
      <c r="G287" s="20"/>
      <c r="H287" s="28"/>
    </row>
    <row r="288" spans="1:8" ht="12.75" customHeight="1">
      <c r="A288" s="30" t="s">
        <v>75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ROUND(97.2372203976872,2)</f>
        <v>97.24</v>
      </c>
      <c r="D289" s="20">
        <f>F289</f>
        <v>94.74</v>
      </c>
      <c r="E289" s="20">
        <f>F289</f>
        <v>94.74</v>
      </c>
      <c r="F289" s="20">
        <f>ROUND(94.7446674963443,2)</f>
        <v>94.74</v>
      </c>
      <c r="G289" s="20"/>
      <c r="H289" s="28"/>
    </row>
    <row r="290" spans="1:8" ht="12.75" customHeight="1">
      <c r="A290" s="30" t="s">
        <v>76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ROUND(105.718403342745,5)</f>
        <v>105.7184</v>
      </c>
      <c r="D291" s="22">
        <f>F291</f>
        <v>92.1346</v>
      </c>
      <c r="E291" s="22">
        <f>F291</f>
        <v>92.1346</v>
      </c>
      <c r="F291" s="22">
        <f>ROUND(92.1346010619313,5)</f>
        <v>92.1346</v>
      </c>
      <c r="G291" s="20"/>
      <c r="H291" s="28"/>
    </row>
    <row r="292" spans="1:8" ht="12.75" customHeight="1">
      <c r="A292" s="30" t="s">
        <v>77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ROUND(105.718403342745,5)</f>
        <v>105.7184</v>
      </c>
      <c r="D293" s="22">
        <f>F293</f>
        <v>89.46783</v>
      </c>
      <c r="E293" s="22">
        <f>F293</f>
        <v>89.46783</v>
      </c>
      <c r="F293" s="22">
        <f>ROUND(89.4678347630352,5)</f>
        <v>89.46783</v>
      </c>
      <c r="G293" s="20"/>
      <c r="H293" s="28"/>
    </row>
    <row r="294" spans="1:8" ht="12.75" customHeight="1">
      <c r="A294" s="30" t="s">
        <v>78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ROUND(105.718403342745,5)</f>
        <v>105.7184</v>
      </c>
      <c r="D295" s="22">
        <f>F295</f>
        <v>88.62687</v>
      </c>
      <c r="E295" s="22">
        <f>F295</f>
        <v>88.62687</v>
      </c>
      <c r="F295" s="22">
        <f>ROUND(88.6268703287514,5)</f>
        <v>88.62687</v>
      </c>
      <c r="G295" s="20"/>
      <c r="H295" s="28"/>
    </row>
    <row r="296" spans="1:8" ht="12.75" customHeight="1">
      <c r="A296" s="30" t="s">
        <v>79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ROUND(105.718403342745,5)</f>
        <v>105.7184</v>
      </c>
      <c r="D297" s="22">
        <f>F297</f>
        <v>91.23687</v>
      </c>
      <c r="E297" s="22">
        <f>F297</f>
        <v>91.23687</v>
      </c>
      <c r="F297" s="22">
        <f>ROUND(91.2368719130376,5)</f>
        <v>91.23687</v>
      </c>
      <c r="G297" s="20"/>
      <c r="H297" s="28"/>
    </row>
    <row r="298" spans="1:8" ht="12.75" customHeight="1">
      <c r="A298" s="30" t="s">
        <v>80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ROUND(105.718403342745,5)</f>
        <v>105.7184</v>
      </c>
      <c r="D299" s="22">
        <f>F299</f>
        <v>95.67545</v>
      </c>
      <c r="E299" s="22">
        <f>F299</f>
        <v>95.67545</v>
      </c>
      <c r="F299" s="22">
        <f>ROUND(95.6754454686877,5)</f>
        <v>95.67545</v>
      </c>
      <c r="G299" s="20"/>
      <c r="H299" s="28"/>
    </row>
    <row r="300" spans="1:8" ht="12.75" customHeight="1">
      <c r="A300" s="30" t="s">
        <v>81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ROUND(105.718403342745,5)</f>
        <v>105.7184</v>
      </c>
      <c r="D301" s="22">
        <f>F301</f>
        <v>94.83311</v>
      </c>
      <c r="E301" s="22">
        <f>F301</f>
        <v>94.83311</v>
      </c>
      <c r="F301" s="22">
        <f>ROUND(94.8331104150592,5)</f>
        <v>94.83311</v>
      </c>
      <c r="G301" s="20"/>
      <c r="H301" s="28"/>
    </row>
    <row r="302" spans="1:8" ht="12.75" customHeight="1">
      <c r="A302" s="30" t="s">
        <v>82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ROUND(105.718403342745,5)</f>
        <v>105.7184</v>
      </c>
      <c r="D303" s="22">
        <f>F303</f>
        <v>97.31182</v>
      </c>
      <c r="E303" s="22">
        <f>F303</f>
        <v>97.31182</v>
      </c>
      <c r="F303" s="22">
        <f>ROUND(97.3118183848543,5)</f>
        <v>97.31182</v>
      </c>
      <c r="G303" s="20"/>
      <c r="H303" s="28"/>
    </row>
    <row r="304" spans="1:8" ht="12.75" customHeight="1">
      <c r="A304" s="30" t="s">
        <v>83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ROUND(105.718403342745,5)</f>
        <v>105.7184</v>
      </c>
      <c r="D305" s="22">
        <f>F305</f>
        <v>103.33376</v>
      </c>
      <c r="E305" s="22">
        <f>F305</f>
        <v>103.33376</v>
      </c>
      <c r="F305" s="22">
        <f>ROUND(103.333760546811,5)</f>
        <v>103.33376</v>
      </c>
      <c r="G305" s="20"/>
      <c r="H305" s="28"/>
    </row>
    <row r="306" spans="1:8" ht="12.75" customHeight="1">
      <c r="A306" s="30" t="s">
        <v>84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ROUND(105.718403342745,2)</f>
        <v>105.72</v>
      </c>
      <c r="D307" s="20">
        <f>F307</f>
        <v>105.72</v>
      </c>
      <c r="E307" s="20">
        <f>F307</f>
        <v>105.72</v>
      </c>
      <c r="F307" s="20">
        <f>ROUND(105.718403342745,2)</f>
        <v>105.72</v>
      </c>
      <c r="G307" s="20"/>
      <c r="H307" s="28"/>
    </row>
    <row r="308" spans="1:8" ht="12.75" customHeight="1">
      <c r="A308" s="30" t="s">
        <v>85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32">
        <v>47015</v>
      </c>
      <c r="B309" s="33"/>
      <c r="C309" s="26">
        <f>ROUND(105.718403342745,2)</f>
        <v>105.72</v>
      </c>
      <c r="D309" s="26">
        <f>F309</f>
        <v>91.68</v>
      </c>
      <c r="E309" s="26">
        <f>F309</f>
        <v>91.68</v>
      </c>
      <c r="F309" s="26">
        <f>ROUND(91.6843375219247,2)</f>
        <v>91.68</v>
      </c>
      <c r="G309" s="26"/>
      <c r="H309" s="29"/>
    </row>
  </sheetData>
  <sheetProtection/>
  <mergeCells count="308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32:B232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304:B304"/>
    <mergeCell ref="A293:B293"/>
    <mergeCell ref="A294:B294"/>
    <mergeCell ref="A295:B295"/>
    <mergeCell ref="A296:B296"/>
    <mergeCell ref="A297:B297"/>
    <mergeCell ref="A298:B298"/>
    <mergeCell ref="A305:B305"/>
    <mergeCell ref="A306:B306"/>
    <mergeCell ref="A307:B307"/>
    <mergeCell ref="A308:B308"/>
    <mergeCell ref="A309:B309"/>
    <mergeCell ref="A299:B299"/>
    <mergeCell ref="A300:B300"/>
    <mergeCell ref="A301:B301"/>
    <mergeCell ref="A302:B302"/>
    <mergeCell ref="A303:B303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2020-03-30T16:19:05Z</dcterms:modified>
  <cp:category/>
  <cp:version/>
  <cp:contentType/>
  <cp:contentStatus/>
</cp:coreProperties>
</file>