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<sst xmlns="http://schemas.openxmlformats.org/spreadsheetml/2006/main" count="88" uniqueCount="86">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</sst>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43944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ROUND(101.764852862502,2)</f>
        <v>101.76</v>
      </c>
      <c r="D6" s="20">
        <f>F6</f>
        <v>101.76</v>
      </c>
      <c r="E6" s="20">
        <f>F6</f>
        <v>101.76</v>
      </c>
      <c r="F6" s="20">
        <f>ROUND(101.764852862502,2)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ROUND(101.764852862502,2)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ROUND(95.2859662601826,2)</f>
        <v>95.29</v>
      </c>
      <c r="D9" s="20">
        <f aca="true" t="shared" si="1" ref="D9:D20">F9</f>
        <v>94.12</v>
      </c>
      <c r="E9" s="20">
        <f aca="true" t="shared" si="2" ref="E9:E20">F9</f>
        <v>94.12</v>
      </c>
      <c r="F9" s="20">
        <f>ROUND(94.124467397987,2)</f>
        <v>94.12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95.29</v>
      </c>
      <c r="D10" s="20">
        <f t="shared" si="1"/>
        <v>92.49</v>
      </c>
      <c r="E10" s="20">
        <f t="shared" si="2"/>
        <v>92.49</v>
      </c>
      <c r="F10" s="20">
        <f>ROUND(92.4919488362119,2)</f>
        <v>92.49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95.29</v>
      </c>
      <c r="D11" s="20">
        <f t="shared" si="1"/>
        <v>90.9</v>
      </c>
      <c r="E11" s="20">
        <f t="shared" si="2"/>
        <v>90.9</v>
      </c>
      <c r="F11" s="20">
        <f>ROUND(90.9040444459299,2)</f>
        <v>90.9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95.29</v>
      </c>
      <c r="D12" s="20">
        <f t="shared" si="1"/>
        <v>90.13</v>
      </c>
      <c r="E12" s="20">
        <f t="shared" si="2"/>
        <v>90.13</v>
      </c>
      <c r="F12" s="20">
        <f>ROUND(90.1342675507918,2)</f>
        <v>90.13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95.29</v>
      </c>
      <c r="D13" s="20">
        <f t="shared" si="1"/>
        <v>91.73</v>
      </c>
      <c r="E13" s="20">
        <f t="shared" si="2"/>
        <v>91.73</v>
      </c>
      <c r="F13" s="20">
        <f>ROUND(91.7338333161664,2)</f>
        <v>91.73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95.29</v>
      </c>
      <c r="D14" s="20">
        <f t="shared" si="1"/>
        <v>91.53</v>
      </c>
      <c r="E14" s="20">
        <f t="shared" si="2"/>
        <v>91.53</v>
      </c>
      <c r="F14" s="20">
        <f>ROUND(91.526654391125,2)</f>
        <v>91.53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95.29</v>
      </c>
      <c r="D15" s="20">
        <f t="shared" si="1"/>
        <v>92.05</v>
      </c>
      <c r="E15" s="20">
        <f t="shared" si="2"/>
        <v>92.05</v>
      </c>
      <c r="F15" s="20">
        <f>ROUND(92.0468325968413,2)</f>
        <v>92.05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95.29</v>
      </c>
      <c r="D16" s="20">
        <f t="shared" si="1"/>
        <v>95.58</v>
      </c>
      <c r="E16" s="20">
        <f t="shared" si="2"/>
        <v>95.58</v>
      </c>
      <c r="F16" s="20">
        <f>ROUND(95.5819699190329,2)</f>
        <v>95.58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95.29</v>
      </c>
      <c r="D17" s="20">
        <f t="shared" si="1"/>
        <v>96.49</v>
      </c>
      <c r="E17" s="20">
        <f t="shared" si="2"/>
        <v>96.49</v>
      </c>
      <c r="F17" s="20">
        <f>ROUND(96.4907177502901,2)</f>
        <v>96.49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95.29</v>
      </c>
      <c r="D18" s="20">
        <f t="shared" si="1"/>
        <v>89.36</v>
      </c>
      <c r="E18" s="20">
        <f t="shared" si="2"/>
        <v>89.36</v>
      </c>
      <c r="F18" s="20">
        <f>ROUND(89.3626088034498,2)</f>
        <v>89.36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95.29</v>
      </c>
      <c r="D19" s="20">
        <f t="shared" si="1"/>
        <v>95.29</v>
      </c>
      <c r="E19" s="20">
        <f t="shared" si="2"/>
        <v>95.29</v>
      </c>
      <c r="F19" s="20">
        <f>ROUND(95.2859662601826,2)</f>
        <v>95.29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95.29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ROUND(99.7930213728676,2)</f>
        <v>99.79</v>
      </c>
      <c r="D22" s="20">
        <f aca="true" t="shared" si="4" ref="D22:D33">F22</f>
        <v>87.56</v>
      </c>
      <c r="E22" s="20">
        <f aca="true" t="shared" si="5" ref="E22:E33">F22</f>
        <v>87.56</v>
      </c>
      <c r="F22" s="20">
        <f>ROUND(87.555583536686,2)</f>
        <v>87.56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99.79</v>
      </c>
      <c r="D23" s="20">
        <f t="shared" si="4"/>
        <v>84.6</v>
      </c>
      <c r="E23" s="20">
        <f t="shared" si="5"/>
        <v>84.6</v>
      </c>
      <c r="F23" s="20">
        <f>ROUND(84.6025740180172,2)</f>
        <v>84.6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99.79</v>
      </c>
      <c r="D24" s="20">
        <f t="shared" si="4"/>
        <v>83.5</v>
      </c>
      <c r="E24" s="20">
        <f t="shared" si="5"/>
        <v>83.5</v>
      </c>
      <c r="F24" s="20">
        <f>ROUND(83.4983647292964,2)</f>
        <v>83.5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99.79</v>
      </c>
      <c r="D25" s="20">
        <f t="shared" si="4"/>
        <v>85.92</v>
      </c>
      <c r="E25" s="20">
        <f t="shared" si="5"/>
        <v>85.92</v>
      </c>
      <c r="F25" s="20">
        <f>ROUND(85.9166695749692,2)</f>
        <v>85.92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99.79</v>
      </c>
      <c r="D26" s="20">
        <f t="shared" si="4"/>
        <v>90.24</v>
      </c>
      <c r="E26" s="20">
        <f t="shared" si="5"/>
        <v>90.24</v>
      </c>
      <c r="F26" s="20">
        <f>ROUND(90.2393969936338,2)</f>
        <v>90.24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99.79</v>
      </c>
      <c r="D27" s="20">
        <f t="shared" si="4"/>
        <v>89.2</v>
      </c>
      <c r="E27" s="20">
        <f t="shared" si="5"/>
        <v>89.2</v>
      </c>
      <c r="F27" s="20">
        <f>ROUND(89.2016212951214,2)</f>
        <v>89.2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99.79</v>
      </c>
      <c r="D28" s="20">
        <f t="shared" si="4"/>
        <v>91.59</v>
      </c>
      <c r="E28" s="20">
        <f t="shared" si="5"/>
        <v>91.59</v>
      </c>
      <c r="F28" s="20">
        <f>ROUND(91.5913289007051,2)</f>
        <v>91.59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99.79</v>
      </c>
      <c r="D29" s="20">
        <f t="shared" si="4"/>
        <v>97.61</v>
      </c>
      <c r="E29" s="20">
        <f t="shared" si="5"/>
        <v>97.61</v>
      </c>
      <c r="F29" s="20">
        <f>ROUND(97.6054373728805,2)</f>
        <v>97.61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99.79</v>
      </c>
      <c r="D30" s="20">
        <f t="shared" si="4"/>
        <v>98.34</v>
      </c>
      <c r="E30" s="20">
        <f t="shared" si="5"/>
        <v>98.34</v>
      </c>
      <c r="F30" s="20">
        <f>ROUND(98.3382536729787,2)</f>
        <v>98.34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99.79</v>
      </c>
      <c r="D31" s="20">
        <f t="shared" si="4"/>
        <v>91.93</v>
      </c>
      <c r="E31" s="20">
        <f t="shared" si="5"/>
        <v>91.93</v>
      </c>
      <c r="F31" s="20">
        <f>ROUND(91.9302434321223,2)</f>
        <v>91.93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99.79</v>
      </c>
      <c r="D32" s="20">
        <f t="shared" si="4"/>
        <v>99.79</v>
      </c>
      <c r="E32" s="20">
        <f t="shared" si="5"/>
        <v>99.79</v>
      </c>
      <c r="F32" s="20">
        <f>ROUND(99.7930213728676,2)</f>
        <v>99.79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99.79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ROUND(4.2,5)</f>
        <v>4.2</v>
      </c>
      <c r="D35" s="22">
        <f>F35</f>
        <v>4.2</v>
      </c>
      <c r="E35" s="22">
        <f>F35</f>
        <v>4.2</v>
      </c>
      <c r="F35" s="22">
        <f>ROUND(4.2,5)</f>
        <v>4.2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ROUND(4.48,5)</f>
        <v>4.48</v>
      </c>
      <c r="D37" s="22">
        <f>F37</f>
        <v>4.48</v>
      </c>
      <c r="E37" s="22">
        <f>F37</f>
        <v>4.48</v>
      </c>
      <c r="F37" s="22">
        <f>ROUND(4.48,5)</f>
        <v>4.48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ROUND(4.53,5)</f>
        <v>4.53</v>
      </c>
      <c r="D39" s="22">
        <f>F39</f>
        <v>4.53</v>
      </c>
      <c r="E39" s="22">
        <f>F39</f>
        <v>4.53</v>
      </c>
      <c r="F39" s="22">
        <f>ROUND(4.53,5)</f>
        <v>4.53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ROUND(5.06,5)</f>
        <v>5.06</v>
      </c>
      <c r="D41" s="22">
        <f>F41</f>
        <v>5.06</v>
      </c>
      <c r="E41" s="22">
        <f>F41</f>
        <v>5.06</v>
      </c>
      <c r="F41" s="22">
        <f>ROUND(5.06,5)</f>
        <v>5.06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ROUND(12.79,5)</f>
        <v>12.79</v>
      </c>
      <c r="D43" s="22">
        <f>F43</f>
        <v>12.79</v>
      </c>
      <c r="E43" s="22">
        <f>F43</f>
        <v>12.79</v>
      </c>
      <c r="F43" s="22">
        <f>ROUND(12.79,5)</f>
        <v>12.79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ROUND(6.02,5)</f>
        <v>6.02</v>
      </c>
      <c r="D45" s="22">
        <f>F45</f>
        <v>6.02</v>
      </c>
      <c r="E45" s="22">
        <f>F45</f>
        <v>6.02</v>
      </c>
      <c r="F45" s="22">
        <f>ROUND(6.02,5)</f>
        <v>6.02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ROUND(9.22,3)</f>
        <v>9.22</v>
      </c>
      <c r="D47" s="23">
        <f>F47</f>
        <v>9.22</v>
      </c>
      <c r="E47" s="23">
        <f>F47</f>
        <v>9.22</v>
      </c>
      <c r="F47" s="23">
        <f>ROUND(9.22,3)</f>
        <v>9.22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ROUND(2.55,3)</f>
        <v>2.55</v>
      </c>
      <c r="D49" s="23">
        <f>F49</f>
        <v>2.55</v>
      </c>
      <c r="E49" s="23">
        <f>F49</f>
        <v>2.55</v>
      </c>
      <c r="F49" s="23">
        <f>ROUND(2.55,3)</f>
        <v>2.55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ROUND(4.42,3)</f>
        <v>4.42</v>
      </c>
      <c r="D51" s="23">
        <f>F51</f>
        <v>4.42</v>
      </c>
      <c r="E51" s="23">
        <f>F51</f>
        <v>4.42</v>
      </c>
      <c r="F51" s="23">
        <f>ROUND(4.42,3)</f>
        <v>4.42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ROUND(4.1,3)</f>
        <v>4.1</v>
      </c>
      <c r="D53" s="23">
        <f>F53</f>
        <v>4.1</v>
      </c>
      <c r="E53" s="23">
        <f>F53</f>
        <v>4.1</v>
      </c>
      <c r="F53" s="23">
        <f>ROUND(4.1,3)</f>
        <v>4.1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ROUND(11.72,3)</f>
        <v>11.72</v>
      </c>
      <c r="D55" s="23">
        <f>F55</f>
        <v>11.72</v>
      </c>
      <c r="E55" s="23">
        <f>F55</f>
        <v>11.72</v>
      </c>
      <c r="F55" s="23">
        <f>ROUND(11.72,3)</f>
        <v>11.72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ROUND(4.12,3)</f>
        <v>4.12</v>
      </c>
      <c r="D57" s="23">
        <f>F57</f>
        <v>4.12</v>
      </c>
      <c r="E57" s="23">
        <f>F57</f>
        <v>4.12</v>
      </c>
      <c r="F57" s="23">
        <f>ROUND(4.12,3)</f>
        <v>4.12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ROUND(11.1,3)</f>
        <v>11.1</v>
      </c>
      <c r="D61" s="23">
        <f>F61</f>
        <v>11.1</v>
      </c>
      <c r="E61" s="23">
        <f>F61</f>
        <v>11.1</v>
      </c>
      <c r="F61" s="23">
        <f>ROUND(11.1,3)</f>
        <v>11.1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ROUND(4.2,5)</f>
        <v>4.2</v>
      </c>
      <c r="D63" s="22">
        <f>F63</f>
        <v>134.07818</v>
      </c>
      <c r="E63" s="22">
        <f>F63</f>
        <v>134.07818</v>
      </c>
      <c r="F63" s="22">
        <f>ROUND(134.07818,5)</f>
        <v>134.07818</v>
      </c>
      <c r="G63" s="20"/>
      <c r="H63" s="28"/>
    </row>
    <row r="64" spans="1:8" ht="12.75" customHeight="1">
      <c r="A64" s="30">
        <v>44049</v>
      </c>
      <c r="B64" s="31"/>
      <c r="C64" s="22">
        <f>ROUND(4.2,5)</f>
        <v>4.2</v>
      </c>
      <c r="D64" s="22">
        <f>F64</f>
        <v>134.22882</v>
      </c>
      <c r="E64" s="22">
        <f>F64</f>
        <v>134.22882</v>
      </c>
      <c r="F64" s="22">
        <f>ROUND(134.22882,5)</f>
        <v>134.22882</v>
      </c>
      <c r="G64" s="20"/>
      <c r="H64" s="28"/>
    </row>
    <row r="65" spans="1:8" ht="12.75" customHeight="1">
      <c r="A65" s="30">
        <v>44140</v>
      </c>
      <c r="B65" s="31"/>
      <c r="C65" s="22">
        <f>ROUND(4.2,5)</f>
        <v>4.2</v>
      </c>
      <c r="D65" s="22">
        <f>F65</f>
        <v>135.94344</v>
      </c>
      <c r="E65" s="22">
        <f>F65</f>
        <v>135.94344</v>
      </c>
      <c r="F65" s="22">
        <f>ROUND(135.94344,5)</f>
        <v>135.94344</v>
      </c>
      <c r="G65" s="20"/>
      <c r="H65" s="28"/>
    </row>
    <row r="66" spans="1:8" ht="12.75" customHeight="1">
      <c r="A66" s="30">
        <v>44231</v>
      </c>
      <c r="B66" s="31"/>
      <c r="C66" s="22">
        <f>ROUND(4.2,5)</f>
        <v>4.2</v>
      </c>
      <c r="D66" s="22">
        <f>F66</f>
        <v>136.1711</v>
      </c>
      <c r="E66" s="22">
        <f>F66</f>
        <v>136.1711</v>
      </c>
      <c r="F66" s="22">
        <f>ROUND(136.1711,5)</f>
        <v>136.1711</v>
      </c>
      <c r="G66" s="20"/>
      <c r="H66" s="28"/>
    </row>
    <row r="67" spans="1:8" ht="12.75" customHeight="1">
      <c r="A67" s="30">
        <v>44322</v>
      </c>
      <c r="B67" s="31"/>
      <c r="C67" s="22">
        <f>ROUND(4.2,5)</f>
        <v>4.2</v>
      </c>
      <c r="D67" s="22">
        <f>F67</f>
        <v>137.84471</v>
      </c>
      <c r="E67" s="22">
        <f>F67</f>
        <v>137.84471</v>
      </c>
      <c r="F67" s="22">
        <f>ROUND(137.84471,5)</f>
        <v>137.84471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ROUND(96.38564,5)</f>
        <v>96.38564</v>
      </c>
      <c r="D69" s="22">
        <f>F69</f>
        <v>96.53857</v>
      </c>
      <c r="E69" s="22">
        <f>F69</f>
        <v>96.53857</v>
      </c>
      <c r="F69" s="22">
        <f>ROUND(96.53857,5)</f>
        <v>96.53857</v>
      </c>
      <c r="G69" s="20"/>
      <c r="H69" s="28"/>
    </row>
    <row r="70" spans="1:8" ht="12.75" customHeight="1">
      <c r="A70" s="30">
        <v>44049</v>
      </c>
      <c r="B70" s="31"/>
      <c r="C70" s="22">
        <f>ROUND(96.38564,5)</f>
        <v>96.38564</v>
      </c>
      <c r="D70" s="22">
        <f>F70</f>
        <v>97.73253</v>
      </c>
      <c r="E70" s="22">
        <f>F70</f>
        <v>97.73253</v>
      </c>
      <c r="F70" s="22">
        <f>ROUND(97.73253,5)</f>
        <v>97.73253</v>
      </c>
      <c r="G70" s="20"/>
      <c r="H70" s="28"/>
    </row>
    <row r="71" spans="1:8" ht="12.75" customHeight="1">
      <c r="A71" s="30">
        <v>44140</v>
      </c>
      <c r="B71" s="31"/>
      <c r="C71" s="22">
        <f>ROUND(96.38564,5)</f>
        <v>96.38564</v>
      </c>
      <c r="D71" s="22">
        <f>F71</f>
        <v>97.83846</v>
      </c>
      <c r="E71" s="22">
        <f>F71</f>
        <v>97.83846</v>
      </c>
      <c r="F71" s="22">
        <f>ROUND(97.83846,5)</f>
        <v>97.83846</v>
      </c>
      <c r="G71" s="20"/>
      <c r="H71" s="28"/>
    </row>
    <row r="72" spans="1:8" ht="12.75" customHeight="1">
      <c r="A72" s="30">
        <v>44231</v>
      </c>
      <c r="B72" s="31"/>
      <c r="C72" s="22">
        <f>ROUND(96.38564,5)</f>
        <v>96.38564</v>
      </c>
      <c r="D72" s="22">
        <f>F72</f>
        <v>99.10382</v>
      </c>
      <c r="E72" s="22">
        <f>F72</f>
        <v>99.10382</v>
      </c>
      <c r="F72" s="22">
        <f>ROUND(99.10382,5)</f>
        <v>99.10382</v>
      </c>
      <c r="G72" s="20"/>
      <c r="H72" s="28"/>
    </row>
    <row r="73" spans="1:8" ht="12.75" customHeight="1">
      <c r="A73" s="30">
        <v>44322</v>
      </c>
      <c r="B73" s="31"/>
      <c r="C73" s="22">
        <f>ROUND(96.38564,5)</f>
        <v>96.38564</v>
      </c>
      <c r="D73" s="22">
        <f>F73</f>
        <v>99.16567</v>
      </c>
      <c r="E73" s="22">
        <f>F73</f>
        <v>99.16567</v>
      </c>
      <c r="F73" s="22">
        <f>ROUND(99.16567,5)</f>
        <v>99.16567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ROUND(10.86,5)</f>
        <v>10.86</v>
      </c>
      <c r="D75" s="22">
        <f>F75</f>
        <v>10.89636</v>
      </c>
      <c r="E75" s="22">
        <f>F75</f>
        <v>10.89636</v>
      </c>
      <c r="F75" s="22">
        <f>ROUND(10.89636,5)</f>
        <v>10.89636</v>
      </c>
      <c r="G75" s="20"/>
      <c r="H75" s="28"/>
    </row>
    <row r="76" spans="1:8" ht="12.75" customHeight="1">
      <c r="A76" s="30">
        <v>44049</v>
      </c>
      <c r="B76" s="31"/>
      <c r="C76" s="22">
        <f>ROUND(10.86,5)</f>
        <v>10.86</v>
      </c>
      <c r="D76" s="22">
        <f>F76</f>
        <v>11.14596</v>
      </c>
      <c r="E76" s="22">
        <f>F76</f>
        <v>11.14596</v>
      </c>
      <c r="F76" s="22">
        <f>ROUND(11.14596,5)</f>
        <v>11.14596</v>
      </c>
      <c r="G76" s="20"/>
      <c r="H76" s="28"/>
    </row>
    <row r="77" spans="1:8" ht="12.75" customHeight="1">
      <c r="A77" s="30">
        <v>44140</v>
      </c>
      <c r="B77" s="31"/>
      <c r="C77" s="22">
        <f>ROUND(10.86,5)</f>
        <v>10.86</v>
      </c>
      <c r="D77" s="22">
        <f>F77</f>
        <v>11.38465</v>
      </c>
      <c r="E77" s="22">
        <f>F77</f>
        <v>11.38465</v>
      </c>
      <c r="F77" s="22">
        <f>ROUND(11.38465,5)</f>
        <v>11.38465</v>
      </c>
      <c r="G77" s="20"/>
      <c r="H77" s="28"/>
    </row>
    <row r="78" spans="1:8" ht="12.75" customHeight="1">
      <c r="A78" s="30">
        <v>44231</v>
      </c>
      <c r="B78" s="31"/>
      <c r="C78" s="22">
        <f>ROUND(10.86,5)</f>
        <v>10.86</v>
      </c>
      <c r="D78" s="22">
        <f>F78</f>
        <v>11.64657</v>
      </c>
      <c r="E78" s="22">
        <f>F78</f>
        <v>11.64657</v>
      </c>
      <c r="F78" s="22">
        <f>ROUND(11.64657,5)</f>
        <v>11.64657</v>
      </c>
      <c r="G78" s="20"/>
      <c r="H78" s="28"/>
    </row>
    <row r="79" spans="1:8" ht="12.75" customHeight="1">
      <c r="A79" s="30">
        <v>44322</v>
      </c>
      <c r="B79" s="31"/>
      <c r="C79" s="22">
        <f>ROUND(10.86,5)</f>
        <v>10.86</v>
      </c>
      <c r="D79" s="22">
        <f>F79</f>
        <v>11.93923</v>
      </c>
      <c r="E79" s="22">
        <f>F79</f>
        <v>11.93923</v>
      </c>
      <c r="F79" s="22">
        <f>ROUND(11.93923,5)</f>
        <v>11.93923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ROUND(11.33,5)</f>
        <v>11.33</v>
      </c>
      <c r="D81" s="22">
        <f>F81</f>
        <v>11.36475</v>
      </c>
      <c r="E81" s="22">
        <f>F81</f>
        <v>11.36475</v>
      </c>
      <c r="F81" s="22">
        <f>ROUND(11.36475,5)</f>
        <v>11.36475</v>
      </c>
      <c r="G81" s="20"/>
      <c r="H81" s="28"/>
    </row>
    <row r="82" spans="1:8" ht="12.75" customHeight="1">
      <c r="A82" s="30">
        <v>44049</v>
      </c>
      <c r="B82" s="31"/>
      <c r="C82" s="22">
        <f>ROUND(11.33,5)</f>
        <v>11.33</v>
      </c>
      <c r="D82" s="22">
        <f>F82</f>
        <v>11.60547</v>
      </c>
      <c r="E82" s="22">
        <f>F82</f>
        <v>11.60547</v>
      </c>
      <c r="F82" s="22">
        <f>ROUND(11.60547,5)</f>
        <v>11.60547</v>
      </c>
      <c r="G82" s="20"/>
      <c r="H82" s="28"/>
    </row>
    <row r="83" spans="1:8" ht="12.75" customHeight="1">
      <c r="A83" s="30">
        <v>44140</v>
      </c>
      <c r="B83" s="31"/>
      <c r="C83" s="22">
        <f>ROUND(11.33,5)</f>
        <v>11.33</v>
      </c>
      <c r="D83" s="22">
        <f>F83</f>
        <v>11.84485</v>
      </c>
      <c r="E83" s="22">
        <f>F83</f>
        <v>11.84485</v>
      </c>
      <c r="F83" s="22">
        <f>ROUND(11.84485,5)</f>
        <v>11.84485</v>
      </c>
      <c r="G83" s="20"/>
      <c r="H83" s="28"/>
    </row>
    <row r="84" spans="1:8" ht="12.75" customHeight="1">
      <c r="A84" s="30">
        <v>44231</v>
      </c>
      <c r="B84" s="31"/>
      <c r="C84" s="22">
        <f>ROUND(11.33,5)</f>
        <v>11.33</v>
      </c>
      <c r="D84" s="22">
        <f>F84</f>
        <v>12.10057</v>
      </c>
      <c r="E84" s="22">
        <f>F84</f>
        <v>12.10057</v>
      </c>
      <c r="F84" s="22">
        <f>ROUND(12.10057,5)</f>
        <v>12.10057</v>
      </c>
      <c r="G84" s="20"/>
      <c r="H84" s="28"/>
    </row>
    <row r="85" spans="1:8" ht="12.75" customHeight="1">
      <c r="A85" s="30">
        <v>44322</v>
      </c>
      <c r="B85" s="31"/>
      <c r="C85" s="22">
        <f>ROUND(11.33,5)</f>
        <v>11.33</v>
      </c>
      <c r="D85" s="22">
        <f>F85</f>
        <v>12.38103</v>
      </c>
      <c r="E85" s="22">
        <f>F85</f>
        <v>12.38103</v>
      </c>
      <c r="F85" s="22">
        <f>ROUND(12.38103,5)</f>
        <v>12.38103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ROUND(94.68697,5)</f>
        <v>94.68697</v>
      </c>
      <c r="D87" s="22">
        <f>F87</f>
        <v>94.83721</v>
      </c>
      <c r="E87" s="22">
        <f>F87</f>
        <v>94.83721</v>
      </c>
      <c r="F87" s="22">
        <f>ROUND(94.83721,5)</f>
        <v>94.83721</v>
      </c>
      <c r="G87" s="20"/>
      <c r="H87" s="28"/>
    </row>
    <row r="88" spans="1:8" ht="12.75" customHeight="1">
      <c r="A88" s="30">
        <v>44049</v>
      </c>
      <c r="B88" s="31"/>
      <c r="C88" s="22">
        <f>ROUND(94.68697,5)</f>
        <v>94.68697</v>
      </c>
      <c r="D88" s="22">
        <f>F88</f>
        <v>96.01009</v>
      </c>
      <c r="E88" s="22">
        <f>F88</f>
        <v>96.01009</v>
      </c>
      <c r="F88" s="22">
        <f>ROUND(96.01009,5)</f>
        <v>96.01009</v>
      </c>
      <c r="G88" s="20"/>
      <c r="H88" s="28"/>
    </row>
    <row r="89" spans="1:8" ht="12.75" customHeight="1">
      <c r="A89" s="30">
        <v>44140</v>
      </c>
      <c r="B89" s="31"/>
      <c r="C89" s="22">
        <f>ROUND(94.68697,5)</f>
        <v>94.68697</v>
      </c>
      <c r="D89" s="22">
        <f>F89</f>
        <v>96.01802</v>
      </c>
      <c r="E89" s="22">
        <f>F89</f>
        <v>96.01802</v>
      </c>
      <c r="F89" s="22">
        <f>ROUND(96.01802,5)</f>
        <v>96.01802</v>
      </c>
      <c r="G89" s="20"/>
      <c r="H89" s="28"/>
    </row>
    <row r="90" spans="1:8" ht="12.75" customHeight="1">
      <c r="A90" s="30">
        <v>44231</v>
      </c>
      <c r="B90" s="31"/>
      <c r="C90" s="22">
        <f>ROUND(94.68697,5)</f>
        <v>94.68697</v>
      </c>
      <c r="D90" s="22">
        <f>F90</f>
        <v>97.25978</v>
      </c>
      <c r="E90" s="22">
        <f>F90</f>
        <v>97.25978</v>
      </c>
      <c r="F90" s="22">
        <f>ROUND(97.25978,5)</f>
        <v>97.25978</v>
      </c>
      <c r="G90" s="20"/>
      <c r="H90" s="28"/>
    </row>
    <row r="91" spans="1:8" ht="12.75" customHeight="1">
      <c r="A91" s="30">
        <v>44322</v>
      </c>
      <c r="B91" s="31"/>
      <c r="C91" s="22">
        <f>ROUND(94.68697,5)</f>
        <v>94.68697</v>
      </c>
      <c r="D91" s="22">
        <f>F91</f>
        <v>97.22061</v>
      </c>
      <c r="E91" s="22">
        <f>F91</f>
        <v>97.22061</v>
      </c>
      <c r="F91" s="22">
        <f>ROUND(97.22061,5)</f>
        <v>97.22061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ROUND(11.875,5)</f>
        <v>11.875</v>
      </c>
      <c r="D93" s="22">
        <f>F93</f>
        <v>11.90958</v>
      </c>
      <c r="E93" s="22">
        <f>F93</f>
        <v>11.90958</v>
      </c>
      <c r="F93" s="22">
        <f>ROUND(11.90958,5)</f>
        <v>11.90958</v>
      </c>
      <c r="G93" s="20"/>
      <c r="H93" s="28"/>
    </row>
    <row r="94" spans="1:8" ht="12.75" customHeight="1">
      <c r="A94" s="30">
        <v>44049</v>
      </c>
      <c r="B94" s="31"/>
      <c r="C94" s="22">
        <f>ROUND(11.875,5)</f>
        <v>11.875</v>
      </c>
      <c r="D94" s="22">
        <f>F94</f>
        <v>12.14784</v>
      </c>
      <c r="E94" s="22">
        <f>F94</f>
        <v>12.14784</v>
      </c>
      <c r="F94" s="22">
        <f>ROUND(12.14784,5)</f>
        <v>12.14784</v>
      </c>
      <c r="G94" s="20"/>
      <c r="H94" s="28"/>
    </row>
    <row r="95" spans="1:8" ht="12.75" customHeight="1">
      <c r="A95" s="30">
        <v>44140</v>
      </c>
      <c r="B95" s="31"/>
      <c r="C95" s="22">
        <f>ROUND(11.875,5)</f>
        <v>11.875</v>
      </c>
      <c r="D95" s="22">
        <f>F95</f>
        <v>12.37368</v>
      </c>
      <c r="E95" s="22">
        <f>F95</f>
        <v>12.37368</v>
      </c>
      <c r="F95" s="22">
        <f>ROUND(12.37368,5)</f>
        <v>12.37368</v>
      </c>
      <c r="G95" s="20"/>
      <c r="H95" s="28"/>
    </row>
    <row r="96" spans="1:8" ht="12.75" customHeight="1">
      <c r="A96" s="30">
        <v>44231</v>
      </c>
      <c r="B96" s="31"/>
      <c r="C96" s="22">
        <f>ROUND(11.875,5)</f>
        <v>11.875</v>
      </c>
      <c r="D96" s="22">
        <f>F96</f>
        <v>12.61887</v>
      </c>
      <c r="E96" s="22">
        <f>F96</f>
        <v>12.61887</v>
      </c>
      <c r="F96" s="22">
        <f>ROUND(12.61887,5)</f>
        <v>12.61887</v>
      </c>
      <c r="G96" s="20"/>
      <c r="H96" s="28"/>
    </row>
    <row r="97" spans="1:8" ht="12.75" customHeight="1">
      <c r="A97" s="30">
        <v>44322</v>
      </c>
      <c r="B97" s="31"/>
      <c r="C97" s="22">
        <f>ROUND(11.875,5)</f>
        <v>11.875</v>
      </c>
      <c r="D97" s="22">
        <f>F97</f>
        <v>12.88619</v>
      </c>
      <c r="E97" s="22">
        <f>F97</f>
        <v>12.88619</v>
      </c>
      <c r="F97" s="22">
        <f>ROUND(12.88619,5)</f>
        <v>12.88619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ROUND(4.48,5)</f>
        <v>4.48</v>
      </c>
      <c r="D99" s="22">
        <f>F99</f>
        <v>108.09151</v>
      </c>
      <c r="E99" s="22">
        <f>F99</f>
        <v>108.09151</v>
      </c>
      <c r="F99" s="22">
        <f>ROUND(108.09151,5)</f>
        <v>108.09151</v>
      </c>
      <c r="G99" s="20"/>
      <c r="H99" s="28"/>
    </row>
    <row r="100" spans="1:8" ht="12.75" customHeight="1">
      <c r="A100" s="30">
        <v>44049</v>
      </c>
      <c r="B100" s="31"/>
      <c r="C100" s="22">
        <f>ROUND(4.48,5)</f>
        <v>4.48</v>
      </c>
      <c r="D100" s="22">
        <f>F100</f>
        <v>107.73224</v>
      </c>
      <c r="E100" s="22">
        <f>F100</f>
        <v>107.73224</v>
      </c>
      <c r="F100" s="22">
        <f>ROUND(107.73224,5)</f>
        <v>107.73224</v>
      </c>
      <c r="G100" s="20"/>
      <c r="H100" s="28"/>
    </row>
    <row r="101" spans="1:8" ht="12.75" customHeight="1">
      <c r="A101" s="30">
        <v>44140</v>
      </c>
      <c r="B101" s="31"/>
      <c r="C101" s="22">
        <f>ROUND(4.48,5)</f>
        <v>4.48</v>
      </c>
      <c r="D101" s="22">
        <f>F101</f>
        <v>109.10861</v>
      </c>
      <c r="E101" s="22">
        <f>F101</f>
        <v>109.10861</v>
      </c>
      <c r="F101" s="22">
        <f>ROUND(109.10861,5)</f>
        <v>109.10861</v>
      </c>
      <c r="G101" s="20"/>
      <c r="H101" s="28"/>
    </row>
    <row r="102" spans="1:8" ht="12.75" customHeight="1">
      <c r="A102" s="30">
        <v>44231</v>
      </c>
      <c r="B102" s="31"/>
      <c r="C102" s="22">
        <f>ROUND(4.48,5)</f>
        <v>4.48</v>
      </c>
      <c r="D102" s="22">
        <f>F102</f>
        <v>108.79794</v>
      </c>
      <c r="E102" s="22">
        <f>F102</f>
        <v>108.79794</v>
      </c>
      <c r="F102" s="22">
        <f>ROUND(108.79794,5)</f>
        <v>108.79794</v>
      </c>
      <c r="G102" s="20"/>
      <c r="H102" s="28"/>
    </row>
    <row r="103" spans="1:8" ht="12.75" customHeight="1">
      <c r="A103" s="30">
        <v>44322</v>
      </c>
      <c r="B103" s="31"/>
      <c r="C103" s="22">
        <f>ROUND(4.48,5)</f>
        <v>4.48</v>
      </c>
      <c r="D103" s="22">
        <f>F103</f>
        <v>110.13479</v>
      </c>
      <c r="E103" s="22">
        <f>F103</f>
        <v>110.13479</v>
      </c>
      <c r="F103" s="22">
        <f>ROUND(110.13479,5)</f>
        <v>110.13479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ROUND(11.98,5)</f>
        <v>11.98</v>
      </c>
      <c r="D105" s="22">
        <f>F105</f>
        <v>12.01421</v>
      </c>
      <c r="E105" s="22">
        <f>F105</f>
        <v>12.01421</v>
      </c>
      <c r="F105" s="22">
        <f>ROUND(12.01421,5)</f>
        <v>12.01421</v>
      </c>
      <c r="G105" s="20"/>
      <c r="H105" s="28"/>
    </row>
    <row r="106" spans="1:8" ht="12.75" customHeight="1">
      <c r="A106" s="30">
        <v>44049</v>
      </c>
      <c r="B106" s="31"/>
      <c r="C106" s="22">
        <f>ROUND(11.98,5)</f>
        <v>11.98</v>
      </c>
      <c r="D106" s="22">
        <f>F106</f>
        <v>12.2501</v>
      </c>
      <c r="E106" s="22">
        <f>F106</f>
        <v>12.2501</v>
      </c>
      <c r="F106" s="22">
        <f>ROUND(12.2501,5)</f>
        <v>12.2501</v>
      </c>
      <c r="G106" s="20"/>
      <c r="H106" s="28"/>
    </row>
    <row r="107" spans="1:8" ht="12.75" customHeight="1">
      <c r="A107" s="30">
        <v>44140</v>
      </c>
      <c r="B107" s="31"/>
      <c r="C107" s="22">
        <f>ROUND(11.98,5)</f>
        <v>11.98</v>
      </c>
      <c r="D107" s="22">
        <f>F107</f>
        <v>12.47352</v>
      </c>
      <c r="E107" s="22">
        <f>F107</f>
        <v>12.47352</v>
      </c>
      <c r="F107" s="22">
        <f>ROUND(12.47352,5)</f>
        <v>12.47352</v>
      </c>
      <c r="G107" s="20"/>
      <c r="H107" s="28"/>
    </row>
    <row r="108" spans="1:8" ht="12.75" customHeight="1">
      <c r="A108" s="30">
        <v>44231</v>
      </c>
      <c r="B108" s="31"/>
      <c r="C108" s="22">
        <f>ROUND(11.98,5)</f>
        <v>11.98</v>
      </c>
      <c r="D108" s="22">
        <f>F108</f>
        <v>12.71611</v>
      </c>
      <c r="E108" s="22">
        <f>F108</f>
        <v>12.71611</v>
      </c>
      <c r="F108" s="22">
        <f>ROUND(12.71611,5)</f>
        <v>12.71611</v>
      </c>
      <c r="G108" s="20"/>
      <c r="H108" s="28"/>
    </row>
    <row r="109" spans="1:8" ht="12.75" customHeight="1">
      <c r="A109" s="30">
        <v>44322</v>
      </c>
      <c r="B109" s="31"/>
      <c r="C109" s="22">
        <f>ROUND(11.98,5)</f>
        <v>11.98</v>
      </c>
      <c r="D109" s="22">
        <f>F109</f>
        <v>12.9801</v>
      </c>
      <c r="E109" s="22">
        <f>F109</f>
        <v>12.9801</v>
      </c>
      <c r="F109" s="22">
        <f>ROUND(12.9801,5)</f>
        <v>12.9801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ROUND(12.015,5)</f>
        <v>12.015</v>
      </c>
      <c r="D111" s="22">
        <f>F111</f>
        <v>12.04824</v>
      </c>
      <c r="E111" s="22">
        <f>F111</f>
        <v>12.04824</v>
      </c>
      <c r="F111" s="22">
        <f>ROUND(12.04824,5)</f>
        <v>12.04824</v>
      </c>
      <c r="G111" s="20"/>
      <c r="H111" s="28"/>
    </row>
    <row r="112" spans="1:8" ht="12.75" customHeight="1">
      <c r="A112" s="30">
        <v>44049</v>
      </c>
      <c r="B112" s="31"/>
      <c r="C112" s="22">
        <f>ROUND(12.015,5)</f>
        <v>12.015</v>
      </c>
      <c r="D112" s="22">
        <f>F112</f>
        <v>12.27747</v>
      </c>
      <c r="E112" s="22">
        <f>F112</f>
        <v>12.27747</v>
      </c>
      <c r="F112" s="22">
        <f>ROUND(12.27747,5)</f>
        <v>12.27747</v>
      </c>
      <c r="G112" s="20"/>
      <c r="H112" s="28"/>
    </row>
    <row r="113" spans="1:8" ht="12.75" customHeight="1">
      <c r="A113" s="30">
        <v>44140</v>
      </c>
      <c r="B113" s="31"/>
      <c r="C113" s="22">
        <f>ROUND(12.015,5)</f>
        <v>12.015</v>
      </c>
      <c r="D113" s="22">
        <f>F113</f>
        <v>12.49443</v>
      </c>
      <c r="E113" s="22">
        <f>F113</f>
        <v>12.49443</v>
      </c>
      <c r="F113" s="22">
        <f>ROUND(12.49443,5)</f>
        <v>12.49443</v>
      </c>
      <c r="G113" s="20"/>
      <c r="H113" s="28"/>
    </row>
    <row r="114" spans="1:8" ht="12.75" customHeight="1">
      <c r="A114" s="30">
        <v>44231</v>
      </c>
      <c r="B114" s="31"/>
      <c r="C114" s="22">
        <f>ROUND(12.015,5)</f>
        <v>12.015</v>
      </c>
      <c r="D114" s="22">
        <f>F114</f>
        <v>12.72992</v>
      </c>
      <c r="E114" s="22">
        <f>F114</f>
        <v>12.72992</v>
      </c>
      <c r="F114" s="22">
        <f>ROUND(12.72992,5)</f>
        <v>12.72992</v>
      </c>
      <c r="G114" s="20"/>
      <c r="H114" s="28"/>
    </row>
    <row r="115" spans="1:8" ht="12.75" customHeight="1">
      <c r="A115" s="30">
        <v>44322</v>
      </c>
      <c r="B115" s="31"/>
      <c r="C115" s="22">
        <f>ROUND(12.015,5)</f>
        <v>12.015</v>
      </c>
      <c r="D115" s="22">
        <f>F115</f>
        <v>12.98595</v>
      </c>
      <c r="E115" s="22">
        <f>F115</f>
        <v>12.98595</v>
      </c>
      <c r="F115" s="22">
        <f>ROUND(12.98595,5)</f>
        <v>12.98595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ROUND(95.81832,5)</f>
        <v>95.81832</v>
      </c>
      <c r="D117" s="22">
        <f>F117</f>
        <v>95.97034</v>
      </c>
      <c r="E117" s="22">
        <f>F117</f>
        <v>95.97034</v>
      </c>
      <c r="F117" s="22">
        <f>ROUND(95.97034,5)</f>
        <v>95.97034</v>
      </c>
      <c r="G117" s="20"/>
      <c r="H117" s="28"/>
    </row>
    <row r="118" spans="1:8" ht="12.75" customHeight="1">
      <c r="A118" s="30">
        <v>44049</v>
      </c>
      <c r="B118" s="31"/>
      <c r="C118" s="22">
        <f>ROUND(95.81832,5)</f>
        <v>95.81832</v>
      </c>
      <c r="D118" s="22">
        <f>F118</f>
        <v>97.15728</v>
      </c>
      <c r="E118" s="22">
        <f>F118</f>
        <v>97.15728</v>
      </c>
      <c r="F118" s="22">
        <f>ROUND(97.15728,5)</f>
        <v>97.15728</v>
      </c>
      <c r="G118" s="20"/>
      <c r="H118" s="28"/>
    </row>
    <row r="119" spans="1:8" ht="12.75" customHeight="1">
      <c r="A119" s="30">
        <v>44140</v>
      </c>
      <c r="B119" s="31"/>
      <c r="C119" s="22">
        <f>ROUND(95.81832,5)</f>
        <v>95.81832</v>
      </c>
      <c r="D119" s="22">
        <f>F119</f>
        <v>96.60328</v>
      </c>
      <c r="E119" s="22">
        <f>F119</f>
        <v>96.60328</v>
      </c>
      <c r="F119" s="22">
        <f>ROUND(96.60328,5)</f>
        <v>96.60328</v>
      </c>
      <c r="G119" s="20"/>
      <c r="H119" s="28"/>
    </row>
    <row r="120" spans="1:8" ht="12.75" customHeight="1">
      <c r="A120" s="30">
        <v>44231</v>
      </c>
      <c r="B120" s="31"/>
      <c r="C120" s="22">
        <f>ROUND(95.81832,5)</f>
        <v>95.81832</v>
      </c>
      <c r="D120" s="22">
        <f>F120</f>
        <v>97.85273</v>
      </c>
      <c r="E120" s="22">
        <f>F120</f>
        <v>97.85273</v>
      </c>
      <c r="F120" s="22">
        <f>ROUND(97.85273,5)</f>
        <v>97.85273</v>
      </c>
      <c r="G120" s="20"/>
      <c r="H120" s="28"/>
    </row>
    <row r="121" spans="1:8" ht="12.75" customHeight="1">
      <c r="A121" s="30">
        <v>44322</v>
      </c>
      <c r="B121" s="31"/>
      <c r="C121" s="22">
        <f>ROUND(95.81832,5)</f>
        <v>95.81832</v>
      </c>
      <c r="D121" s="22">
        <f>F121</f>
        <v>97.23828</v>
      </c>
      <c r="E121" s="22">
        <f>F121</f>
        <v>97.23828</v>
      </c>
      <c r="F121" s="22">
        <f>ROUND(97.23828,5)</f>
        <v>97.23828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ROUND(4.53,5)</f>
        <v>4.53</v>
      </c>
      <c r="D123" s="22">
        <f>F123</f>
        <v>99.04428</v>
      </c>
      <c r="E123" s="22">
        <f>F123</f>
        <v>99.04428</v>
      </c>
      <c r="F123" s="22">
        <f>ROUND(99.04428,5)</f>
        <v>99.04428</v>
      </c>
      <c r="G123" s="20"/>
      <c r="H123" s="28"/>
    </row>
    <row r="124" spans="1:8" ht="12.75" customHeight="1">
      <c r="A124" s="30">
        <v>44049</v>
      </c>
      <c r="B124" s="31"/>
      <c r="C124" s="22">
        <f>ROUND(4.53,5)</f>
        <v>4.53</v>
      </c>
      <c r="D124" s="22">
        <f>F124</f>
        <v>98.39056</v>
      </c>
      <c r="E124" s="22">
        <f>F124</f>
        <v>98.39056</v>
      </c>
      <c r="F124" s="22">
        <f>ROUND(98.39056,5)</f>
        <v>98.39056</v>
      </c>
      <c r="G124" s="20"/>
      <c r="H124" s="28"/>
    </row>
    <row r="125" spans="1:8" ht="12.75" customHeight="1">
      <c r="A125" s="30">
        <v>44140</v>
      </c>
      <c r="B125" s="31"/>
      <c r="C125" s="22">
        <f>ROUND(4.53,5)</f>
        <v>4.53</v>
      </c>
      <c r="D125" s="22">
        <f>F125</f>
        <v>99.64741</v>
      </c>
      <c r="E125" s="22">
        <f>F125</f>
        <v>99.64741</v>
      </c>
      <c r="F125" s="22">
        <f>ROUND(99.64741,5)</f>
        <v>99.64741</v>
      </c>
      <c r="G125" s="20"/>
      <c r="H125" s="28"/>
    </row>
    <row r="126" spans="1:8" ht="12.75" customHeight="1">
      <c r="A126" s="30">
        <v>44231</v>
      </c>
      <c r="B126" s="31"/>
      <c r="C126" s="22">
        <f>ROUND(4.53,5)</f>
        <v>4.53</v>
      </c>
      <c r="D126" s="22">
        <f>F126</f>
        <v>99.01671</v>
      </c>
      <c r="E126" s="22">
        <f>F126</f>
        <v>99.01671</v>
      </c>
      <c r="F126" s="22">
        <f>ROUND(99.01671,5)</f>
        <v>99.01671</v>
      </c>
      <c r="G126" s="20"/>
      <c r="H126" s="28"/>
    </row>
    <row r="127" spans="1:8" ht="12.75" customHeight="1">
      <c r="A127" s="30">
        <v>44322</v>
      </c>
      <c r="B127" s="31"/>
      <c r="C127" s="22">
        <f>ROUND(4.53,5)</f>
        <v>4.53</v>
      </c>
      <c r="D127" s="22">
        <f>F127</f>
        <v>100.23338</v>
      </c>
      <c r="E127" s="22">
        <f>F127</f>
        <v>100.23338</v>
      </c>
      <c r="F127" s="22">
        <f>ROUND(100.23338,5)</f>
        <v>100.23338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ROUND(5.06,5)</f>
        <v>5.06</v>
      </c>
      <c r="D129" s="22">
        <f>F129</f>
        <v>125.14719</v>
      </c>
      <c r="E129" s="22">
        <f>F129</f>
        <v>125.14719</v>
      </c>
      <c r="F129" s="22">
        <f>ROUND(125.14719,5)</f>
        <v>125.14719</v>
      </c>
      <c r="G129" s="20"/>
      <c r="H129" s="28"/>
    </row>
    <row r="130" spans="1:8" ht="12.75" customHeight="1">
      <c r="A130" s="30">
        <v>44049</v>
      </c>
      <c r="B130" s="31"/>
      <c r="C130" s="22">
        <f>ROUND(5.06,5)</f>
        <v>5.06</v>
      </c>
      <c r="D130" s="22">
        <f>F130</f>
        <v>126.69505</v>
      </c>
      <c r="E130" s="22">
        <f>F130</f>
        <v>126.69505</v>
      </c>
      <c r="F130" s="22">
        <f>ROUND(126.69505,5)</f>
        <v>126.69505</v>
      </c>
      <c r="G130" s="20"/>
      <c r="H130" s="28"/>
    </row>
    <row r="131" spans="1:8" ht="12.75" customHeight="1">
      <c r="A131" s="30">
        <v>44140</v>
      </c>
      <c r="B131" s="31"/>
      <c r="C131" s="22">
        <f>ROUND(5.06,5)</f>
        <v>5.06</v>
      </c>
      <c r="D131" s="22">
        <f>F131</f>
        <v>126.33957</v>
      </c>
      <c r="E131" s="22">
        <f>F131</f>
        <v>126.33957</v>
      </c>
      <c r="F131" s="22">
        <f>ROUND(126.33957,5)</f>
        <v>126.33957</v>
      </c>
      <c r="G131" s="20"/>
      <c r="H131" s="28"/>
    </row>
    <row r="132" spans="1:8" ht="12.75" customHeight="1">
      <c r="A132" s="30">
        <v>44231</v>
      </c>
      <c r="B132" s="31"/>
      <c r="C132" s="22">
        <f>ROUND(5.06,5)</f>
        <v>5.06</v>
      </c>
      <c r="D132" s="22">
        <f>F132</f>
        <v>127.97364</v>
      </c>
      <c r="E132" s="22">
        <f>F132</f>
        <v>127.97364</v>
      </c>
      <c r="F132" s="22">
        <f>ROUND(127.97364,5)</f>
        <v>127.97364</v>
      </c>
      <c r="G132" s="20"/>
      <c r="H132" s="28"/>
    </row>
    <row r="133" spans="1:8" ht="12.75" customHeight="1">
      <c r="A133" s="30">
        <v>44322</v>
      </c>
      <c r="B133" s="31"/>
      <c r="C133" s="22">
        <f>ROUND(5.06,5)</f>
        <v>5.06</v>
      </c>
      <c r="D133" s="22">
        <f>F133</f>
        <v>127.54986</v>
      </c>
      <c r="E133" s="22">
        <f>F133</f>
        <v>127.54986</v>
      </c>
      <c r="F133" s="22">
        <f>ROUND(127.54986,5)</f>
        <v>127.54986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ROUND(12.79,5)</f>
        <v>12.79</v>
      </c>
      <c r="D135" s="22">
        <f>F135</f>
        <v>12.83078</v>
      </c>
      <c r="E135" s="22">
        <f>F135</f>
        <v>12.83078</v>
      </c>
      <c r="F135" s="22">
        <f>ROUND(12.83078,5)</f>
        <v>12.83078</v>
      </c>
      <c r="G135" s="20"/>
      <c r="H135" s="28"/>
    </row>
    <row r="136" spans="1:8" ht="12.75" customHeight="1">
      <c r="A136" s="30">
        <v>44049</v>
      </c>
      <c r="B136" s="31"/>
      <c r="C136" s="22">
        <f>ROUND(12.79,5)</f>
        <v>12.79</v>
      </c>
      <c r="D136" s="22">
        <f>F136</f>
        <v>13.11652</v>
      </c>
      <c r="E136" s="22">
        <f>F136</f>
        <v>13.11652</v>
      </c>
      <c r="F136" s="22">
        <f>ROUND(13.11652,5)</f>
        <v>13.11652</v>
      </c>
      <c r="G136" s="20"/>
      <c r="H136" s="28"/>
    </row>
    <row r="137" spans="1:8" ht="12.75" customHeight="1">
      <c r="A137" s="30">
        <v>44140</v>
      </c>
      <c r="B137" s="31"/>
      <c r="C137" s="22">
        <f>ROUND(12.79,5)</f>
        <v>12.79</v>
      </c>
      <c r="D137" s="22">
        <f>F137</f>
        <v>13.4032</v>
      </c>
      <c r="E137" s="22">
        <f>F137</f>
        <v>13.4032</v>
      </c>
      <c r="F137" s="22">
        <f>ROUND(13.4032,5)</f>
        <v>13.4032</v>
      </c>
      <c r="G137" s="20"/>
      <c r="H137" s="28"/>
    </row>
    <row r="138" spans="1:8" ht="12.75" customHeight="1">
      <c r="A138" s="30">
        <v>44231</v>
      </c>
      <c r="B138" s="31"/>
      <c r="C138" s="22">
        <f>ROUND(12.79,5)</f>
        <v>12.79</v>
      </c>
      <c r="D138" s="22">
        <f>F138</f>
        <v>13.71357</v>
      </c>
      <c r="E138" s="22">
        <f>F138</f>
        <v>13.71357</v>
      </c>
      <c r="F138" s="22">
        <f>ROUND(13.71357,5)</f>
        <v>13.71357</v>
      </c>
      <c r="G138" s="20"/>
      <c r="H138" s="28"/>
    </row>
    <row r="139" spans="1:8" ht="12.75" customHeight="1">
      <c r="A139" s="30">
        <v>44322</v>
      </c>
      <c r="B139" s="31"/>
      <c r="C139" s="22">
        <f>ROUND(12.79,5)</f>
        <v>12.79</v>
      </c>
      <c r="D139" s="22">
        <f>F139</f>
        <v>14.04387</v>
      </c>
      <c r="E139" s="22">
        <f>F139</f>
        <v>14.04387</v>
      </c>
      <c r="F139" s="22">
        <f>ROUND(14.04387,5)</f>
        <v>14.04387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ROUND(13.09,5)</f>
        <v>13.09</v>
      </c>
      <c r="D141" s="22">
        <f>F141</f>
        <v>13.12912</v>
      </c>
      <c r="E141" s="22">
        <f>F141</f>
        <v>13.12912</v>
      </c>
      <c r="F141" s="22">
        <f>ROUND(13.12912,5)</f>
        <v>13.12912</v>
      </c>
      <c r="G141" s="20"/>
      <c r="H141" s="28"/>
    </row>
    <row r="142" spans="1:8" ht="12.75" customHeight="1">
      <c r="A142" s="30">
        <v>44049</v>
      </c>
      <c r="B142" s="31"/>
      <c r="C142" s="22">
        <f>ROUND(13.09,5)</f>
        <v>13.09</v>
      </c>
      <c r="D142" s="22">
        <f>F142</f>
        <v>13.40398</v>
      </c>
      <c r="E142" s="22">
        <f>F142</f>
        <v>13.40398</v>
      </c>
      <c r="F142" s="22">
        <f>ROUND(13.40398,5)</f>
        <v>13.40398</v>
      </c>
      <c r="G142" s="20"/>
      <c r="H142" s="28"/>
    </row>
    <row r="143" spans="1:8" ht="12.75" customHeight="1">
      <c r="A143" s="30">
        <v>44140</v>
      </c>
      <c r="B143" s="31"/>
      <c r="C143" s="22">
        <f>ROUND(13.09,5)</f>
        <v>13.09</v>
      </c>
      <c r="D143" s="22">
        <f>F143</f>
        <v>13.68307</v>
      </c>
      <c r="E143" s="22">
        <f>F143</f>
        <v>13.68307</v>
      </c>
      <c r="F143" s="22">
        <f>ROUND(13.68307,5)</f>
        <v>13.68307</v>
      </c>
      <c r="G143" s="20"/>
      <c r="H143" s="28"/>
    </row>
    <row r="144" spans="1:8" ht="12.75" customHeight="1">
      <c r="A144" s="30">
        <v>44231</v>
      </c>
      <c r="B144" s="31"/>
      <c r="C144" s="22">
        <f>ROUND(13.09,5)</f>
        <v>13.09</v>
      </c>
      <c r="D144" s="22">
        <f>F144</f>
        <v>13.97532</v>
      </c>
      <c r="E144" s="22">
        <f>F144</f>
        <v>13.97532</v>
      </c>
      <c r="F144" s="22">
        <f>ROUND(13.97532,5)</f>
        <v>13.97532</v>
      </c>
      <c r="G144" s="20"/>
      <c r="H144" s="28"/>
    </row>
    <row r="145" spans="1:8" ht="12.75" customHeight="1">
      <c r="A145" s="30">
        <v>44322</v>
      </c>
      <c r="B145" s="31"/>
      <c r="C145" s="22">
        <f>ROUND(13.09,5)</f>
        <v>13.09</v>
      </c>
      <c r="D145" s="22">
        <f>F145</f>
        <v>14.2991</v>
      </c>
      <c r="E145" s="22">
        <f>F145</f>
        <v>14.2991</v>
      </c>
      <c r="F145" s="22">
        <f>ROUND(14.2991,5)</f>
        <v>14.2991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ROUND(6.02,5)</f>
        <v>6.02</v>
      </c>
      <c r="D147" s="22">
        <f>F147</f>
        <v>6.04165</v>
      </c>
      <c r="E147" s="22">
        <f>F147</f>
        <v>6.04165</v>
      </c>
      <c r="F147" s="22">
        <f>ROUND(6.04165,5)</f>
        <v>6.04165</v>
      </c>
      <c r="G147" s="20"/>
      <c r="H147" s="28"/>
    </row>
    <row r="148" spans="1:8" ht="12.75" customHeight="1">
      <c r="A148" s="30">
        <v>44049</v>
      </c>
      <c r="B148" s="31"/>
      <c r="C148" s="22">
        <f>ROUND(6.02,5)</f>
        <v>6.02</v>
      </c>
      <c r="D148" s="22">
        <f>F148</f>
        <v>6.16559</v>
      </c>
      <c r="E148" s="22">
        <f>F148</f>
        <v>6.16559</v>
      </c>
      <c r="F148" s="22">
        <f>ROUND(6.16559,5)</f>
        <v>6.16559</v>
      </c>
      <c r="G148" s="20"/>
      <c r="H148" s="28"/>
    </row>
    <row r="149" spans="1:8" ht="12.75" customHeight="1">
      <c r="A149" s="30">
        <v>44140</v>
      </c>
      <c r="B149" s="31"/>
      <c r="C149" s="22">
        <f>ROUND(6.02,5)</f>
        <v>6.02</v>
      </c>
      <c r="D149" s="22">
        <f>F149</f>
        <v>6.29081</v>
      </c>
      <c r="E149" s="22">
        <f>F149</f>
        <v>6.29081</v>
      </c>
      <c r="F149" s="22">
        <f>ROUND(6.29081,5)</f>
        <v>6.29081</v>
      </c>
      <c r="G149" s="20"/>
      <c r="H149" s="28"/>
    </row>
    <row r="150" spans="1:8" ht="12.75" customHeight="1">
      <c r="A150" s="30">
        <v>44231</v>
      </c>
      <c r="B150" s="31"/>
      <c r="C150" s="22">
        <f>ROUND(6.02,5)</f>
        <v>6.02</v>
      </c>
      <c r="D150" s="22">
        <f>F150</f>
        <v>6.45312</v>
      </c>
      <c r="E150" s="22">
        <f>F150</f>
        <v>6.45312</v>
      </c>
      <c r="F150" s="22">
        <f>ROUND(6.45312,5)</f>
        <v>6.45312</v>
      </c>
      <c r="G150" s="20"/>
      <c r="H150" s="28"/>
    </row>
    <row r="151" spans="1:8" ht="12.75" customHeight="1">
      <c r="A151" s="30">
        <v>44322</v>
      </c>
      <c r="B151" s="31"/>
      <c r="C151" s="22">
        <f>ROUND(6.02,5)</f>
        <v>6.02</v>
      </c>
      <c r="D151" s="22">
        <f>F151</f>
        <v>6.68562</v>
      </c>
      <c r="E151" s="22">
        <f>F151</f>
        <v>6.68562</v>
      </c>
      <c r="F151" s="22">
        <f>ROUND(6.68562,5)</f>
        <v>6.68562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ROUND(11.76,5)</f>
        <v>11.76</v>
      </c>
      <c r="D153" s="22">
        <f>F153</f>
        <v>11.79435</v>
      </c>
      <c r="E153" s="22">
        <f>F153</f>
        <v>11.79435</v>
      </c>
      <c r="F153" s="22">
        <f>ROUND(11.79435,5)</f>
        <v>11.79435</v>
      </c>
      <c r="G153" s="20"/>
      <c r="H153" s="28"/>
    </row>
    <row r="154" spans="1:8" ht="12.75" customHeight="1">
      <c r="A154" s="30">
        <v>44049</v>
      </c>
      <c r="B154" s="31"/>
      <c r="C154" s="22">
        <f>ROUND(11.76,5)</f>
        <v>11.76</v>
      </c>
      <c r="D154" s="22">
        <f>F154</f>
        <v>12.03266</v>
      </c>
      <c r="E154" s="22">
        <f>F154</f>
        <v>12.03266</v>
      </c>
      <c r="F154" s="22">
        <f>ROUND(12.03266,5)</f>
        <v>12.03266</v>
      </c>
      <c r="G154" s="20"/>
      <c r="H154" s="28"/>
    </row>
    <row r="155" spans="1:8" ht="12.75" customHeight="1">
      <c r="A155" s="30">
        <v>44140</v>
      </c>
      <c r="B155" s="31"/>
      <c r="C155" s="22">
        <f>ROUND(11.76,5)</f>
        <v>11.76</v>
      </c>
      <c r="D155" s="22">
        <f>F155</f>
        <v>12.27071</v>
      </c>
      <c r="E155" s="22">
        <f>F155</f>
        <v>12.27071</v>
      </c>
      <c r="F155" s="22">
        <f>ROUND(12.27071,5)</f>
        <v>12.27071</v>
      </c>
      <c r="G155" s="20"/>
      <c r="H155" s="28"/>
    </row>
    <row r="156" spans="1:8" ht="12.75" customHeight="1">
      <c r="A156" s="30">
        <v>44231</v>
      </c>
      <c r="B156" s="31"/>
      <c r="C156" s="22">
        <f>ROUND(11.76,5)</f>
        <v>11.76</v>
      </c>
      <c r="D156" s="22">
        <f>F156</f>
        <v>12.52961</v>
      </c>
      <c r="E156" s="22">
        <f>F156</f>
        <v>12.52961</v>
      </c>
      <c r="F156" s="22">
        <f>ROUND(12.52961,5)</f>
        <v>12.52961</v>
      </c>
      <c r="G156" s="20"/>
      <c r="H156" s="28"/>
    </row>
    <row r="157" spans="1:8" ht="12.75" customHeight="1">
      <c r="A157" s="30">
        <v>44322</v>
      </c>
      <c r="B157" s="31"/>
      <c r="C157" s="22">
        <f>ROUND(11.76,5)</f>
        <v>11.76</v>
      </c>
      <c r="D157" s="22">
        <f>F157</f>
        <v>12.80164</v>
      </c>
      <c r="E157" s="22">
        <f>F157</f>
        <v>12.80164</v>
      </c>
      <c r="F157" s="22">
        <f>ROUND(12.80164,5)</f>
        <v>12.80164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ROUND(9.22,5)</f>
        <v>9.22</v>
      </c>
      <c r="D159" s="22">
        <f>F159</f>
        <v>9.256</v>
      </c>
      <c r="E159" s="22">
        <f>F159</f>
        <v>9.256</v>
      </c>
      <c r="F159" s="22">
        <f>ROUND(9.256,5)</f>
        <v>9.256</v>
      </c>
      <c r="G159" s="20"/>
      <c r="H159" s="28"/>
    </row>
    <row r="160" spans="1:8" ht="12.75" customHeight="1">
      <c r="A160" s="30">
        <v>44049</v>
      </c>
      <c r="B160" s="31"/>
      <c r="C160" s="22">
        <f>ROUND(9.22,5)</f>
        <v>9.22</v>
      </c>
      <c r="D160" s="22">
        <f>F160</f>
        <v>9.4956</v>
      </c>
      <c r="E160" s="22">
        <f>F160</f>
        <v>9.4956</v>
      </c>
      <c r="F160" s="22">
        <f>ROUND(9.4956,5)</f>
        <v>9.4956</v>
      </c>
      <c r="G160" s="20"/>
      <c r="H160" s="28"/>
    </row>
    <row r="161" spans="1:8" ht="12.75" customHeight="1">
      <c r="A161" s="30">
        <v>44140</v>
      </c>
      <c r="B161" s="31"/>
      <c r="C161" s="22">
        <f>ROUND(9.22,5)</f>
        <v>9.22</v>
      </c>
      <c r="D161" s="22">
        <f>F161</f>
        <v>9.73565</v>
      </c>
      <c r="E161" s="22">
        <f>F161</f>
        <v>9.73565</v>
      </c>
      <c r="F161" s="22">
        <f>ROUND(9.73565,5)</f>
        <v>9.73565</v>
      </c>
      <c r="G161" s="20"/>
      <c r="H161" s="28"/>
    </row>
    <row r="162" spans="1:8" ht="12.75" customHeight="1">
      <c r="A162" s="30">
        <v>44231</v>
      </c>
      <c r="B162" s="31"/>
      <c r="C162" s="22">
        <f>ROUND(9.22,5)</f>
        <v>9.22</v>
      </c>
      <c r="D162" s="22">
        <f>F162</f>
        <v>10.001</v>
      </c>
      <c r="E162" s="22">
        <f>F162</f>
        <v>10.001</v>
      </c>
      <c r="F162" s="22">
        <f>ROUND(10.001,5)</f>
        <v>10.001</v>
      </c>
      <c r="G162" s="20"/>
      <c r="H162" s="28"/>
    </row>
    <row r="163" spans="1:8" ht="12.75" customHeight="1">
      <c r="A163" s="30">
        <v>44322</v>
      </c>
      <c r="B163" s="31"/>
      <c r="C163" s="22">
        <f>ROUND(9.22,5)</f>
        <v>9.22</v>
      </c>
      <c r="D163" s="22">
        <f>F163</f>
        <v>10.31015</v>
      </c>
      <c r="E163" s="22">
        <f>F163</f>
        <v>10.31015</v>
      </c>
      <c r="F163" s="22">
        <f>ROUND(10.31015,5)</f>
        <v>10.31015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ROUND(2.55,5)</f>
        <v>2.55</v>
      </c>
      <c r="D165" s="22">
        <f>F165</f>
        <v>311.55395</v>
      </c>
      <c r="E165" s="22">
        <f>F165</f>
        <v>311.55395</v>
      </c>
      <c r="F165" s="22">
        <f>ROUND(311.55395,5)</f>
        <v>311.55395</v>
      </c>
      <c r="G165" s="20"/>
      <c r="H165" s="28"/>
    </row>
    <row r="166" spans="1:8" ht="12.75" customHeight="1">
      <c r="A166" s="30">
        <v>44049</v>
      </c>
      <c r="B166" s="31"/>
      <c r="C166" s="22">
        <f>ROUND(2.55,5)</f>
        <v>2.55</v>
      </c>
      <c r="D166" s="22">
        <f>F166</f>
        <v>307.63242</v>
      </c>
      <c r="E166" s="22">
        <f>F166</f>
        <v>307.63242</v>
      </c>
      <c r="F166" s="22">
        <f>ROUND(307.63242,5)</f>
        <v>307.63242</v>
      </c>
      <c r="G166" s="20"/>
      <c r="H166" s="28"/>
    </row>
    <row r="167" spans="1:8" ht="12.75" customHeight="1">
      <c r="A167" s="30">
        <v>44140</v>
      </c>
      <c r="B167" s="31"/>
      <c r="C167" s="22">
        <f>ROUND(2.55,5)</f>
        <v>2.55</v>
      </c>
      <c r="D167" s="22">
        <f>F167</f>
        <v>311.56207</v>
      </c>
      <c r="E167" s="22">
        <f>F167</f>
        <v>311.56207</v>
      </c>
      <c r="F167" s="22">
        <f>ROUND(311.56207,5)</f>
        <v>311.56207</v>
      </c>
      <c r="G167" s="20"/>
      <c r="H167" s="28"/>
    </row>
    <row r="168" spans="1:8" ht="12.75" customHeight="1">
      <c r="A168" s="30">
        <v>44231</v>
      </c>
      <c r="B168" s="31"/>
      <c r="C168" s="22">
        <f>ROUND(2.55,5)</f>
        <v>2.55</v>
      </c>
      <c r="D168" s="22">
        <f>F168</f>
        <v>307.61204</v>
      </c>
      <c r="E168" s="22">
        <f>F168</f>
        <v>307.61204</v>
      </c>
      <c r="F168" s="22">
        <f>ROUND(307.61204,5)</f>
        <v>307.61204</v>
      </c>
      <c r="G168" s="20"/>
      <c r="H168" s="28"/>
    </row>
    <row r="169" spans="1:8" ht="12.75" customHeight="1">
      <c r="A169" s="30">
        <v>44322</v>
      </c>
      <c r="B169" s="31"/>
      <c r="C169" s="22">
        <f>ROUND(2.55,5)</f>
        <v>2.55</v>
      </c>
      <c r="D169" s="22">
        <f>F169</f>
        <v>311.39135</v>
      </c>
      <c r="E169" s="22">
        <f>F169</f>
        <v>311.39135</v>
      </c>
      <c r="F169" s="22">
        <f>ROUND(311.39135,5)</f>
        <v>311.39135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ROUND(4.42,5)</f>
        <v>4.42</v>
      </c>
      <c r="D171" s="22">
        <f>F171</f>
        <v>215.05167</v>
      </c>
      <c r="E171" s="22">
        <f>F171</f>
        <v>215.05167</v>
      </c>
      <c r="F171" s="22">
        <f>ROUND(215.05167,5)</f>
        <v>215.05167</v>
      </c>
      <c r="G171" s="20"/>
      <c r="H171" s="28"/>
    </row>
    <row r="172" spans="1:8" ht="12.75" customHeight="1">
      <c r="A172" s="30">
        <v>44049</v>
      </c>
      <c r="B172" s="31"/>
      <c r="C172" s="22">
        <f>ROUND(4.42,5)</f>
        <v>4.42</v>
      </c>
      <c r="D172" s="22">
        <f>F172</f>
        <v>213.58171</v>
      </c>
      <c r="E172" s="22">
        <f>F172</f>
        <v>213.58171</v>
      </c>
      <c r="F172" s="22">
        <f>ROUND(213.58171,5)</f>
        <v>213.58171</v>
      </c>
      <c r="G172" s="20"/>
      <c r="H172" s="28"/>
    </row>
    <row r="173" spans="1:8" ht="12.75" customHeight="1">
      <c r="A173" s="30">
        <v>44140</v>
      </c>
      <c r="B173" s="31"/>
      <c r="C173" s="22">
        <f>ROUND(4.42,5)</f>
        <v>4.42</v>
      </c>
      <c r="D173" s="22">
        <f>F173</f>
        <v>216.30976</v>
      </c>
      <c r="E173" s="22">
        <f>F173</f>
        <v>216.30976</v>
      </c>
      <c r="F173" s="22">
        <f>ROUND(216.30976,5)</f>
        <v>216.30976</v>
      </c>
      <c r="G173" s="20"/>
      <c r="H173" s="28"/>
    </row>
    <row r="174" spans="1:8" ht="12.75" customHeight="1">
      <c r="A174" s="30">
        <v>44231</v>
      </c>
      <c r="B174" s="31"/>
      <c r="C174" s="22">
        <f>ROUND(4.42,5)</f>
        <v>4.42</v>
      </c>
      <c r="D174" s="22">
        <f>F174</f>
        <v>214.86908</v>
      </c>
      <c r="E174" s="22">
        <f>F174</f>
        <v>214.86908</v>
      </c>
      <c r="F174" s="22">
        <f>ROUND(214.86908,5)</f>
        <v>214.86908</v>
      </c>
      <c r="G174" s="20"/>
      <c r="H174" s="28"/>
    </row>
    <row r="175" spans="1:8" ht="12.75" customHeight="1">
      <c r="A175" s="30">
        <v>44322</v>
      </c>
      <c r="B175" s="31"/>
      <c r="C175" s="22">
        <f>ROUND(4.42,5)</f>
        <v>4.42</v>
      </c>
      <c r="D175" s="22">
        <f>F175</f>
        <v>217.50943</v>
      </c>
      <c r="E175" s="22">
        <f>F175</f>
        <v>217.50943</v>
      </c>
      <c r="F175" s="22">
        <f>ROUND(217.50943,5)</f>
        <v>217.50943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ROUND(4.1,5)</f>
        <v>4.1</v>
      </c>
      <c r="D191" s="22">
        <f>F191</f>
        <v>4.0873</v>
      </c>
      <c r="E191" s="22">
        <f>F191</f>
        <v>4.0873</v>
      </c>
      <c r="F191" s="22">
        <f>ROUND(4.0873,5)</f>
        <v>4.0873</v>
      </c>
      <c r="G191" s="20"/>
      <c r="H191" s="28"/>
    </row>
    <row r="192" spans="1:8" ht="12.75" customHeight="1">
      <c r="A192" s="30">
        <v>44049</v>
      </c>
      <c r="B192" s="31"/>
      <c r="C192" s="22">
        <f>ROUND(4.1,5)</f>
        <v>4.1</v>
      </c>
      <c r="D192" s="22">
        <f>F192</f>
        <v>3.77809</v>
      </c>
      <c r="E192" s="22">
        <f>F192</f>
        <v>3.77809</v>
      </c>
      <c r="F192" s="22">
        <f>ROUND(3.77809,5)</f>
        <v>3.77809</v>
      </c>
      <c r="G192" s="20"/>
      <c r="H192" s="28"/>
    </row>
    <row r="193" spans="1:8" ht="12.75" customHeight="1">
      <c r="A193" s="30">
        <v>44140</v>
      </c>
      <c r="B193" s="31"/>
      <c r="C193" s="22">
        <f>ROUND(4.1,5)</f>
        <v>4.1</v>
      </c>
      <c r="D193" s="22">
        <f>F193</f>
        <v>2.91785</v>
      </c>
      <c r="E193" s="22">
        <f>F193</f>
        <v>2.91785</v>
      </c>
      <c r="F193" s="22">
        <f>ROUND(2.91785,5)</f>
        <v>2.91785</v>
      </c>
      <c r="G193" s="20"/>
      <c r="H193" s="28"/>
    </row>
    <row r="194" spans="1:8" ht="12.75" customHeight="1">
      <c r="A194" s="30">
        <v>44231</v>
      </c>
      <c r="B194" s="31"/>
      <c r="C194" s="22">
        <f>ROUND(4.1,5)</f>
        <v>4.1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ROUND(4.1,5)</f>
        <v>4.1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ROUND(11.72,5)</f>
        <v>11.72</v>
      </c>
      <c r="D197" s="22">
        <f>F197</f>
        <v>11.75109</v>
      </c>
      <c r="E197" s="22">
        <f>F197</f>
        <v>11.75109</v>
      </c>
      <c r="F197" s="22">
        <f>ROUND(11.75109,5)</f>
        <v>11.75109</v>
      </c>
      <c r="G197" s="20"/>
      <c r="H197" s="28"/>
    </row>
    <row r="198" spans="1:8" ht="12.75" customHeight="1">
      <c r="A198" s="30">
        <v>44049</v>
      </c>
      <c r="B198" s="31"/>
      <c r="C198" s="22">
        <f>ROUND(11.72,5)</f>
        <v>11.72</v>
      </c>
      <c r="D198" s="22">
        <f>F198</f>
        <v>11.9661</v>
      </c>
      <c r="E198" s="22">
        <f>F198</f>
        <v>11.9661</v>
      </c>
      <c r="F198" s="22">
        <f>ROUND(11.9661,5)</f>
        <v>11.9661</v>
      </c>
      <c r="G198" s="20"/>
      <c r="H198" s="28"/>
    </row>
    <row r="199" spans="1:8" ht="12.75" customHeight="1">
      <c r="A199" s="30">
        <v>44140</v>
      </c>
      <c r="B199" s="31"/>
      <c r="C199" s="22">
        <f>ROUND(11.72,5)</f>
        <v>11.72</v>
      </c>
      <c r="D199" s="22">
        <f>F199</f>
        <v>12.17842</v>
      </c>
      <c r="E199" s="22">
        <f>F199</f>
        <v>12.17842</v>
      </c>
      <c r="F199" s="22">
        <f>ROUND(12.17842,5)</f>
        <v>12.17842</v>
      </c>
      <c r="G199" s="20"/>
      <c r="H199" s="28"/>
    </row>
    <row r="200" spans="1:8" ht="12.75" customHeight="1">
      <c r="A200" s="30">
        <v>44231</v>
      </c>
      <c r="B200" s="31"/>
      <c r="C200" s="22">
        <f>ROUND(11.72,5)</f>
        <v>11.72</v>
      </c>
      <c r="D200" s="22">
        <f>F200</f>
        <v>12.4031</v>
      </c>
      <c r="E200" s="22">
        <f>F200</f>
        <v>12.4031</v>
      </c>
      <c r="F200" s="22">
        <f>ROUND(12.4031,5)</f>
        <v>12.4031</v>
      </c>
      <c r="G200" s="20"/>
      <c r="H200" s="28"/>
    </row>
    <row r="201" spans="1:8" ht="12.75" customHeight="1">
      <c r="A201" s="30">
        <v>44322</v>
      </c>
      <c r="B201" s="31"/>
      <c r="C201" s="22">
        <f>ROUND(11.72,5)</f>
        <v>11.72</v>
      </c>
      <c r="D201" s="22">
        <f>F201</f>
        <v>12.64672</v>
      </c>
      <c r="E201" s="22">
        <f>F201</f>
        <v>12.64672</v>
      </c>
      <c r="F201" s="22">
        <f>ROUND(12.64672,5)</f>
        <v>12.64672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ROUND(4.12,5)</f>
        <v>4.12</v>
      </c>
      <c r="D203" s="22">
        <f>F203</f>
        <v>182.03356</v>
      </c>
      <c r="E203" s="22">
        <f>F203</f>
        <v>182.03356</v>
      </c>
      <c r="F203" s="22">
        <f>ROUND(182.03356,5)</f>
        <v>182.03356</v>
      </c>
      <c r="G203" s="20"/>
      <c r="H203" s="28"/>
    </row>
    <row r="204" spans="1:8" ht="12.75" customHeight="1">
      <c r="A204" s="30">
        <v>44049</v>
      </c>
      <c r="B204" s="31"/>
      <c r="C204" s="22">
        <f>ROUND(4.12,5)</f>
        <v>4.12</v>
      </c>
      <c r="D204" s="22">
        <f>F204</f>
        <v>184.28494</v>
      </c>
      <c r="E204" s="22">
        <f>F204</f>
        <v>184.28494</v>
      </c>
      <c r="F204" s="22">
        <f>ROUND(184.28494,5)</f>
        <v>184.28494</v>
      </c>
      <c r="G204" s="20"/>
      <c r="H204" s="28"/>
    </row>
    <row r="205" spans="1:8" ht="12.75" customHeight="1">
      <c r="A205" s="30">
        <v>44140</v>
      </c>
      <c r="B205" s="31"/>
      <c r="C205" s="22">
        <f>ROUND(4.12,5)</f>
        <v>4.12</v>
      </c>
      <c r="D205" s="22">
        <f>F205</f>
        <v>183.91751</v>
      </c>
      <c r="E205" s="22">
        <f>F205</f>
        <v>183.91751</v>
      </c>
      <c r="F205" s="22">
        <f>ROUND(183.91751,5)</f>
        <v>183.91751</v>
      </c>
      <c r="G205" s="20"/>
      <c r="H205" s="28"/>
    </row>
    <row r="206" spans="1:8" ht="12.75" customHeight="1">
      <c r="A206" s="30">
        <v>44231</v>
      </c>
      <c r="B206" s="31"/>
      <c r="C206" s="22">
        <f>ROUND(4.12,5)</f>
        <v>4.12</v>
      </c>
      <c r="D206" s="22">
        <f>F206</f>
        <v>186.29628</v>
      </c>
      <c r="E206" s="22">
        <f>F206</f>
        <v>186.29628</v>
      </c>
      <c r="F206" s="22">
        <f>ROUND(186.29628,5)</f>
        <v>186.29628</v>
      </c>
      <c r="G206" s="20"/>
      <c r="H206" s="28"/>
    </row>
    <row r="207" spans="1:8" ht="12.75" customHeight="1">
      <c r="A207" s="30">
        <v>44322</v>
      </c>
      <c r="B207" s="31"/>
      <c r="C207" s="22">
        <f>ROUND(4.12,5)</f>
        <v>4.12</v>
      </c>
      <c r="D207" s="22">
        <f>F207</f>
        <v>185.83149</v>
      </c>
      <c r="E207" s="22">
        <f>F207</f>
        <v>185.83149</v>
      </c>
      <c r="F207" s="22">
        <f>ROUND(185.83149,5)</f>
        <v>185.83149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ROUND(2.25,5)</f>
        <v>2.25</v>
      </c>
      <c r="D209" s="22">
        <f>F209</f>
        <v>165.59642</v>
      </c>
      <c r="E209" s="22">
        <f>F209</f>
        <v>165.59642</v>
      </c>
      <c r="F209" s="22">
        <f>ROUND(165.59642,5)</f>
        <v>165.59642</v>
      </c>
      <c r="G209" s="20"/>
      <c r="H209" s="28"/>
    </row>
    <row r="210" spans="1:8" ht="12.75" customHeight="1">
      <c r="A210" s="30">
        <v>44049</v>
      </c>
      <c r="B210" s="31"/>
      <c r="C210" s="22">
        <f>ROUND(2.25,5)</f>
        <v>2.25</v>
      </c>
      <c r="D210" s="22">
        <f>F210</f>
        <v>165.34727</v>
      </c>
      <c r="E210" s="22">
        <f>F210</f>
        <v>165.34727</v>
      </c>
      <c r="F210" s="22">
        <f>ROUND(165.34727,5)</f>
        <v>165.34727</v>
      </c>
      <c r="G210" s="20"/>
      <c r="H210" s="28"/>
    </row>
    <row r="211" spans="1:8" ht="12.75" customHeight="1">
      <c r="A211" s="30">
        <v>44140</v>
      </c>
      <c r="B211" s="31"/>
      <c r="C211" s="22">
        <f>ROUND(2.25,5)</f>
        <v>2.25</v>
      </c>
      <c r="D211" s="22">
        <f>F211</f>
        <v>167.45956</v>
      </c>
      <c r="E211" s="22">
        <f>F211</f>
        <v>167.45956</v>
      </c>
      <c r="F211" s="22">
        <f>ROUND(167.45956,5)</f>
        <v>167.45956</v>
      </c>
      <c r="G211" s="20"/>
      <c r="H211" s="28"/>
    </row>
    <row r="212" spans="1:8" ht="12.75" customHeight="1">
      <c r="A212" s="30">
        <v>44231</v>
      </c>
      <c r="B212" s="31"/>
      <c r="C212" s="22">
        <f>ROUND(2.25,5)</f>
        <v>2.25</v>
      </c>
      <c r="D212" s="22">
        <f>F212</f>
        <v>167.2934</v>
      </c>
      <c r="E212" s="22">
        <f>F212</f>
        <v>167.2934</v>
      </c>
      <c r="F212" s="22">
        <f>ROUND(167.2934,5)</f>
        <v>167.2934</v>
      </c>
      <c r="G212" s="20"/>
      <c r="H212" s="28"/>
    </row>
    <row r="213" spans="1:8" ht="12.75" customHeight="1">
      <c r="A213" s="30">
        <v>44322</v>
      </c>
      <c r="B213" s="31"/>
      <c r="C213" s="22">
        <f>ROUND(2.25,5)</f>
        <v>2.25</v>
      </c>
      <c r="D213" s="22">
        <f>F213</f>
        <v>169.34921</v>
      </c>
      <c r="E213" s="22">
        <f>F213</f>
        <v>169.34921</v>
      </c>
      <c r="F213" s="22">
        <f>ROUND(169.34921,5)</f>
        <v>169.34921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ROUND(11.1,5)</f>
        <v>11.1</v>
      </c>
      <c r="D215" s="22">
        <f>F215</f>
        <v>11.13352</v>
      </c>
      <c r="E215" s="22">
        <f>F215</f>
        <v>11.13352</v>
      </c>
      <c r="F215" s="22">
        <f>ROUND(11.13352,5)</f>
        <v>11.13352</v>
      </c>
      <c r="G215" s="20"/>
      <c r="H215" s="28"/>
    </row>
    <row r="216" spans="1:8" ht="12.75" customHeight="1">
      <c r="A216" s="30">
        <v>44049</v>
      </c>
      <c r="B216" s="31"/>
      <c r="C216" s="22">
        <f>ROUND(11.1,5)</f>
        <v>11.1</v>
      </c>
      <c r="D216" s="22">
        <f>F216</f>
        <v>11.3647</v>
      </c>
      <c r="E216" s="22">
        <f>F216</f>
        <v>11.3647</v>
      </c>
      <c r="F216" s="22">
        <f>ROUND(11.3647,5)</f>
        <v>11.3647</v>
      </c>
      <c r="G216" s="20"/>
      <c r="H216" s="28"/>
    </row>
    <row r="217" spans="1:8" ht="12.75" customHeight="1">
      <c r="A217" s="30">
        <v>44140</v>
      </c>
      <c r="B217" s="31"/>
      <c r="C217" s="22">
        <f>ROUND(11.1,5)</f>
        <v>11.1</v>
      </c>
      <c r="D217" s="22">
        <f>F217</f>
        <v>11.5969</v>
      </c>
      <c r="E217" s="22">
        <f>F217</f>
        <v>11.5969</v>
      </c>
      <c r="F217" s="22">
        <f>ROUND(11.5969,5)</f>
        <v>11.5969</v>
      </c>
      <c r="G217" s="20"/>
      <c r="H217" s="28"/>
    </row>
    <row r="218" spans="1:8" ht="12.75" customHeight="1">
      <c r="A218" s="30">
        <v>44231</v>
      </c>
      <c r="B218" s="31"/>
      <c r="C218" s="22">
        <f>ROUND(11.1,5)</f>
        <v>11.1</v>
      </c>
      <c r="D218" s="22">
        <f>F218</f>
        <v>11.85039</v>
      </c>
      <c r="E218" s="22">
        <f>F218</f>
        <v>11.85039</v>
      </c>
      <c r="F218" s="22">
        <f>ROUND(11.85039,5)</f>
        <v>11.85039</v>
      </c>
      <c r="G218" s="20"/>
      <c r="H218" s="28"/>
    </row>
    <row r="219" spans="1:8" ht="12.75" customHeight="1">
      <c r="A219" s="30">
        <v>44322</v>
      </c>
      <c r="B219" s="31"/>
      <c r="C219" s="22">
        <f>ROUND(11.1,5)</f>
        <v>11.1</v>
      </c>
      <c r="D219" s="22">
        <f>F219</f>
        <v>12.11979</v>
      </c>
      <c r="E219" s="22">
        <f>F219</f>
        <v>12.11979</v>
      </c>
      <c r="F219" s="22">
        <f>ROUND(12.11979,5)</f>
        <v>12.11979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ROUND(11.89,5)</f>
        <v>11.89</v>
      </c>
      <c r="D221" s="22">
        <f>F221</f>
        <v>11.92022</v>
      </c>
      <c r="E221" s="22">
        <f>F221</f>
        <v>11.92022</v>
      </c>
      <c r="F221" s="22">
        <f>ROUND(11.92022,5)</f>
        <v>11.92022</v>
      </c>
      <c r="G221" s="20"/>
      <c r="H221" s="28"/>
    </row>
    <row r="222" spans="1:8" ht="12.75" customHeight="1">
      <c r="A222" s="30">
        <v>44049</v>
      </c>
      <c r="B222" s="31"/>
      <c r="C222" s="22">
        <f>ROUND(11.89,5)</f>
        <v>11.89</v>
      </c>
      <c r="D222" s="22">
        <f>F222</f>
        <v>12.12929</v>
      </c>
      <c r="E222" s="22">
        <f>F222</f>
        <v>12.12929</v>
      </c>
      <c r="F222" s="22">
        <f>ROUND(12.12929,5)</f>
        <v>12.12929</v>
      </c>
      <c r="G222" s="20"/>
      <c r="H222" s="28"/>
    </row>
    <row r="223" spans="1:8" ht="12.75" customHeight="1">
      <c r="A223" s="30">
        <v>44140</v>
      </c>
      <c r="B223" s="31"/>
      <c r="C223" s="22">
        <f>ROUND(11.89,5)</f>
        <v>11.89</v>
      </c>
      <c r="D223" s="22">
        <f>F223</f>
        <v>12.33691</v>
      </c>
      <c r="E223" s="22">
        <f>F223</f>
        <v>12.33691</v>
      </c>
      <c r="F223" s="22">
        <f>ROUND(12.33691,5)</f>
        <v>12.33691</v>
      </c>
      <c r="G223" s="20"/>
      <c r="H223" s="28"/>
    </row>
    <row r="224" spans="1:8" ht="12.75" customHeight="1">
      <c r="A224" s="30">
        <v>44231</v>
      </c>
      <c r="B224" s="31"/>
      <c r="C224" s="22">
        <f>ROUND(11.89,5)</f>
        <v>11.89</v>
      </c>
      <c r="D224" s="22">
        <f>F224</f>
        <v>12.56122</v>
      </c>
      <c r="E224" s="22">
        <f>F224</f>
        <v>12.56122</v>
      </c>
      <c r="F224" s="22">
        <f>ROUND(12.56122,5)</f>
        <v>12.56122</v>
      </c>
      <c r="G224" s="20"/>
      <c r="H224" s="28"/>
    </row>
    <row r="225" spans="1:8" ht="12.75" customHeight="1">
      <c r="A225" s="30">
        <v>44322</v>
      </c>
      <c r="B225" s="31"/>
      <c r="C225" s="22">
        <f>ROUND(11.89,5)</f>
        <v>11.89</v>
      </c>
      <c r="D225" s="22">
        <f>F225</f>
        <v>12.79532</v>
      </c>
      <c r="E225" s="22">
        <f>F225</f>
        <v>12.79532</v>
      </c>
      <c r="F225" s="22">
        <f>ROUND(12.79532,5)</f>
        <v>12.79532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ROUND(11.99,5)</f>
        <v>11.99</v>
      </c>
      <c r="D227" s="22">
        <f>F227</f>
        <v>12.02145</v>
      </c>
      <c r="E227" s="22">
        <f>F227</f>
        <v>12.02145</v>
      </c>
      <c r="F227" s="22">
        <f>ROUND(12.02145,5)</f>
        <v>12.02145</v>
      </c>
      <c r="G227" s="20"/>
      <c r="H227" s="28"/>
    </row>
    <row r="228" spans="1:8" ht="12.75" customHeight="1">
      <c r="A228" s="30">
        <v>44049</v>
      </c>
      <c r="B228" s="31"/>
      <c r="C228" s="22">
        <f>ROUND(11.99,5)</f>
        <v>11.99</v>
      </c>
      <c r="D228" s="22">
        <f>F228</f>
        <v>12.23987</v>
      </c>
      <c r="E228" s="22">
        <f>F228</f>
        <v>12.23987</v>
      </c>
      <c r="F228" s="22">
        <f>ROUND(12.23987,5)</f>
        <v>12.23987</v>
      </c>
      <c r="G228" s="20"/>
      <c r="H228" s="28"/>
    </row>
    <row r="229" spans="1:8" ht="12.75" customHeight="1">
      <c r="A229" s="30">
        <v>44140</v>
      </c>
      <c r="B229" s="31"/>
      <c r="C229" s="22">
        <f>ROUND(11.99,5)</f>
        <v>11.99</v>
      </c>
      <c r="D229" s="22">
        <f>F229</f>
        <v>12.45726</v>
      </c>
      <c r="E229" s="22">
        <f>F229</f>
        <v>12.45726</v>
      </c>
      <c r="F229" s="22">
        <f>ROUND(12.45726,5)</f>
        <v>12.45726</v>
      </c>
      <c r="G229" s="20"/>
      <c r="H229" s="28"/>
    </row>
    <row r="230" spans="1:8" ht="12.75" customHeight="1">
      <c r="A230" s="30">
        <v>44231</v>
      </c>
      <c r="B230" s="31"/>
      <c r="C230" s="22">
        <f>ROUND(11.99,5)</f>
        <v>11.99</v>
      </c>
      <c r="D230" s="22">
        <f>F230</f>
        <v>12.69316</v>
      </c>
      <c r="E230" s="22">
        <f>F230</f>
        <v>12.69316</v>
      </c>
      <c r="F230" s="22">
        <f>ROUND(12.69316,5)</f>
        <v>12.69316</v>
      </c>
      <c r="G230" s="20"/>
      <c r="H230" s="28"/>
    </row>
    <row r="231" spans="1:8" ht="12.75" customHeight="1">
      <c r="A231" s="30">
        <v>44322</v>
      </c>
      <c r="B231" s="31"/>
      <c r="C231" s="22">
        <f>ROUND(11.99,5)</f>
        <v>11.99</v>
      </c>
      <c r="D231" s="22">
        <f>F231</f>
        <v>12.93988</v>
      </c>
      <c r="E231" s="22">
        <f>F231</f>
        <v>12.93988</v>
      </c>
      <c r="F231" s="22">
        <f>ROUND(12.93988,5)</f>
        <v>12.93988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ROUND(662.644,3)</f>
        <v>662.644</v>
      </c>
      <c r="D233" s="23">
        <f>F233</f>
        <v>663.751</v>
      </c>
      <c r="E233" s="23">
        <f>F233</f>
        <v>663.751</v>
      </c>
      <c r="F233" s="23">
        <f>ROUND(663.751,3)</f>
        <v>663.751</v>
      </c>
      <c r="G233" s="20"/>
      <c r="H233" s="28"/>
    </row>
    <row r="234" spans="1:8" ht="12.75" customHeight="1">
      <c r="A234" s="30">
        <v>44049</v>
      </c>
      <c r="B234" s="31"/>
      <c r="C234" s="23">
        <f>ROUND(662.644,3)</f>
        <v>662.644</v>
      </c>
      <c r="D234" s="23">
        <f>F234</f>
        <v>671.713</v>
      </c>
      <c r="E234" s="23">
        <f>F234</f>
        <v>671.713</v>
      </c>
      <c r="F234" s="23">
        <f>ROUND(671.713,3)</f>
        <v>671.713</v>
      </c>
      <c r="G234" s="20"/>
      <c r="H234" s="28"/>
    </row>
    <row r="235" spans="1:8" ht="12.75" customHeight="1">
      <c r="A235" s="30">
        <v>44140</v>
      </c>
      <c r="B235" s="31"/>
      <c r="C235" s="23">
        <f>ROUND(662.644,3)</f>
        <v>662.644</v>
      </c>
      <c r="D235" s="23">
        <f>F235</f>
        <v>680.22</v>
      </c>
      <c r="E235" s="23">
        <f>F235</f>
        <v>680.22</v>
      </c>
      <c r="F235" s="23">
        <f>ROUND(680.22,3)</f>
        <v>680.22</v>
      </c>
      <c r="G235" s="20"/>
      <c r="H235" s="28"/>
    </row>
    <row r="236" spans="1:8" ht="12.75" customHeight="1">
      <c r="A236" s="30">
        <v>44231</v>
      </c>
      <c r="B236" s="31"/>
      <c r="C236" s="23">
        <f>ROUND(662.644,3)</f>
        <v>662.644</v>
      </c>
      <c r="D236" s="23">
        <f>F236</f>
        <v>688.856</v>
      </c>
      <c r="E236" s="23">
        <f>F236</f>
        <v>688.856</v>
      </c>
      <c r="F236" s="23">
        <f>ROUND(688.856,3)</f>
        <v>688.856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ROUND(665.898,3)</f>
        <v>665.898</v>
      </c>
      <c r="D238" s="23">
        <f>F238</f>
        <v>667.01</v>
      </c>
      <c r="E238" s="23">
        <f>F238</f>
        <v>667.01</v>
      </c>
      <c r="F238" s="23">
        <f>ROUND(667.01,3)</f>
        <v>667.01</v>
      </c>
      <c r="G238" s="20"/>
      <c r="H238" s="28"/>
    </row>
    <row r="239" spans="1:8" ht="12.75" customHeight="1">
      <c r="A239" s="30">
        <v>44049</v>
      </c>
      <c r="B239" s="31"/>
      <c r="C239" s="23">
        <f>ROUND(665.898,3)</f>
        <v>665.898</v>
      </c>
      <c r="D239" s="23">
        <f>F239</f>
        <v>675.012</v>
      </c>
      <c r="E239" s="23">
        <f>F239</f>
        <v>675.012</v>
      </c>
      <c r="F239" s="23">
        <f>ROUND(675.012,3)</f>
        <v>675.012</v>
      </c>
      <c r="G239" s="20"/>
      <c r="H239" s="28"/>
    </row>
    <row r="240" spans="1:8" ht="12.75" customHeight="1">
      <c r="A240" s="30">
        <v>44140</v>
      </c>
      <c r="B240" s="31"/>
      <c r="C240" s="23">
        <f>ROUND(665.898,3)</f>
        <v>665.898</v>
      </c>
      <c r="D240" s="23">
        <f>F240</f>
        <v>683.56</v>
      </c>
      <c r="E240" s="23">
        <f>F240</f>
        <v>683.56</v>
      </c>
      <c r="F240" s="23">
        <f>ROUND(683.56,3)</f>
        <v>683.56</v>
      </c>
      <c r="G240" s="20"/>
      <c r="H240" s="28"/>
    </row>
    <row r="241" spans="1:8" ht="12.75" customHeight="1">
      <c r="A241" s="30">
        <v>44231</v>
      </c>
      <c r="B241" s="31"/>
      <c r="C241" s="23">
        <f>ROUND(665.898,3)</f>
        <v>665.898</v>
      </c>
      <c r="D241" s="23">
        <f>F241</f>
        <v>692.239</v>
      </c>
      <c r="E241" s="23">
        <f>F241</f>
        <v>692.239</v>
      </c>
      <c r="F241" s="23">
        <f>ROUND(692.239,3)</f>
        <v>692.239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ROUND(715.87,3)</f>
        <v>715.87</v>
      </c>
      <c r="D243" s="23">
        <f>F243</f>
        <v>717.066</v>
      </c>
      <c r="E243" s="23">
        <f>F243</f>
        <v>717.066</v>
      </c>
      <c r="F243" s="23">
        <f>ROUND(717.066,3)</f>
        <v>717.066</v>
      </c>
      <c r="G243" s="20"/>
      <c r="H243" s="28"/>
    </row>
    <row r="244" spans="1:8" ht="12.75" customHeight="1">
      <c r="A244" s="30">
        <v>44049</v>
      </c>
      <c r="B244" s="31"/>
      <c r="C244" s="23">
        <f>ROUND(715.87,3)</f>
        <v>715.87</v>
      </c>
      <c r="D244" s="23">
        <f>F244</f>
        <v>725.668</v>
      </c>
      <c r="E244" s="23">
        <f>F244</f>
        <v>725.668</v>
      </c>
      <c r="F244" s="23">
        <f>ROUND(725.668,3)</f>
        <v>725.668</v>
      </c>
      <c r="G244" s="20"/>
      <c r="H244" s="28"/>
    </row>
    <row r="245" spans="1:8" ht="12.75" customHeight="1">
      <c r="A245" s="30">
        <v>44140</v>
      </c>
      <c r="B245" s="31"/>
      <c r="C245" s="23">
        <f>ROUND(715.87,3)</f>
        <v>715.87</v>
      </c>
      <c r="D245" s="23">
        <f>F245</f>
        <v>734.858</v>
      </c>
      <c r="E245" s="23">
        <f>F245</f>
        <v>734.858</v>
      </c>
      <c r="F245" s="23">
        <f>ROUND(734.858,3)</f>
        <v>734.858</v>
      </c>
      <c r="G245" s="20"/>
      <c r="H245" s="28"/>
    </row>
    <row r="246" spans="1:8" ht="12.75" customHeight="1">
      <c r="A246" s="30">
        <v>44231</v>
      </c>
      <c r="B246" s="31"/>
      <c r="C246" s="23">
        <f>ROUND(715.87,3)</f>
        <v>715.87</v>
      </c>
      <c r="D246" s="23">
        <f>F246</f>
        <v>744.188</v>
      </c>
      <c r="E246" s="23">
        <f>F246</f>
        <v>744.188</v>
      </c>
      <c r="F246" s="23">
        <f>ROUND(744.188,3)</f>
        <v>744.188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ROUND(643.118,3)</f>
        <v>643.118</v>
      </c>
      <c r="D248" s="23">
        <f>F248</f>
        <v>644.192</v>
      </c>
      <c r="E248" s="23">
        <f>F248</f>
        <v>644.192</v>
      </c>
      <c r="F248" s="23">
        <f>ROUND(644.192,3)</f>
        <v>644.192</v>
      </c>
      <c r="G248" s="20"/>
      <c r="H248" s="28"/>
    </row>
    <row r="249" spans="1:8" ht="12.75" customHeight="1">
      <c r="A249" s="30">
        <v>44049</v>
      </c>
      <c r="B249" s="31"/>
      <c r="C249" s="23">
        <f>ROUND(643.118,3)</f>
        <v>643.118</v>
      </c>
      <c r="D249" s="23">
        <f>F249</f>
        <v>651.92</v>
      </c>
      <c r="E249" s="23">
        <f>F249</f>
        <v>651.92</v>
      </c>
      <c r="F249" s="23">
        <f>ROUND(651.92,3)</f>
        <v>651.92</v>
      </c>
      <c r="G249" s="20"/>
      <c r="H249" s="28"/>
    </row>
    <row r="250" spans="1:8" ht="12.75" customHeight="1">
      <c r="A250" s="30">
        <v>44140</v>
      </c>
      <c r="B250" s="31"/>
      <c r="C250" s="23">
        <f>ROUND(643.118,3)</f>
        <v>643.118</v>
      </c>
      <c r="D250" s="23">
        <f>F250</f>
        <v>660.176</v>
      </c>
      <c r="E250" s="23">
        <f>F250</f>
        <v>660.176</v>
      </c>
      <c r="F250" s="23">
        <f>ROUND(660.176,3)</f>
        <v>660.176</v>
      </c>
      <c r="G250" s="20"/>
      <c r="H250" s="28"/>
    </row>
    <row r="251" spans="1:8" ht="12.75" customHeight="1">
      <c r="A251" s="30">
        <v>44231</v>
      </c>
      <c r="B251" s="31"/>
      <c r="C251" s="23">
        <f>ROUND(643.118,3)</f>
        <v>643.118</v>
      </c>
      <c r="D251" s="23">
        <f>F251</f>
        <v>668.558</v>
      </c>
      <c r="E251" s="23">
        <f>F251</f>
        <v>668.558</v>
      </c>
      <c r="F251" s="23">
        <f>ROUND(668.558,3)</f>
        <v>668.558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ROUND(250.543407474086,3)</f>
        <v>250.543</v>
      </c>
      <c r="D253" s="23">
        <f>F253</f>
        <v>250.972</v>
      </c>
      <c r="E253" s="23">
        <f>F253</f>
        <v>250.972</v>
      </c>
      <c r="F253" s="23">
        <f>ROUND(250.972,3)</f>
        <v>250.972</v>
      </c>
      <c r="G253" s="20"/>
      <c r="H253" s="28"/>
    </row>
    <row r="254" spans="1:8" ht="12.75" customHeight="1">
      <c r="A254" s="30">
        <v>44049</v>
      </c>
      <c r="B254" s="31"/>
      <c r="C254" s="23">
        <f>ROUND(250.543407474086,3)</f>
        <v>250.543</v>
      </c>
      <c r="D254" s="23">
        <f>F254</f>
        <v>254.045</v>
      </c>
      <c r="E254" s="23">
        <f>F254</f>
        <v>254.045</v>
      </c>
      <c r="F254" s="23">
        <f>ROUND(254.045,3)</f>
        <v>254.045</v>
      </c>
      <c r="G254" s="20"/>
      <c r="H254" s="28"/>
    </row>
    <row r="255" spans="1:8" ht="12.75" customHeight="1">
      <c r="A255" s="30">
        <v>44140</v>
      </c>
      <c r="B255" s="31"/>
      <c r="C255" s="23">
        <f>ROUND(250.543407474086,3)</f>
        <v>250.543</v>
      </c>
      <c r="D255" s="23">
        <f>F255</f>
        <v>257.323</v>
      </c>
      <c r="E255" s="23">
        <f>F255</f>
        <v>257.323</v>
      </c>
      <c r="F255" s="23">
        <f>ROUND(257.323,3)</f>
        <v>257.323</v>
      </c>
      <c r="G255" s="20"/>
      <c r="H255" s="28"/>
    </row>
    <row r="256" spans="1:8" ht="12.75" customHeight="1">
      <c r="A256" s="30">
        <v>44231</v>
      </c>
      <c r="B256" s="31"/>
      <c r="C256" s="23">
        <f>ROUND(250.543407474086,3)</f>
        <v>250.543</v>
      </c>
      <c r="D256" s="23">
        <f>F256</f>
        <v>260.651</v>
      </c>
      <c r="E256" s="23">
        <f>F256</f>
        <v>260.651</v>
      </c>
      <c r="F256" s="23">
        <f>ROUND(260.651,3)</f>
        <v>260.651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ROUND(635.422,3)</f>
        <v>635.422</v>
      </c>
      <c r="D258" s="23">
        <f>F258</f>
        <v>636.483</v>
      </c>
      <c r="E258" s="23">
        <f>F258</f>
        <v>636.483</v>
      </c>
      <c r="F258" s="23">
        <f>ROUND(636.483,3)</f>
        <v>636.483</v>
      </c>
      <c r="G258" s="20"/>
      <c r="H258" s="28"/>
    </row>
    <row r="259" spans="1:8" ht="12.75" customHeight="1">
      <c r="A259" s="30">
        <v>44049</v>
      </c>
      <c r="B259" s="31"/>
      <c r="C259" s="23">
        <f>ROUND(635.422,3)</f>
        <v>635.422</v>
      </c>
      <c r="D259" s="23">
        <f>F259</f>
        <v>644.119</v>
      </c>
      <c r="E259" s="23">
        <f>F259</f>
        <v>644.119</v>
      </c>
      <c r="F259" s="23">
        <f>ROUND(644.119,3)</f>
        <v>644.119</v>
      </c>
      <c r="G259" s="20"/>
      <c r="H259" s="28"/>
    </row>
    <row r="260" spans="1:8" ht="12.75" customHeight="1">
      <c r="A260" s="30">
        <v>44140</v>
      </c>
      <c r="B260" s="31"/>
      <c r="C260" s="23">
        <f>ROUND(635.422,3)</f>
        <v>635.422</v>
      </c>
      <c r="D260" s="23">
        <f>F260</f>
        <v>652.276</v>
      </c>
      <c r="E260" s="23">
        <f>F260</f>
        <v>652.276</v>
      </c>
      <c r="F260" s="23">
        <f>ROUND(652.276,3)</f>
        <v>652.276</v>
      </c>
      <c r="G260" s="20"/>
      <c r="H260" s="28"/>
    </row>
    <row r="261" spans="1:8" ht="12.75" customHeight="1">
      <c r="A261" s="30">
        <v>44231</v>
      </c>
      <c r="B261" s="31"/>
      <c r="C261" s="23">
        <f>ROUND(635.422,3)</f>
        <v>635.422</v>
      </c>
      <c r="D261" s="23">
        <f>F261</f>
        <v>660.558</v>
      </c>
      <c r="E261" s="23">
        <f>F261</f>
        <v>660.558</v>
      </c>
      <c r="F261" s="23">
        <f>ROUND(660.558,3)</f>
        <v>660.558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ROUND(95.2859662601826,2)</f>
        <v>95.29</v>
      </c>
      <c r="D263" s="20">
        <f>F263</f>
        <v>89.36</v>
      </c>
      <c r="E263" s="20">
        <f>F263</f>
        <v>89.36</v>
      </c>
      <c r="F263" s="20">
        <f>ROUND(89.3626088034498,2)</f>
        <v>89.36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ROUND(99.7930213728676,2)</f>
        <v>99.79</v>
      </c>
      <c r="D265" s="20">
        <f>F265</f>
        <v>91.93</v>
      </c>
      <c r="E265" s="20">
        <f>F265</f>
        <v>91.93</v>
      </c>
      <c r="F265" s="20">
        <f>ROUND(91.9302434321223,2)</f>
        <v>91.93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ROUND(101.764852862502,2)</f>
        <v>101.76</v>
      </c>
      <c r="D267" s="20">
        <f>F267</f>
        <v>101.76</v>
      </c>
      <c r="E267" s="20">
        <f>F267</f>
        <v>101.76</v>
      </c>
      <c r="F267" s="20">
        <f>ROUND(101.764852862502,2)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ROUND(101.764852862502,2)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ROUND(95.2859662601826,5)</f>
        <v>95.28597</v>
      </c>
      <c r="D271" s="22">
        <f>F271</f>
        <v>94.12447</v>
      </c>
      <c r="E271" s="22">
        <f>F271</f>
        <v>94.12447</v>
      </c>
      <c r="F271" s="22">
        <f>ROUND(94.124467397987,5)</f>
        <v>94.12447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ROUND(95.2859662601826,5)</f>
        <v>95.28597</v>
      </c>
      <c r="D273" s="22">
        <f>F273</f>
        <v>92.49195</v>
      </c>
      <c r="E273" s="22">
        <f>F273</f>
        <v>92.49195</v>
      </c>
      <c r="F273" s="22">
        <f>ROUND(92.4919488362119,5)</f>
        <v>92.49195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ROUND(95.2859662601826,5)</f>
        <v>95.28597</v>
      </c>
      <c r="D275" s="22">
        <f>F275</f>
        <v>90.90404</v>
      </c>
      <c r="E275" s="22">
        <f>F275</f>
        <v>90.90404</v>
      </c>
      <c r="F275" s="22">
        <f>ROUND(90.9040444459299,5)</f>
        <v>90.90404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ROUND(95.2859662601826,5)</f>
        <v>95.28597</v>
      </c>
      <c r="D277" s="22">
        <f>F277</f>
        <v>90.13427</v>
      </c>
      <c r="E277" s="22">
        <f>F277</f>
        <v>90.13427</v>
      </c>
      <c r="F277" s="22">
        <f>ROUND(90.1342675507918,5)</f>
        <v>90.13427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ROUND(95.2859662601826,5)</f>
        <v>95.28597</v>
      </c>
      <c r="D279" s="22">
        <f>F279</f>
        <v>91.73383</v>
      </c>
      <c r="E279" s="22">
        <f>F279</f>
        <v>91.73383</v>
      </c>
      <c r="F279" s="22">
        <f>ROUND(91.7338333161664,5)</f>
        <v>91.73383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ROUND(95.2859662601826,5)</f>
        <v>95.28597</v>
      </c>
      <c r="D281" s="22">
        <f>F281</f>
        <v>91.52665</v>
      </c>
      <c r="E281" s="22">
        <f>F281</f>
        <v>91.52665</v>
      </c>
      <c r="F281" s="22">
        <f>ROUND(91.526654391125,5)</f>
        <v>91.52665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ROUND(95.2859662601826,5)</f>
        <v>95.28597</v>
      </c>
      <c r="D283" s="22">
        <f>F283</f>
        <v>92.04683</v>
      </c>
      <c r="E283" s="22">
        <f>F283</f>
        <v>92.04683</v>
      </c>
      <c r="F283" s="22">
        <f>ROUND(92.0468325968413,5)</f>
        <v>92.04683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ROUND(95.2859662601826,5)</f>
        <v>95.28597</v>
      </c>
      <c r="D285" s="22">
        <f>F285</f>
        <v>95.58197</v>
      </c>
      <c r="E285" s="22">
        <f>F285</f>
        <v>95.58197</v>
      </c>
      <c r="F285" s="22">
        <f>ROUND(95.5819699190329,5)</f>
        <v>95.58197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ROUND(95.2859662601826,2)</f>
        <v>95.29</v>
      </c>
      <c r="D287" s="20">
        <f>F287</f>
        <v>95.29</v>
      </c>
      <c r="E287" s="20">
        <f>F287</f>
        <v>95.29</v>
      </c>
      <c r="F287" s="20">
        <f>ROUND(95.2859662601826,2)</f>
        <v>95.29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ROUND(95.2859662601826,2)</f>
        <v>95.29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ROUND(99.7930213728676,5)</f>
        <v>99.79302</v>
      </c>
      <c r="D291" s="22">
        <f>F291</f>
        <v>87.55558</v>
      </c>
      <c r="E291" s="22">
        <f>F291</f>
        <v>87.55558</v>
      </c>
      <c r="F291" s="22">
        <f>ROUND(87.555583536686,5)</f>
        <v>87.55558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ROUND(99.7930213728676,5)</f>
        <v>99.79302</v>
      </c>
      <c r="D293" s="22">
        <f>F293</f>
        <v>84.60257</v>
      </c>
      <c r="E293" s="22">
        <f>F293</f>
        <v>84.60257</v>
      </c>
      <c r="F293" s="22">
        <f>ROUND(84.6025740180172,5)</f>
        <v>84.60257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ROUND(99.7930213728676,5)</f>
        <v>99.79302</v>
      </c>
      <c r="D295" s="22">
        <f>F295</f>
        <v>83.49836</v>
      </c>
      <c r="E295" s="22">
        <f>F295</f>
        <v>83.49836</v>
      </c>
      <c r="F295" s="22">
        <f>ROUND(83.4983647292964,5)</f>
        <v>83.49836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ROUND(99.7930213728676,5)</f>
        <v>99.79302</v>
      </c>
      <c r="D297" s="22">
        <f>F297</f>
        <v>85.91667</v>
      </c>
      <c r="E297" s="22">
        <f>F297</f>
        <v>85.91667</v>
      </c>
      <c r="F297" s="22">
        <f>ROUND(85.9166695749692,5)</f>
        <v>85.91667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ROUND(99.7930213728676,5)</f>
        <v>99.79302</v>
      </c>
      <c r="D299" s="22">
        <f>F299</f>
        <v>90.2394</v>
      </c>
      <c r="E299" s="22">
        <f>F299</f>
        <v>90.2394</v>
      </c>
      <c r="F299" s="22">
        <f>ROUND(90.2393969936338,5)</f>
        <v>90.2394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ROUND(99.7930213728676,5)</f>
        <v>99.79302</v>
      </c>
      <c r="D301" s="22">
        <f>F301</f>
        <v>89.20162</v>
      </c>
      <c r="E301" s="22">
        <f>F301</f>
        <v>89.20162</v>
      </c>
      <c r="F301" s="22">
        <f>ROUND(89.2016212951214,5)</f>
        <v>89.20162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ROUND(99.7930213728676,5)</f>
        <v>99.79302</v>
      </c>
      <c r="D303" s="22">
        <f>F303</f>
        <v>91.59133</v>
      </c>
      <c r="E303" s="22">
        <f>F303</f>
        <v>91.59133</v>
      </c>
      <c r="F303" s="22">
        <f>ROUND(91.5913289007051,5)</f>
        <v>91.59133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ROUND(99.7930213728676,5)</f>
        <v>99.79302</v>
      </c>
      <c r="D305" s="22">
        <f>F305</f>
        <v>97.60544</v>
      </c>
      <c r="E305" s="22">
        <f>F305</f>
        <v>97.60544</v>
      </c>
      <c r="F305" s="22">
        <f>ROUND(97.6054373728805,5)</f>
        <v>97.60544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ROUND(99.7930213728676,2)</f>
        <v>99.79</v>
      </c>
      <c r="D307" s="20">
        <f>F307</f>
        <v>99.79</v>
      </c>
      <c r="E307" s="20">
        <f>F307</f>
        <v>99.79</v>
      </c>
      <c r="F307" s="20">
        <f>ROUND(99.7930213728676,2)</f>
        <v>99.79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ROUND(99.7930213728676,2)</f>
        <v>99.79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2020-04-23T16:00:44Z</dcterms:modified>
  <cp:category/>
  <cp:version/>
  <cp:contentType/>
  <cp:contentStatus/>
</cp:coreProperties>
</file>