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<sst xmlns="http://schemas.openxmlformats.org/spreadsheetml/2006/main" count="88" uniqueCount="86">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</sst>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43955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ROUND(101.764766628329,2)</f>
        <v>101.76</v>
      </c>
      <c r="D6" s="28">
        <f>F6</f>
        <v>101.76</v>
      </c>
      <c r="E6" s="28">
        <f>F6</f>
        <v>101.76</v>
      </c>
      <c r="F6" s="28">
        <f>ROUND(101.764766628329,2)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ROUND(101.764766628329,2)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ROUND(94.1199942559881,2)</f>
        <v>94.12</v>
      </c>
      <c r="D9" s="28">
        <f>F9</f>
        <v>94.03</v>
      </c>
      <c r="E9" s="28">
        <f>F9</f>
        <v>94.03</v>
      </c>
      <c r="F9" s="28">
        <f>ROUND(94.0303900489791,2)</f>
        <v>94.03</v>
      </c>
      <c r="G9" s="28"/>
      <c r="H9" s="38"/>
    </row>
    <row r="10" spans="1:8" ht="12.75" customHeight="1">
      <c r="A10" s="26">
        <v>44271</v>
      </c>
      <c r="B10" s="27"/>
      <c r="C10" s="28">
        <f>ROUND(94.1199942559881,2)</f>
        <v>94.12</v>
      </c>
      <c r="D10" s="28">
        <f>F10</f>
        <v>92.33</v>
      </c>
      <c r="E10" s="28">
        <f>F10</f>
        <v>92.33</v>
      </c>
      <c r="F10" s="28">
        <f>ROUND(92.3320000476697,2)</f>
        <v>92.33</v>
      </c>
      <c r="G10" s="28"/>
      <c r="H10" s="38"/>
    </row>
    <row r="11" spans="1:8" ht="12.75" customHeight="1">
      <c r="A11" s="26">
        <v>44362</v>
      </c>
      <c r="B11" s="27"/>
      <c r="C11" s="28">
        <f>ROUND(94.1199942559881,2)</f>
        <v>94.12</v>
      </c>
      <c r="D11" s="28">
        <f>F11</f>
        <v>90.7</v>
      </c>
      <c r="E11" s="28">
        <f>F11</f>
        <v>90.7</v>
      </c>
      <c r="F11" s="28">
        <f>ROUND(90.703940091272,2)</f>
        <v>90.7</v>
      </c>
      <c r="G11" s="28"/>
      <c r="H11" s="38"/>
    </row>
    <row r="12" spans="1:8" ht="12.75" customHeight="1">
      <c r="A12" s="26">
        <v>44460</v>
      </c>
      <c r="B12" s="27"/>
      <c r="C12" s="28">
        <f>ROUND(94.1199942559881,2)</f>
        <v>94.12</v>
      </c>
      <c r="D12" s="28">
        <f>F12</f>
        <v>89.84</v>
      </c>
      <c r="E12" s="28">
        <f>F12</f>
        <v>89.84</v>
      </c>
      <c r="F12" s="28">
        <f>ROUND(89.8436245782223,2)</f>
        <v>89.84</v>
      </c>
      <c r="G12" s="28"/>
      <c r="H12" s="38"/>
    </row>
    <row r="13" spans="1:8" ht="12.75" customHeight="1">
      <c r="A13" s="26">
        <v>44551</v>
      </c>
      <c r="B13" s="27"/>
      <c r="C13" s="28">
        <f>ROUND(94.1199942559881,2)</f>
        <v>94.12</v>
      </c>
      <c r="D13" s="28">
        <f>F13</f>
        <v>91.36</v>
      </c>
      <c r="E13" s="28">
        <f>F13</f>
        <v>91.36</v>
      </c>
      <c r="F13" s="28">
        <f>ROUND(91.3595993458766,2)</f>
        <v>91.36</v>
      </c>
      <c r="G13" s="28"/>
      <c r="H13" s="38"/>
    </row>
    <row r="14" spans="1:8" ht="12.75" customHeight="1">
      <c r="A14" s="26">
        <v>44635</v>
      </c>
      <c r="B14" s="27"/>
      <c r="C14" s="28">
        <f>ROUND(94.1199942559881,2)</f>
        <v>94.12</v>
      </c>
      <c r="D14" s="28">
        <f>F14</f>
        <v>91.06</v>
      </c>
      <c r="E14" s="28">
        <f>F14</f>
        <v>91.06</v>
      </c>
      <c r="F14" s="28">
        <f>ROUND(91.0641588320727,2)</f>
        <v>91.06</v>
      </c>
      <c r="G14" s="28"/>
      <c r="H14" s="38"/>
    </row>
    <row r="15" spans="1:8" ht="12.75" customHeight="1">
      <c r="A15" s="26">
        <v>44733</v>
      </c>
      <c r="B15" s="27"/>
      <c r="C15" s="28">
        <f>ROUND(94.1199942559881,2)</f>
        <v>94.12</v>
      </c>
      <c r="D15" s="28">
        <f>F15</f>
        <v>91.47</v>
      </c>
      <c r="E15" s="28">
        <f>F15</f>
        <v>91.47</v>
      </c>
      <c r="F15" s="28">
        <f>ROUND(91.471074448848,2)</f>
        <v>91.47</v>
      </c>
      <c r="G15" s="28"/>
      <c r="H15" s="38"/>
    </row>
    <row r="16" spans="1:8" ht="12.75" customHeight="1">
      <c r="A16" s="26">
        <v>44824</v>
      </c>
      <c r="B16" s="27"/>
      <c r="C16" s="28">
        <f>ROUND(94.1199942559881,2)</f>
        <v>94.12</v>
      </c>
      <c r="D16" s="28">
        <f>F16</f>
        <v>94.86</v>
      </c>
      <c r="E16" s="28">
        <f>F16</f>
        <v>94.86</v>
      </c>
      <c r="F16" s="28">
        <f>ROUND(94.8612577232391,2)</f>
        <v>94.86</v>
      </c>
      <c r="G16" s="28"/>
      <c r="H16" s="38"/>
    </row>
    <row r="17" spans="1:8" ht="12.75" customHeight="1">
      <c r="A17" s="26">
        <v>44915</v>
      </c>
      <c r="B17" s="27"/>
      <c r="C17" s="28">
        <f>ROUND(94.1199942559881,2)</f>
        <v>94.12</v>
      </c>
      <c r="D17" s="28">
        <f>F17</f>
        <v>95.61</v>
      </c>
      <c r="E17" s="28">
        <f>F17</f>
        <v>95.61</v>
      </c>
      <c r="F17" s="28">
        <f>ROUND(95.6078950205669,2)</f>
        <v>95.61</v>
      </c>
      <c r="G17" s="28"/>
      <c r="H17" s="38"/>
    </row>
    <row r="18" spans="1:8" ht="12.75" customHeight="1">
      <c r="A18" s="26">
        <v>45007</v>
      </c>
      <c r="B18" s="27"/>
      <c r="C18" s="28">
        <f>ROUND(94.1199942559881,2)</f>
        <v>94.12</v>
      </c>
      <c r="D18" s="28">
        <f>F18</f>
        <v>88.31</v>
      </c>
      <c r="E18" s="28">
        <f>F18</f>
        <v>88.31</v>
      </c>
      <c r="F18" s="28">
        <f>ROUND(88.3069918289573,2)</f>
        <v>88.31</v>
      </c>
      <c r="G18" s="28"/>
      <c r="H18" s="38"/>
    </row>
    <row r="19" spans="1:8" ht="12.75" customHeight="1">
      <c r="A19" s="26">
        <v>45097</v>
      </c>
      <c r="B19" s="27"/>
      <c r="C19" s="28">
        <f>ROUND(94.1199942559881,2)</f>
        <v>94.12</v>
      </c>
      <c r="D19" s="28">
        <f>F19</f>
        <v>94.12</v>
      </c>
      <c r="E19" s="28">
        <f>F19</f>
        <v>94.12</v>
      </c>
      <c r="F19" s="28">
        <f>ROUND(94.1199942559881,2)</f>
        <v>94.12</v>
      </c>
      <c r="G19" s="28"/>
      <c r="H19" s="38"/>
    </row>
    <row r="20" spans="1:8" ht="12.75" customHeight="1">
      <c r="A20" s="26">
        <v>45188</v>
      </c>
      <c r="B20" s="27"/>
      <c r="C20" s="28">
        <f>ROUND(94.1199942559881,2)</f>
        <v>94.12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ROUND(97.0019414484215,2)</f>
        <v>97</v>
      </c>
      <c r="D22" s="28">
        <f>F22</f>
        <v>85.39</v>
      </c>
      <c r="E22" s="28">
        <f>F22</f>
        <v>85.39</v>
      </c>
      <c r="F22" s="28">
        <f>ROUND(85.3855041232782,2)</f>
        <v>85.39</v>
      </c>
      <c r="G22" s="28"/>
      <c r="H22" s="38"/>
    </row>
    <row r="23" spans="1:8" ht="12.75" customHeight="1">
      <c r="A23" s="26">
        <v>46097</v>
      </c>
      <c r="B23" s="27"/>
      <c r="C23" s="28">
        <f>ROUND(97.0019414484215,2)</f>
        <v>97</v>
      </c>
      <c r="D23" s="28">
        <f>F23</f>
        <v>82.35</v>
      </c>
      <c r="E23" s="28">
        <f>F23</f>
        <v>82.35</v>
      </c>
      <c r="F23" s="28">
        <f>ROUND(82.3496741915415,2)</f>
        <v>82.35</v>
      </c>
      <c r="G23" s="28"/>
      <c r="H23" s="38"/>
    </row>
    <row r="24" spans="1:8" ht="12.75" customHeight="1">
      <c r="A24" s="26">
        <v>46188</v>
      </c>
      <c r="B24" s="27"/>
      <c r="C24" s="28">
        <f>ROUND(97.0019414484215,2)</f>
        <v>97</v>
      </c>
      <c r="D24" s="28">
        <f>F24</f>
        <v>81.17</v>
      </c>
      <c r="E24" s="28">
        <f>F24</f>
        <v>81.17</v>
      </c>
      <c r="F24" s="28">
        <f>ROUND(81.1704518012198,2)</f>
        <v>81.17</v>
      </c>
      <c r="G24" s="28"/>
      <c r="H24" s="38"/>
    </row>
    <row r="25" spans="1:8" ht="12.75" customHeight="1">
      <c r="A25" s="26">
        <v>46286</v>
      </c>
      <c r="B25" s="27"/>
      <c r="C25" s="28">
        <f>ROUND(97.0019414484215,2)</f>
        <v>97</v>
      </c>
      <c r="D25" s="28">
        <f>F25</f>
        <v>83.55</v>
      </c>
      <c r="E25" s="28">
        <f>F25</f>
        <v>83.55</v>
      </c>
      <c r="F25" s="28">
        <f>ROUND(83.5531282887579,2)</f>
        <v>83.55</v>
      </c>
      <c r="G25" s="28"/>
      <c r="H25" s="38"/>
    </row>
    <row r="26" spans="1:8" ht="12.75" customHeight="1">
      <c r="A26" s="26">
        <v>46377</v>
      </c>
      <c r="B26" s="27"/>
      <c r="C26" s="28">
        <f>ROUND(97.0019414484215,2)</f>
        <v>97</v>
      </c>
      <c r="D26" s="28">
        <f>F26</f>
        <v>87.87</v>
      </c>
      <c r="E26" s="28">
        <f>F26</f>
        <v>87.87</v>
      </c>
      <c r="F26" s="28">
        <f>ROUND(87.8656730730791,2)</f>
        <v>87.87</v>
      </c>
      <c r="G26" s="28"/>
      <c r="H26" s="38"/>
    </row>
    <row r="27" spans="1:8" ht="12.75" customHeight="1">
      <c r="A27" s="26">
        <v>46461</v>
      </c>
      <c r="B27" s="27"/>
      <c r="C27" s="28">
        <f>ROUND(97.0019414484215,2)</f>
        <v>97</v>
      </c>
      <c r="D27" s="28">
        <f>F27</f>
        <v>86.76</v>
      </c>
      <c r="E27" s="28">
        <f>F27</f>
        <v>86.76</v>
      </c>
      <c r="F27" s="28">
        <f>ROUND(86.7610184499673,2)</f>
        <v>86.76</v>
      </c>
      <c r="G27" s="28"/>
      <c r="H27" s="38"/>
    </row>
    <row r="28" spans="1:8" ht="12.75" customHeight="1">
      <c r="A28" s="26">
        <v>46559</v>
      </c>
      <c r="B28" s="27"/>
      <c r="C28" s="28">
        <f>ROUND(97.0019414484215,2)</f>
        <v>97</v>
      </c>
      <c r="D28" s="28">
        <f>F28</f>
        <v>89.09</v>
      </c>
      <c r="E28" s="28">
        <f>F28</f>
        <v>89.09</v>
      </c>
      <c r="F28" s="28">
        <f>ROUND(89.0923369678847,2)</f>
        <v>89.09</v>
      </c>
      <c r="G28" s="28"/>
      <c r="H28" s="38"/>
    </row>
    <row r="29" spans="1:8" ht="12.75" customHeight="1">
      <c r="A29" s="26">
        <v>46650</v>
      </c>
      <c r="B29" s="27"/>
      <c r="C29" s="28">
        <f>ROUND(97.0019414484215,2)</f>
        <v>97</v>
      </c>
      <c r="D29" s="28">
        <f>F29</f>
        <v>95.05</v>
      </c>
      <c r="E29" s="28">
        <f>F29</f>
        <v>95.05</v>
      </c>
      <c r="F29" s="28">
        <f>ROUND(95.0503496545453,2)</f>
        <v>95.05</v>
      </c>
      <c r="G29" s="28"/>
      <c r="H29" s="38"/>
    </row>
    <row r="30" spans="1:8" ht="12.75" customHeight="1">
      <c r="A30" s="26">
        <v>46741</v>
      </c>
      <c r="B30" s="27"/>
      <c r="C30" s="28">
        <f>ROUND(97.0019414484215,2)</f>
        <v>97</v>
      </c>
      <c r="D30" s="28">
        <f>F30</f>
        <v>95.68</v>
      </c>
      <c r="E30" s="28">
        <f>F30</f>
        <v>95.68</v>
      </c>
      <c r="F30" s="28">
        <f>ROUND(95.6834254513416,2)</f>
        <v>95.68</v>
      </c>
      <c r="G30" s="28"/>
      <c r="H30" s="38"/>
    </row>
    <row r="31" spans="1:8" ht="12.75" customHeight="1">
      <c r="A31" s="26">
        <v>46834</v>
      </c>
      <c r="B31" s="27"/>
      <c r="C31" s="28">
        <f>ROUND(97.0019414484215,2)</f>
        <v>97</v>
      </c>
      <c r="D31" s="28">
        <f>F31</f>
        <v>89.12</v>
      </c>
      <c r="E31" s="28">
        <f>F31</f>
        <v>89.12</v>
      </c>
      <c r="F31" s="28">
        <f>ROUND(89.1187077755189,2)</f>
        <v>89.12</v>
      </c>
      <c r="G31" s="28"/>
      <c r="H31" s="38"/>
    </row>
    <row r="32" spans="1:8" ht="12.75" customHeight="1">
      <c r="A32" s="26">
        <v>46924</v>
      </c>
      <c r="B32" s="27"/>
      <c r="C32" s="28">
        <f>ROUND(97.0019414484215,2)</f>
        <v>97</v>
      </c>
      <c r="D32" s="28">
        <f>F32</f>
        <v>97</v>
      </c>
      <c r="E32" s="28">
        <f>F32</f>
        <v>97</v>
      </c>
      <c r="F32" s="28">
        <f>ROUND(97.0019414484215,2)</f>
        <v>97</v>
      </c>
      <c r="G32" s="28"/>
      <c r="H32" s="38"/>
    </row>
    <row r="33" spans="1:8" ht="12.75" customHeight="1">
      <c r="A33" s="26">
        <v>47015</v>
      </c>
      <c r="B33" s="27"/>
      <c r="C33" s="28">
        <f>ROUND(97.0019414484215,2)</f>
        <v>97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1">
        <f>ROUND(4.1,5)</f>
        <v>4.1</v>
      </c>
      <c r="D35" s="31">
        <f>F35</f>
        <v>4.1</v>
      </c>
      <c r="E35" s="31">
        <f>F35</f>
        <v>4.1</v>
      </c>
      <c r="F35" s="31">
        <f>ROUND(4.1,5)</f>
        <v>4.1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1">
        <f>ROUND(4.45,5)</f>
        <v>4.45</v>
      </c>
      <c r="D37" s="31">
        <f>F37</f>
        <v>4.45</v>
      </c>
      <c r="E37" s="31">
        <f>F37</f>
        <v>4.45</v>
      </c>
      <c r="F37" s="31">
        <f>ROUND(4.45,5)</f>
        <v>4.45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1">
        <f>ROUND(4.45,5)</f>
        <v>4.45</v>
      </c>
      <c r="D39" s="31">
        <f>F39</f>
        <v>4.45</v>
      </c>
      <c r="E39" s="31">
        <f>F39</f>
        <v>4.45</v>
      </c>
      <c r="F39" s="31">
        <f>ROUND(4.45,5)</f>
        <v>4.45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1">
        <f>ROUND(5.13,5)</f>
        <v>5.13</v>
      </c>
      <c r="D41" s="31">
        <f>F41</f>
        <v>5.13</v>
      </c>
      <c r="E41" s="31">
        <f>F41</f>
        <v>5.13</v>
      </c>
      <c r="F41" s="31">
        <f>ROUND(5.13,5)</f>
        <v>5.13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1">
        <f>ROUND(12.35,5)</f>
        <v>12.35</v>
      </c>
      <c r="D43" s="31">
        <f>F43</f>
        <v>12.35</v>
      </c>
      <c r="E43" s="31">
        <f>F43</f>
        <v>12.35</v>
      </c>
      <c r="F43" s="31">
        <f>ROUND(12.35,5)</f>
        <v>12.35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1">
        <f>ROUND(5.475,5)</f>
        <v>5.475</v>
      </c>
      <c r="D45" s="31">
        <f>F45</f>
        <v>5.475</v>
      </c>
      <c r="E45" s="31">
        <f>F45</f>
        <v>5.475</v>
      </c>
      <c r="F45" s="31">
        <f>ROUND(5.475,5)</f>
        <v>5.475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0">
        <f>ROUND(8.335,3)</f>
        <v>8.335</v>
      </c>
      <c r="D47" s="30">
        <f>F47</f>
        <v>8.335</v>
      </c>
      <c r="E47" s="30">
        <f>F47</f>
        <v>8.335</v>
      </c>
      <c r="F47" s="30">
        <f>ROUND(8.335,3)</f>
        <v>8.335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0">
        <f>ROUND(2.7,3)</f>
        <v>2.7</v>
      </c>
      <c r="D49" s="30">
        <f>F49</f>
        <v>2.7</v>
      </c>
      <c r="E49" s="30">
        <f>F49</f>
        <v>2.7</v>
      </c>
      <c r="F49" s="30">
        <f>ROUND(2.7,3)</f>
        <v>2.7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0">
        <f>ROUND(4.39,3)</f>
        <v>4.39</v>
      </c>
      <c r="D51" s="30">
        <f>F51</f>
        <v>4.39</v>
      </c>
      <c r="E51" s="30">
        <f>F51</f>
        <v>4.39</v>
      </c>
      <c r="F51" s="30">
        <f>ROUND(4.39,3)</f>
        <v>4.39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0">
        <f>ROUND(4.01,3)</f>
        <v>4.01</v>
      </c>
      <c r="D53" s="30">
        <f>F53</f>
        <v>4.01</v>
      </c>
      <c r="E53" s="30">
        <f>F53</f>
        <v>4.01</v>
      </c>
      <c r="F53" s="30">
        <f>ROUND(4.01,3)</f>
        <v>4.01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0">
        <f>ROUND(11.28,3)</f>
        <v>11.28</v>
      </c>
      <c r="D55" s="30">
        <f>F55</f>
        <v>11.28</v>
      </c>
      <c r="E55" s="30">
        <f>F55</f>
        <v>11.28</v>
      </c>
      <c r="F55" s="30">
        <f>ROUND(11.28,3)</f>
        <v>11.28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0">
        <f>ROUND(4.19,3)</f>
        <v>4.19</v>
      </c>
      <c r="D57" s="30">
        <f>F57</f>
        <v>4.19</v>
      </c>
      <c r="E57" s="30">
        <f>F57</f>
        <v>4.19</v>
      </c>
      <c r="F57" s="30">
        <f>ROUND(4.19,3)</f>
        <v>4.19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0">
        <f>ROUND(2.25,3)</f>
        <v>2.25</v>
      </c>
      <c r="D59" s="30">
        <f>F59</f>
        <v>2.25</v>
      </c>
      <c r="E59" s="30">
        <f>F59</f>
        <v>2.25</v>
      </c>
      <c r="F59" s="30">
        <f>ROUND(2.25,3)</f>
        <v>2.25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0">
        <f>ROUND(10.475,3)</f>
        <v>10.475</v>
      </c>
      <c r="D61" s="30">
        <f>F61</f>
        <v>10.475</v>
      </c>
      <c r="E61" s="30">
        <f>F61</f>
        <v>10.475</v>
      </c>
      <c r="F61" s="30">
        <f>ROUND(10.475,3)</f>
        <v>10.475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43958</v>
      </c>
      <c r="B63" s="27"/>
      <c r="C63" s="31">
        <f>ROUND(4.1,5)</f>
        <v>4.1</v>
      </c>
      <c r="D63" s="31">
        <f>F63</f>
        <v>134.93362</v>
      </c>
      <c r="E63" s="31">
        <f>F63</f>
        <v>134.93362</v>
      </c>
      <c r="F63" s="31">
        <f>ROUND(134.93362,5)</f>
        <v>134.93362</v>
      </c>
      <c r="G63" s="28"/>
      <c r="H63" s="38"/>
    </row>
    <row r="64" spans="1:8" ht="12.75" customHeight="1">
      <c r="A64" s="26">
        <v>44049</v>
      </c>
      <c r="B64" s="27"/>
      <c r="C64" s="31">
        <f>ROUND(4.1,5)</f>
        <v>4.1</v>
      </c>
      <c r="D64" s="31">
        <f>F64</f>
        <v>135.06884</v>
      </c>
      <c r="E64" s="31">
        <f>F64</f>
        <v>135.06884</v>
      </c>
      <c r="F64" s="31">
        <f>ROUND(135.06884,5)</f>
        <v>135.06884</v>
      </c>
      <c r="G64" s="28"/>
      <c r="H64" s="38"/>
    </row>
    <row r="65" spans="1:8" ht="12.75" customHeight="1">
      <c r="A65" s="26">
        <v>44140</v>
      </c>
      <c r="B65" s="27"/>
      <c r="C65" s="31">
        <f>ROUND(4.1,5)</f>
        <v>4.1</v>
      </c>
      <c r="D65" s="31">
        <f>F65</f>
        <v>136.7955</v>
      </c>
      <c r="E65" s="31">
        <f>F65</f>
        <v>136.7955</v>
      </c>
      <c r="F65" s="31">
        <f>ROUND(136.7955,5)</f>
        <v>136.7955</v>
      </c>
      <c r="G65" s="28"/>
      <c r="H65" s="38"/>
    </row>
    <row r="66" spans="1:8" ht="12.75" customHeight="1">
      <c r="A66" s="26">
        <v>44231</v>
      </c>
      <c r="B66" s="27"/>
      <c r="C66" s="31">
        <f>ROUND(4.1,5)</f>
        <v>4.1</v>
      </c>
      <c r="D66" s="31">
        <f>F66</f>
        <v>137.0315</v>
      </c>
      <c r="E66" s="31">
        <f>F66</f>
        <v>137.0315</v>
      </c>
      <c r="F66" s="31">
        <f>ROUND(137.0315,5)</f>
        <v>137.0315</v>
      </c>
      <c r="G66" s="28"/>
      <c r="H66" s="38"/>
    </row>
    <row r="67" spans="1:8" ht="12.75" customHeight="1">
      <c r="A67" s="26">
        <v>44322</v>
      </c>
      <c r="B67" s="27"/>
      <c r="C67" s="31">
        <f>ROUND(4.1,5)</f>
        <v>4.1</v>
      </c>
      <c r="D67" s="31">
        <f>F67</f>
        <v>138.70778</v>
      </c>
      <c r="E67" s="31">
        <f>F67</f>
        <v>138.70778</v>
      </c>
      <c r="F67" s="31">
        <f>ROUND(138.70778,5)</f>
        <v>138.70778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43958</v>
      </c>
      <c r="B69" s="27"/>
      <c r="C69" s="31">
        <f>ROUND(97.05879,5)</f>
        <v>97.05879</v>
      </c>
      <c r="D69" s="31">
        <f>F69</f>
        <v>97.11526</v>
      </c>
      <c r="E69" s="31">
        <f>F69</f>
        <v>97.11526</v>
      </c>
      <c r="F69" s="31">
        <f>ROUND(97.11526,5)</f>
        <v>97.11526</v>
      </c>
      <c r="G69" s="28"/>
      <c r="H69" s="38"/>
    </row>
    <row r="70" spans="1:8" ht="12.75" customHeight="1">
      <c r="A70" s="26">
        <v>44049</v>
      </c>
      <c r="B70" s="27"/>
      <c r="C70" s="31">
        <f>ROUND(97.05879,5)</f>
        <v>97.05879</v>
      </c>
      <c r="D70" s="31">
        <f>F70</f>
        <v>98.29256</v>
      </c>
      <c r="E70" s="31">
        <f>F70</f>
        <v>98.29256</v>
      </c>
      <c r="F70" s="31">
        <f>ROUND(98.29256,5)</f>
        <v>98.29256</v>
      </c>
      <c r="G70" s="28"/>
      <c r="H70" s="38"/>
    </row>
    <row r="71" spans="1:8" ht="12.75" customHeight="1">
      <c r="A71" s="26">
        <v>44140</v>
      </c>
      <c r="B71" s="27"/>
      <c r="C71" s="31">
        <f>ROUND(97.05879,5)</f>
        <v>97.05879</v>
      </c>
      <c r="D71" s="31">
        <f>F71</f>
        <v>98.41189</v>
      </c>
      <c r="E71" s="31">
        <f>F71</f>
        <v>98.41189</v>
      </c>
      <c r="F71" s="31">
        <f>ROUND(98.41189,5)</f>
        <v>98.41189</v>
      </c>
      <c r="G71" s="28"/>
      <c r="H71" s="38"/>
    </row>
    <row r="72" spans="1:8" ht="12.75" customHeight="1">
      <c r="A72" s="26">
        <v>44231</v>
      </c>
      <c r="B72" s="27"/>
      <c r="C72" s="31">
        <f>ROUND(97.05879,5)</f>
        <v>97.05879</v>
      </c>
      <c r="D72" s="31">
        <f>F72</f>
        <v>99.67752</v>
      </c>
      <c r="E72" s="31">
        <f>F72</f>
        <v>99.67752</v>
      </c>
      <c r="F72" s="31">
        <f>ROUND(99.67752,5)</f>
        <v>99.67752</v>
      </c>
      <c r="G72" s="28"/>
      <c r="H72" s="38"/>
    </row>
    <row r="73" spans="1:8" ht="12.75" customHeight="1">
      <c r="A73" s="26">
        <v>44322</v>
      </c>
      <c r="B73" s="27"/>
      <c r="C73" s="31">
        <f>ROUND(97.05879,5)</f>
        <v>97.05879</v>
      </c>
      <c r="D73" s="31">
        <f>F73</f>
        <v>99.74609</v>
      </c>
      <c r="E73" s="31">
        <f>F73</f>
        <v>99.74609</v>
      </c>
      <c r="F73" s="31">
        <f>ROUND(99.74609,5)</f>
        <v>99.74609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43958</v>
      </c>
      <c r="B75" s="27"/>
      <c r="C75" s="31">
        <f>ROUND(10.175,5)</f>
        <v>10.175</v>
      </c>
      <c r="D75" s="31">
        <f>F75</f>
        <v>10.18779</v>
      </c>
      <c r="E75" s="31">
        <f>F75</f>
        <v>10.18779</v>
      </c>
      <c r="F75" s="31">
        <f>ROUND(10.18779,5)</f>
        <v>10.18779</v>
      </c>
      <c r="G75" s="28"/>
      <c r="H75" s="38"/>
    </row>
    <row r="76" spans="1:8" ht="12.75" customHeight="1">
      <c r="A76" s="26">
        <v>44049</v>
      </c>
      <c r="B76" s="27"/>
      <c r="C76" s="31">
        <f>ROUND(10.175,5)</f>
        <v>10.175</v>
      </c>
      <c r="D76" s="31">
        <f>F76</f>
        <v>10.40902</v>
      </c>
      <c r="E76" s="31">
        <f>F76</f>
        <v>10.40902</v>
      </c>
      <c r="F76" s="31">
        <f>ROUND(10.40902,5)</f>
        <v>10.40902</v>
      </c>
      <c r="G76" s="28"/>
      <c r="H76" s="38"/>
    </row>
    <row r="77" spans="1:8" ht="12.75" customHeight="1">
      <c r="A77" s="26">
        <v>44140</v>
      </c>
      <c r="B77" s="27"/>
      <c r="C77" s="31">
        <f>ROUND(10.175,5)</f>
        <v>10.175</v>
      </c>
      <c r="D77" s="31">
        <f>F77</f>
        <v>10.61517</v>
      </c>
      <c r="E77" s="31">
        <f>F77</f>
        <v>10.61517</v>
      </c>
      <c r="F77" s="31">
        <f>ROUND(10.61517,5)</f>
        <v>10.61517</v>
      </c>
      <c r="G77" s="28"/>
      <c r="H77" s="38"/>
    </row>
    <row r="78" spans="1:8" ht="12.75" customHeight="1">
      <c r="A78" s="26">
        <v>44231</v>
      </c>
      <c r="B78" s="27"/>
      <c r="C78" s="31">
        <f>ROUND(10.175,5)</f>
        <v>10.175</v>
      </c>
      <c r="D78" s="31">
        <f>F78</f>
        <v>10.84248</v>
      </c>
      <c r="E78" s="31">
        <f>F78</f>
        <v>10.84248</v>
      </c>
      <c r="F78" s="31">
        <f>ROUND(10.84248,5)</f>
        <v>10.84248</v>
      </c>
      <c r="G78" s="28"/>
      <c r="H78" s="38"/>
    </row>
    <row r="79" spans="1:8" ht="12.75" customHeight="1">
      <c r="A79" s="26">
        <v>44322</v>
      </c>
      <c r="B79" s="27"/>
      <c r="C79" s="31">
        <f>ROUND(10.175,5)</f>
        <v>10.175</v>
      </c>
      <c r="D79" s="31">
        <f>F79</f>
        <v>11.09794</v>
      </c>
      <c r="E79" s="31">
        <f>F79</f>
        <v>11.09794</v>
      </c>
      <c r="F79" s="31">
        <f>ROUND(11.09794,5)</f>
        <v>11.09794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43958</v>
      </c>
      <c r="B81" s="27"/>
      <c r="C81" s="31">
        <f>ROUND(10.745,5)</f>
        <v>10.745</v>
      </c>
      <c r="D81" s="31">
        <f>F81</f>
        <v>10.75746</v>
      </c>
      <c r="E81" s="31">
        <f>F81</f>
        <v>10.75746</v>
      </c>
      <c r="F81" s="31">
        <f>ROUND(10.75746,5)</f>
        <v>10.75746</v>
      </c>
      <c r="G81" s="28"/>
      <c r="H81" s="38"/>
    </row>
    <row r="82" spans="1:8" ht="12.75" customHeight="1">
      <c r="A82" s="26">
        <v>44049</v>
      </c>
      <c r="B82" s="27"/>
      <c r="C82" s="31">
        <f>ROUND(10.745,5)</f>
        <v>10.745</v>
      </c>
      <c r="D82" s="31">
        <f>F82</f>
        <v>10.97573</v>
      </c>
      <c r="E82" s="31">
        <f>F82</f>
        <v>10.97573</v>
      </c>
      <c r="F82" s="31">
        <f>ROUND(10.97573,5)</f>
        <v>10.97573</v>
      </c>
      <c r="G82" s="28"/>
      <c r="H82" s="38"/>
    </row>
    <row r="83" spans="1:8" ht="12.75" customHeight="1">
      <c r="A83" s="26">
        <v>44140</v>
      </c>
      <c r="B83" s="27"/>
      <c r="C83" s="31">
        <f>ROUND(10.745,5)</f>
        <v>10.745</v>
      </c>
      <c r="D83" s="31">
        <f>F83</f>
        <v>11.18802</v>
      </c>
      <c r="E83" s="31">
        <f>F83</f>
        <v>11.18802</v>
      </c>
      <c r="F83" s="31">
        <f>ROUND(11.18802,5)</f>
        <v>11.18802</v>
      </c>
      <c r="G83" s="28"/>
      <c r="H83" s="38"/>
    </row>
    <row r="84" spans="1:8" ht="12.75" customHeight="1">
      <c r="A84" s="26">
        <v>44231</v>
      </c>
      <c r="B84" s="27"/>
      <c r="C84" s="31">
        <f>ROUND(10.745,5)</f>
        <v>10.745</v>
      </c>
      <c r="D84" s="31">
        <f>F84</f>
        <v>11.41593</v>
      </c>
      <c r="E84" s="31">
        <f>F84</f>
        <v>11.41593</v>
      </c>
      <c r="F84" s="31">
        <f>ROUND(11.41593,5)</f>
        <v>11.41593</v>
      </c>
      <c r="G84" s="28"/>
      <c r="H84" s="38"/>
    </row>
    <row r="85" spans="1:8" ht="12.75" customHeight="1">
      <c r="A85" s="26">
        <v>44322</v>
      </c>
      <c r="B85" s="27"/>
      <c r="C85" s="31">
        <f>ROUND(10.745,5)</f>
        <v>10.745</v>
      </c>
      <c r="D85" s="31">
        <f>F85</f>
        <v>11.66627</v>
      </c>
      <c r="E85" s="31">
        <f>F85</f>
        <v>11.66627</v>
      </c>
      <c r="F85" s="31">
        <f>ROUND(11.66627,5)</f>
        <v>11.66627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43958</v>
      </c>
      <c r="B87" s="27"/>
      <c r="C87" s="31">
        <f>ROUND(94.6603,5)</f>
        <v>94.6603</v>
      </c>
      <c r="D87" s="31">
        <f>F87</f>
        <v>94.71532</v>
      </c>
      <c r="E87" s="31">
        <f>F87</f>
        <v>94.71532</v>
      </c>
      <c r="F87" s="31">
        <f>ROUND(94.71532,5)</f>
        <v>94.71532</v>
      </c>
      <c r="G87" s="28"/>
      <c r="H87" s="38"/>
    </row>
    <row r="88" spans="1:8" ht="12.75" customHeight="1">
      <c r="A88" s="26">
        <v>44049</v>
      </c>
      <c r="B88" s="27"/>
      <c r="C88" s="31">
        <f>ROUND(94.6603,5)</f>
        <v>94.6603</v>
      </c>
      <c r="D88" s="31">
        <f>F88</f>
        <v>95.8636</v>
      </c>
      <c r="E88" s="31">
        <f>F88</f>
        <v>95.8636</v>
      </c>
      <c r="F88" s="31">
        <f>ROUND(95.8636,5)</f>
        <v>95.8636</v>
      </c>
      <c r="G88" s="28"/>
      <c r="H88" s="38"/>
    </row>
    <row r="89" spans="1:8" ht="12.75" customHeight="1">
      <c r="A89" s="26">
        <v>44140</v>
      </c>
      <c r="B89" s="27"/>
      <c r="C89" s="31">
        <f>ROUND(94.6603,5)</f>
        <v>94.6603</v>
      </c>
      <c r="D89" s="31">
        <f>F89</f>
        <v>95.87622</v>
      </c>
      <c r="E89" s="31">
        <f>F89</f>
        <v>95.87622</v>
      </c>
      <c r="F89" s="31">
        <f>ROUND(95.87622,5)</f>
        <v>95.87622</v>
      </c>
      <c r="G89" s="28"/>
      <c r="H89" s="38"/>
    </row>
    <row r="90" spans="1:8" ht="12.75" customHeight="1">
      <c r="A90" s="26">
        <v>44231</v>
      </c>
      <c r="B90" s="27"/>
      <c r="C90" s="31">
        <f>ROUND(94.6603,5)</f>
        <v>94.6603</v>
      </c>
      <c r="D90" s="31">
        <f>F90</f>
        <v>97.10931</v>
      </c>
      <c r="E90" s="31">
        <f>F90</f>
        <v>97.10931</v>
      </c>
      <c r="F90" s="31">
        <f>ROUND(97.10931,5)</f>
        <v>97.10931</v>
      </c>
      <c r="G90" s="28"/>
      <c r="H90" s="38"/>
    </row>
    <row r="91" spans="1:8" ht="12.75" customHeight="1">
      <c r="A91" s="26">
        <v>44322</v>
      </c>
      <c r="B91" s="27"/>
      <c r="C91" s="31">
        <f>ROUND(94.6603,5)</f>
        <v>94.6603</v>
      </c>
      <c r="D91" s="31">
        <f>F91</f>
        <v>97.06843</v>
      </c>
      <c r="E91" s="31">
        <f>F91</f>
        <v>97.06843</v>
      </c>
      <c r="F91" s="31">
        <f>ROUND(97.06843,5)</f>
        <v>97.06843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43958</v>
      </c>
      <c r="B93" s="27"/>
      <c r="C93" s="31">
        <f>ROUND(11.48,5)</f>
        <v>11.48</v>
      </c>
      <c r="D93" s="31">
        <f>F93</f>
        <v>11.49276</v>
      </c>
      <c r="E93" s="31">
        <f>F93</f>
        <v>11.49276</v>
      </c>
      <c r="F93" s="31">
        <f>ROUND(11.49276,5)</f>
        <v>11.49276</v>
      </c>
      <c r="G93" s="28"/>
      <c r="H93" s="38"/>
    </row>
    <row r="94" spans="1:8" ht="12.75" customHeight="1">
      <c r="A94" s="26">
        <v>44049</v>
      </c>
      <c r="B94" s="27"/>
      <c r="C94" s="31">
        <f>ROUND(11.48,5)</f>
        <v>11.48</v>
      </c>
      <c r="D94" s="31">
        <f>F94</f>
        <v>11.71614</v>
      </c>
      <c r="E94" s="31">
        <f>F94</f>
        <v>11.71614</v>
      </c>
      <c r="F94" s="31">
        <f>ROUND(11.71614,5)</f>
        <v>11.71614</v>
      </c>
      <c r="G94" s="28"/>
      <c r="H94" s="38"/>
    </row>
    <row r="95" spans="1:8" ht="12.75" customHeight="1">
      <c r="A95" s="26">
        <v>44140</v>
      </c>
      <c r="B95" s="27"/>
      <c r="C95" s="31">
        <f>ROUND(11.48,5)</f>
        <v>11.48</v>
      </c>
      <c r="D95" s="31">
        <f>F95</f>
        <v>11.92398</v>
      </c>
      <c r="E95" s="31">
        <f>F95</f>
        <v>11.92398</v>
      </c>
      <c r="F95" s="31">
        <f>ROUND(11.92398,5)</f>
        <v>11.92398</v>
      </c>
      <c r="G95" s="28"/>
      <c r="H95" s="38"/>
    </row>
    <row r="96" spans="1:8" ht="12.75" customHeight="1">
      <c r="A96" s="26">
        <v>44231</v>
      </c>
      <c r="B96" s="27"/>
      <c r="C96" s="31">
        <f>ROUND(11.48,5)</f>
        <v>11.48</v>
      </c>
      <c r="D96" s="31">
        <f>F96</f>
        <v>12.15039</v>
      </c>
      <c r="E96" s="31">
        <f>F96</f>
        <v>12.15039</v>
      </c>
      <c r="F96" s="31">
        <f>ROUND(12.15039,5)</f>
        <v>12.15039</v>
      </c>
      <c r="G96" s="28"/>
      <c r="H96" s="38"/>
    </row>
    <row r="97" spans="1:8" ht="12.75" customHeight="1">
      <c r="A97" s="26">
        <v>44322</v>
      </c>
      <c r="B97" s="27"/>
      <c r="C97" s="31">
        <f>ROUND(11.48,5)</f>
        <v>11.48</v>
      </c>
      <c r="D97" s="31">
        <f>F97</f>
        <v>12.39759</v>
      </c>
      <c r="E97" s="31">
        <f>F97</f>
        <v>12.39759</v>
      </c>
      <c r="F97" s="31">
        <f>ROUND(12.39759,5)</f>
        <v>12.39759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43958</v>
      </c>
      <c r="B99" s="27"/>
      <c r="C99" s="31">
        <f>ROUND(4.45,5)</f>
        <v>4.45</v>
      </c>
      <c r="D99" s="31">
        <f>F99</f>
        <v>108.7537</v>
      </c>
      <c r="E99" s="31">
        <f>F99</f>
        <v>108.7537</v>
      </c>
      <c r="F99" s="31">
        <f>ROUND(108.7537,5)</f>
        <v>108.7537</v>
      </c>
      <c r="G99" s="28"/>
      <c r="H99" s="38"/>
    </row>
    <row r="100" spans="1:8" ht="12.75" customHeight="1">
      <c r="A100" s="26">
        <v>44049</v>
      </c>
      <c r="B100" s="27"/>
      <c r="C100" s="31">
        <f>ROUND(4.45,5)</f>
        <v>4.45</v>
      </c>
      <c r="D100" s="31">
        <f>F100</f>
        <v>108.38387</v>
      </c>
      <c r="E100" s="31">
        <f>F100</f>
        <v>108.38387</v>
      </c>
      <c r="F100" s="31">
        <f>ROUND(108.38387,5)</f>
        <v>108.38387</v>
      </c>
      <c r="G100" s="28"/>
      <c r="H100" s="38"/>
    </row>
    <row r="101" spans="1:8" ht="12.75" customHeight="1">
      <c r="A101" s="26">
        <v>44140</v>
      </c>
      <c r="B101" s="27"/>
      <c r="C101" s="31">
        <f>ROUND(4.45,5)</f>
        <v>4.45</v>
      </c>
      <c r="D101" s="31">
        <f>F101</f>
        <v>109.76968</v>
      </c>
      <c r="E101" s="31">
        <f>F101</f>
        <v>109.76968</v>
      </c>
      <c r="F101" s="31">
        <f>ROUND(109.76968,5)</f>
        <v>109.76968</v>
      </c>
      <c r="G101" s="28"/>
      <c r="H101" s="38"/>
    </row>
    <row r="102" spans="1:8" ht="12.75" customHeight="1">
      <c r="A102" s="26">
        <v>44231</v>
      </c>
      <c r="B102" s="27"/>
      <c r="C102" s="31">
        <f>ROUND(4.45,5)</f>
        <v>4.45</v>
      </c>
      <c r="D102" s="31">
        <f>F102</f>
        <v>109.46773</v>
      </c>
      <c r="E102" s="31">
        <f>F102</f>
        <v>109.46773</v>
      </c>
      <c r="F102" s="31">
        <f>ROUND(109.46773,5)</f>
        <v>109.46773</v>
      </c>
      <c r="G102" s="28"/>
      <c r="H102" s="38"/>
    </row>
    <row r="103" spans="1:8" ht="12.75" customHeight="1">
      <c r="A103" s="26">
        <v>44322</v>
      </c>
      <c r="B103" s="27"/>
      <c r="C103" s="31">
        <f>ROUND(4.45,5)</f>
        <v>4.45</v>
      </c>
      <c r="D103" s="31">
        <f>F103</f>
        <v>110.80655</v>
      </c>
      <c r="E103" s="31">
        <f>F103</f>
        <v>110.80655</v>
      </c>
      <c r="F103" s="31">
        <f>ROUND(110.80655,5)</f>
        <v>110.80655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43958</v>
      </c>
      <c r="B105" s="27"/>
      <c r="C105" s="31">
        <f>ROUND(11.665,5)</f>
        <v>11.665</v>
      </c>
      <c r="D105" s="31">
        <f>F105</f>
        <v>11.67777</v>
      </c>
      <c r="E105" s="31">
        <f>F105</f>
        <v>11.67777</v>
      </c>
      <c r="F105" s="31">
        <f>ROUND(11.67777,5)</f>
        <v>11.67777</v>
      </c>
      <c r="G105" s="28"/>
      <c r="H105" s="38"/>
    </row>
    <row r="106" spans="1:8" ht="12.75" customHeight="1">
      <c r="A106" s="26">
        <v>44049</v>
      </c>
      <c r="B106" s="27"/>
      <c r="C106" s="31">
        <f>ROUND(11.665,5)</f>
        <v>11.665</v>
      </c>
      <c r="D106" s="31">
        <f>F106</f>
        <v>11.90183</v>
      </c>
      <c r="E106" s="31">
        <f>F106</f>
        <v>11.90183</v>
      </c>
      <c r="F106" s="31">
        <f>ROUND(11.90183,5)</f>
        <v>11.90183</v>
      </c>
      <c r="G106" s="28"/>
      <c r="H106" s="38"/>
    </row>
    <row r="107" spans="1:8" ht="12.75" customHeight="1">
      <c r="A107" s="26">
        <v>44140</v>
      </c>
      <c r="B107" s="27"/>
      <c r="C107" s="31">
        <f>ROUND(11.665,5)</f>
        <v>11.665</v>
      </c>
      <c r="D107" s="31">
        <f>F107</f>
        <v>12.11034</v>
      </c>
      <c r="E107" s="31">
        <f>F107</f>
        <v>12.11034</v>
      </c>
      <c r="F107" s="31">
        <f>ROUND(12.11034,5)</f>
        <v>12.11034</v>
      </c>
      <c r="G107" s="28"/>
      <c r="H107" s="38"/>
    </row>
    <row r="108" spans="1:8" ht="12.75" customHeight="1">
      <c r="A108" s="26">
        <v>44231</v>
      </c>
      <c r="B108" s="27"/>
      <c r="C108" s="31">
        <f>ROUND(11.665,5)</f>
        <v>11.665</v>
      </c>
      <c r="D108" s="31">
        <f>F108</f>
        <v>12.3375</v>
      </c>
      <c r="E108" s="31">
        <f>F108</f>
        <v>12.3375</v>
      </c>
      <c r="F108" s="31">
        <f>ROUND(12.3375,5)</f>
        <v>12.3375</v>
      </c>
      <c r="G108" s="28"/>
      <c r="H108" s="38"/>
    </row>
    <row r="109" spans="1:8" ht="12.75" customHeight="1">
      <c r="A109" s="26">
        <v>44322</v>
      </c>
      <c r="B109" s="27"/>
      <c r="C109" s="31">
        <f>ROUND(11.665,5)</f>
        <v>11.665</v>
      </c>
      <c r="D109" s="31">
        <f>F109</f>
        <v>12.58484</v>
      </c>
      <c r="E109" s="31">
        <f>F109</f>
        <v>12.58484</v>
      </c>
      <c r="F109" s="31">
        <f>ROUND(12.58484,5)</f>
        <v>12.58484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43958</v>
      </c>
      <c r="B111" s="27"/>
      <c r="C111" s="31">
        <f>ROUND(11.735,5)</f>
        <v>11.735</v>
      </c>
      <c r="D111" s="31">
        <f>F111</f>
        <v>11.74746</v>
      </c>
      <c r="E111" s="31">
        <f>F111</f>
        <v>11.74746</v>
      </c>
      <c r="F111" s="31">
        <f>ROUND(11.74746,5)</f>
        <v>11.74746</v>
      </c>
      <c r="G111" s="28"/>
      <c r="H111" s="38"/>
    </row>
    <row r="112" spans="1:8" ht="12.75" customHeight="1">
      <c r="A112" s="26">
        <v>44049</v>
      </c>
      <c r="B112" s="27"/>
      <c r="C112" s="31">
        <f>ROUND(11.735,5)</f>
        <v>11.735</v>
      </c>
      <c r="D112" s="31">
        <f>F112</f>
        <v>11.96611</v>
      </c>
      <c r="E112" s="31">
        <f>F112</f>
        <v>11.96611</v>
      </c>
      <c r="F112" s="31">
        <f>ROUND(11.96611,5)</f>
        <v>11.96611</v>
      </c>
      <c r="G112" s="28"/>
      <c r="H112" s="38"/>
    </row>
    <row r="113" spans="1:8" ht="12.75" customHeight="1">
      <c r="A113" s="26">
        <v>44140</v>
      </c>
      <c r="B113" s="27"/>
      <c r="C113" s="31">
        <f>ROUND(11.735,5)</f>
        <v>11.735</v>
      </c>
      <c r="D113" s="31">
        <f>F113</f>
        <v>12.16949</v>
      </c>
      <c r="E113" s="31">
        <f>F113</f>
        <v>12.16949</v>
      </c>
      <c r="F113" s="31">
        <f>ROUND(12.16949,5)</f>
        <v>12.16949</v>
      </c>
      <c r="G113" s="28"/>
      <c r="H113" s="38"/>
    </row>
    <row r="114" spans="1:8" ht="12.75" customHeight="1">
      <c r="A114" s="26">
        <v>44231</v>
      </c>
      <c r="B114" s="27"/>
      <c r="C114" s="31">
        <f>ROUND(11.735,5)</f>
        <v>11.735</v>
      </c>
      <c r="D114" s="31">
        <f>F114</f>
        <v>12.39098</v>
      </c>
      <c r="E114" s="31">
        <f>F114</f>
        <v>12.39098</v>
      </c>
      <c r="F114" s="31">
        <f>ROUND(12.39098,5)</f>
        <v>12.39098</v>
      </c>
      <c r="G114" s="28"/>
      <c r="H114" s="38"/>
    </row>
    <row r="115" spans="1:8" ht="12.75" customHeight="1">
      <c r="A115" s="26">
        <v>44322</v>
      </c>
      <c r="B115" s="27"/>
      <c r="C115" s="31">
        <f>ROUND(11.735,5)</f>
        <v>11.735</v>
      </c>
      <c r="D115" s="31">
        <f>F115</f>
        <v>12.63184</v>
      </c>
      <c r="E115" s="31">
        <f>F115</f>
        <v>12.63184</v>
      </c>
      <c r="F115" s="31">
        <f>ROUND(12.63184,5)</f>
        <v>12.63184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43958</v>
      </c>
      <c r="B117" s="27"/>
      <c r="C117" s="31">
        <f>ROUND(97.85856,5)</f>
        <v>97.85856</v>
      </c>
      <c r="D117" s="31">
        <f>F117</f>
        <v>97.91546</v>
      </c>
      <c r="E117" s="31">
        <f>F117</f>
        <v>97.91546</v>
      </c>
      <c r="F117" s="31">
        <f>ROUND(97.91546,5)</f>
        <v>97.91546</v>
      </c>
      <c r="G117" s="28"/>
      <c r="H117" s="38"/>
    </row>
    <row r="118" spans="1:8" ht="12.75" customHeight="1">
      <c r="A118" s="26">
        <v>44049</v>
      </c>
      <c r="B118" s="27"/>
      <c r="C118" s="31">
        <f>ROUND(97.85856,5)</f>
        <v>97.85856</v>
      </c>
      <c r="D118" s="31">
        <f>F118</f>
        <v>99.10253</v>
      </c>
      <c r="E118" s="31">
        <f>F118</f>
        <v>99.10253</v>
      </c>
      <c r="F118" s="31">
        <f>ROUND(99.10253,5)</f>
        <v>99.10253</v>
      </c>
      <c r="G118" s="28"/>
      <c r="H118" s="38"/>
    </row>
    <row r="119" spans="1:8" ht="12.75" customHeight="1">
      <c r="A119" s="26">
        <v>44140</v>
      </c>
      <c r="B119" s="27"/>
      <c r="C119" s="31">
        <f>ROUND(97.85856,5)</f>
        <v>97.85856</v>
      </c>
      <c r="D119" s="31">
        <f>F119</f>
        <v>98.5826</v>
      </c>
      <c r="E119" s="31">
        <f>F119</f>
        <v>98.5826</v>
      </c>
      <c r="F119" s="31">
        <f>ROUND(98.5826,5)</f>
        <v>98.5826</v>
      </c>
      <c r="G119" s="28"/>
      <c r="H119" s="38"/>
    </row>
    <row r="120" spans="1:8" ht="12.75" customHeight="1">
      <c r="A120" s="26">
        <v>44231</v>
      </c>
      <c r="B120" s="27"/>
      <c r="C120" s="31">
        <f>ROUND(97.85856,5)</f>
        <v>97.85856</v>
      </c>
      <c r="D120" s="31">
        <f>F120</f>
        <v>99.85054</v>
      </c>
      <c r="E120" s="31">
        <f>F120</f>
        <v>99.85054</v>
      </c>
      <c r="F120" s="31">
        <f>ROUND(99.85054,5)</f>
        <v>99.85054</v>
      </c>
      <c r="G120" s="28"/>
      <c r="H120" s="38"/>
    </row>
    <row r="121" spans="1:8" ht="12.75" customHeight="1">
      <c r="A121" s="26">
        <v>44322</v>
      </c>
      <c r="B121" s="27"/>
      <c r="C121" s="31">
        <f>ROUND(97.85856,5)</f>
        <v>97.85856</v>
      </c>
      <c r="D121" s="31">
        <f>F121</f>
        <v>99.26348</v>
      </c>
      <c r="E121" s="31">
        <f>F121</f>
        <v>99.26348</v>
      </c>
      <c r="F121" s="31">
        <f>ROUND(99.26348,5)</f>
        <v>99.26348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43958</v>
      </c>
      <c r="B123" s="27"/>
      <c r="C123" s="31">
        <f>ROUND(4.45,5)</f>
        <v>4.45</v>
      </c>
      <c r="D123" s="31">
        <f>F123</f>
        <v>100.73175</v>
      </c>
      <c r="E123" s="31">
        <f>F123</f>
        <v>100.73175</v>
      </c>
      <c r="F123" s="31">
        <f>ROUND(100.73175,5)</f>
        <v>100.73175</v>
      </c>
      <c r="G123" s="28"/>
      <c r="H123" s="38"/>
    </row>
    <row r="124" spans="1:8" ht="12.75" customHeight="1">
      <c r="A124" s="26">
        <v>44049</v>
      </c>
      <c r="B124" s="27"/>
      <c r="C124" s="31">
        <f>ROUND(4.45,5)</f>
        <v>4.45</v>
      </c>
      <c r="D124" s="31">
        <f>F124</f>
        <v>100.08298</v>
      </c>
      <c r="E124" s="31">
        <f>F124</f>
        <v>100.08298</v>
      </c>
      <c r="F124" s="31">
        <f>ROUND(100.08298,5)</f>
        <v>100.08298</v>
      </c>
      <c r="G124" s="28"/>
      <c r="H124" s="38"/>
    </row>
    <row r="125" spans="1:8" ht="12.75" customHeight="1">
      <c r="A125" s="26">
        <v>44140</v>
      </c>
      <c r="B125" s="27"/>
      <c r="C125" s="31">
        <f>ROUND(4.45,5)</f>
        <v>4.45</v>
      </c>
      <c r="D125" s="31">
        <f>F125</f>
        <v>101.3624</v>
      </c>
      <c r="E125" s="31">
        <f>F125</f>
        <v>101.3624</v>
      </c>
      <c r="F125" s="31">
        <f>ROUND(101.3624,5)</f>
        <v>101.3624</v>
      </c>
      <c r="G125" s="28"/>
      <c r="H125" s="38"/>
    </row>
    <row r="126" spans="1:8" ht="12.75" customHeight="1">
      <c r="A126" s="26">
        <v>44231</v>
      </c>
      <c r="B126" s="27"/>
      <c r="C126" s="31">
        <f>ROUND(4.45,5)</f>
        <v>4.45</v>
      </c>
      <c r="D126" s="31">
        <f>F126</f>
        <v>100.75562</v>
      </c>
      <c r="E126" s="31">
        <f>F126</f>
        <v>100.75562</v>
      </c>
      <c r="F126" s="31">
        <f>ROUND(100.75562,5)</f>
        <v>100.75562</v>
      </c>
      <c r="G126" s="28"/>
      <c r="H126" s="38"/>
    </row>
    <row r="127" spans="1:8" ht="12.75" customHeight="1">
      <c r="A127" s="26">
        <v>44322</v>
      </c>
      <c r="B127" s="27"/>
      <c r="C127" s="31">
        <f>ROUND(4.45,5)</f>
        <v>4.45</v>
      </c>
      <c r="D127" s="31">
        <f>F127</f>
        <v>101.9878</v>
      </c>
      <c r="E127" s="31">
        <f>F127</f>
        <v>101.9878</v>
      </c>
      <c r="F127" s="31">
        <f>ROUND(101.9878,5)</f>
        <v>101.9878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43958</v>
      </c>
      <c r="B129" s="27"/>
      <c r="C129" s="31">
        <f>ROUND(5.13,5)</f>
        <v>5.13</v>
      </c>
      <c r="D129" s="31">
        <f>F129</f>
        <v>124.79967</v>
      </c>
      <c r="E129" s="31">
        <f>F129</f>
        <v>124.79967</v>
      </c>
      <c r="F129" s="31">
        <f>ROUND(124.79967,5)</f>
        <v>124.79967</v>
      </c>
      <c r="G129" s="28"/>
      <c r="H129" s="38"/>
    </row>
    <row r="130" spans="1:8" ht="12.75" customHeight="1">
      <c r="A130" s="26">
        <v>44049</v>
      </c>
      <c r="B130" s="27"/>
      <c r="C130" s="31">
        <f>ROUND(5.13,5)</f>
        <v>5.13</v>
      </c>
      <c r="D130" s="31">
        <f>F130</f>
        <v>126.31267</v>
      </c>
      <c r="E130" s="31">
        <f>F130</f>
        <v>126.31267</v>
      </c>
      <c r="F130" s="31">
        <f>ROUND(126.31267,5)</f>
        <v>126.31267</v>
      </c>
      <c r="G130" s="28"/>
      <c r="H130" s="38"/>
    </row>
    <row r="131" spans="1:8" ht="12.75" customHeight="1">
      <c r="A131" s="26">
        <v>44140</v>
      </c>
      <c r="B131" s="27"/>
      <c r="C131" s="31">
        <f>ROUND(5.13,5)</f>
        <v>5.13</v>
      </c>
      <c r="D131" s="31">
        <f>F131</f>
        <v>125.96267</v>
      </c>
      <c r="E131" s="31">
        <f>F131</f>
        <v>125.96267</v>
      </c>
      <c r="F131" s="31">
        <f>ROUND(125.96267,5)</f>
        <v>125.96267</v>
      </c>
      <c r="G131" s="28"/>
      <c r="H131" s="38"/>
    </row>
    <row r="132" spans="1:8" ht="12.75" customHeight="1">
      <c r="A132" s="26">
        <v>44231</v>
      </c>
      <c r="B132" s="27"/>
      <c r="C132" s="31">
        <f>ROUND(5.13,5)</f>
        <v>5.13</v>
      </c>
      <c r="D132" s="31">
        <f>F132</f>
        <v>127.58279</v>
      </c>
      <c r="E132" s="31">
        <f>F132</f>
        <v>127.58279</v>
      </c>
      <c r="F132" s="31">
        <f>ROUND(127.58279,5)</f>
        <v>127.58279</v>
      </c>
      <c r="G132" s="28"/>
      <c r="H132" s="38"/>
    </row>
    <row r="133" spans="1:8" ht="12.75" customHeight="1">
      <c r="A133" s="26">
        <v>44322</v>
      </c>
      <c r="B133" s="27"/>
      <c r="C133" s="31">
        <f>ROUND(5.13,5)</f>
        <v>5.13</v>
      </c>
      <c r="D133" s="31">
        <f>F133</f>
        <v>127.15619</v>
      </c>
      <c r="E133" s="31">
        <f>F133</f>
        <v>127.15619</v>
      </c>
      <c r="F133" s="31">
        <f>ROUND(127.15619,5)</f>
        <v>127.15619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43958</v>
      </c>
      <c r="B135" s="27"/>
      <c r="C135" s="31">
        <f>ROUND(12.35,5)</f>
        <v>12.35</v>
      </c>
      <c r="D135" s="31">
        <f>F135</f>
        <v>12.36505</v>
      </c>
      <c r="E135" s="31">
        <f>F135</f>
        <v>12.36505</v>
      </c>
      <c r="F135" s="31">
        <f>ROUND(12.36505,5)</f>
        <v>12.36505</v>
      </c>
      <c r="G135" s="28"/>
      <c r="H135" s="38"/>
    </row>
    <row r="136" spans="1:8" ht="12.75" customHeight="1">
      <c r="A136" s="26">
        <v>44049</v>
      </c>
      <c r="B136" s="27"/>
      <c r="C136" s="31">
        <f>ROUND(12.35,5)</f>
        <v>12.35</v>
      </c>
      <c r="D136" s="31">
        <f>F136</f>
        <v>12.63343</v>
      </c>
      <c r="E136" s="31">
        <f>F136</f>
        <v>12.63343</v>
      </c>
      <c r="F136" s="31">
        <f>ROUND(12.63343,5)</f>
        <v>12.63343</v>
      </c>
      <c r="G136" s="28"/>
      <c r="H136" s="38"/>
    </row>
    <row r="137" spans="1:8" ht="12.75" customHeight="1">
      <c r="A137" s="26">
        <v>44140</v>
      </c>
      <c r="B137" s="27"/>
      <c r="C137" s="31">
        <f>ROUND(12.35,5)</f>
        <v>12.35</v>
      </c>
      <c r="D137" s="31">
        <f>F137</f>
        <v>12.89841</v>
      </c>
      <c r="E137" s="31">
        <f>F137</f>
        <v>12.89841</v>
      </c>
      <c r="F137" s="31">
        <f>ROUND(12.89841,5)</f>
        <v>12.89841</v>
      </c>
      <c r="G137" s="28"/>
      <c r="H137" s="38"/>
    </row>
    <row r="138" spans="1:8" ht="12.75" customHeight="1">
      <c r="A138" s="26">
        <v>44231</v>
      </c>
      <c r="B138" s="27"/>
      <c r="C138" s="31">
        <f>ROUND(12.35,5)</f>
        <v>12.35</v>
      </c>
      <c r="D138" s="31">
        <f>F138</f>
        <v>13.18628</v>
      </c>
      <c r="E138" s="31">
        <f>F138</f>
        <v>13.18628</v>
      </c>
      <c r="F138" s="31">
        <f>ROUND(13.18628,5)</f>
        <v>13.18628</v>
      </c>
      <c r="G138" s="28"/>
      <c r="H138" s="38"/>
    </row>
    <row r="139" spans="1:8" ht="12.75" customHeight="1">
      <c r="A139" s="26">
        <v>44322</v>
      </c>
      <c r="B139" s="27"/>
      <c r="C139" s="31">
        <f>ROUND(12.35,5)</f>
        <v>12.35</v>
      </c>
      <c r="D139" s="31">
        <f>F139</f>
        <v>13.49262</v>
      </c>
      <c r="E139" s="31">
        <f>F139</f>
        <v>13.49262</v>
      </c>
      <c r="F139" s="31">
        <f>ROUND(13.49262,5)</f>
        <v>13.49262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43958</v>
      </c>
      <c r="B141" s="27"/>
      <c r="C141" s="31">
        <f>ROUND(12.755,5)</f>
        <v>12.755</v>
      </c>
      <c r="D141" s="31">
        <f>F141</f>
        <v>12.76956</v>
      </c>
      <c r="E141" s="31">
        <f>F141</f>
        <v>12.76956</v>
      </c>
      <c r="F141" s="31">
        <f>ROUND(12.76956,5)</f>
        <v>12.76956</v>
      </c>
      <c r="G141" s="28"/>
      <c r="H141" s="38"/>
    </row>
    <row r="142" spans="1:8" ht="12.75" customHeight="1">
      <c r="A142" s="26">
        <v>44049</v>
      </c>
      <c r="B142" s="27"/>
      <c r="C142" s="31">
        <f>ROUND(12.755,5)</f>
        <v>12.755</v>
      </c>
      <c r="D142" s="31">
        <f>F142</f>
        <v>13.03034</v>
      </c>
      <c r="E142" s="31">
        <f>F142</f>
        <v>13.03034</v>
      </c>
      <c r="F142" s="31">
        <f>ROUND(13.03034,5)</f>
        <v>13.03034</v>
      </c>
      <c r="G142" s="28"/>
      <c r="H142" s="38"/>
    </row>
    <row r="143" spans="1:8" ht="12.75" customHeight="1">
      <c r="A143" s="26">
        <v>44140</v>
      </c>
      <c r="B143" s="27"/>
      <c r="C143" s="31">
        <f>ROUND(12.755,5)</f>
        <v>12.755</v>
      </c>
      <c r="D143" s="31">
        <f>F143</f>
        <v>13.29087</v>
      </c>
      <c r="E143" s="31">
        <f>F143</f>
        <v>13.29087</v>
      </c>
      <c r="F143" s="31">
        <f>ROUND(13.29087,5)</f>
        <v>13.29087</v>
      </c>
      <c r="G143" s="28"/>
      <c r="H143" s="38"/>
    </row>
    <row r="144" spans="1:8" ht="12.75" customHeight="1">
      <c r="A144" s="26">
        <v>44231</v>
      </c>
      <c r="B144" s="27"/>
      <c r="C144" s="31">
        <f>ROUND(12.755,5)</f>
        <v>12.755</v>
      </c>
      <c r="D144" s="31">
        <f>F144</f>
        <v>13.56459</v>
      </c>
      <c r="E144" s="31">
        <f>F144</f>
        <v>13.56459</v>
      </c>
      <c r="F144" s="31">
        <f>ROUND(13.56459,5)</f>
        <v>13.56459</v>
      </c>
      <c r="G144" s="28"/>
      <c r="H144" s="38"/>
    </row>
    <row r="145" spans="1:8" ht="12.75" customHeight="1">
      <c r="A145" s="26">
        <v>44322</v>
      </c>
      <c r="B145" s="27"/>
      <c r="C145" s="31">
        <f>ROUND(12.755,5)</f>
        <v>12.755</v>
      </c>
      <c r="D145" s="31">
        <f>F145</f>
        <v>13.86733</v>
      </c>
      <c r="E145" s="31">
        <f>F145</f>
        <v>13.86733</v>
      </c>
      <c r="F145" s="31">
        <f>ROUND(13.86733,5)</f>
        <v>13.86733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43958</v>
      </c>
      <c r="B147" s="27"/>
      <c r="C147" s="31">
        <f>ROUND(5.475,5)</f>
        <v>5.475</v>
      </c>
      <c r="D147" s="31">
        <f>F147</f>
        <v>5.48156</v>
      </c>
      <c r="E147" s="31">
        <f>F147</f>
        <v>5.48156</v>
      </c>
      <c r="F147" s="31">
        <f>ROUND(5.48156,5)</f>
        <v>5.48156</v>
      </c>
      <c r="G147" s="28"/>
      <c r="H147" s="38"/>
    </row>
    <row r="148" spans="1:8" ht="12.75" customHeight="1">
      <c r="A148" s="26">
        <v>44049</v>
      </c>
      <c r="B148" s="27"/>
      <c r="C148" s="31">
        <f>ROUND(5.475,5)</f>
        <v>5.475</v>
      </c>
      <c r="D148" s="31">
        <f>F148</f>
        <v>5.55524</v>
      </c>
      <c r="E148" s="31">
        <f>F148</f>
        <v>5.55524</v>
      </c>
      <c r="F148" s="31">
        <f>ROUND(5.55524,5)</f>
        <v>5.55524</v>
      </c>
      <c r="G148" s="28"/>
      <c r="H148" s="38"/>
    </row>
    <row r="149" spans="1:8" ht="12.75" customHeight="1">
      <c r="A149" s="26">
        <v>44140</v>
      </c>
      <c r="B149" s="27"/>
      <c r="C149" s="31">
        <f>ROUND(5.475,5)</f>
        <v>5.475</v>
      </c>
      <c r="D149" s="31">
        <f>F149</f>
        <v>5.60806</v>
      </c>
      <c r="E149" s="31">
        <f>F149</f>
        <v>5.60806</v>
      </c>
      <c r="F149" s="31">
        <f>ROUND(5.60806,5)</f>
        <v>5.60806</v>
      </c>
      <c r="G149" s="28"/>
      <c r="H149" s="38"/>
    </row>
    <row r="150" spans="1:8" ht="12.75" customHeight="1">
      <c r="A150" s="26">
        <v>44231</v>
      </c>
      <c r="B150" s="27"/>
      <c r="C150" s="31">
        <f>ROUND(5.475,5)</f>
        <v>5.475</v>
      </c>
      <c r="D150" s="31">
        <f>F150</f>
        <v>5.68232</v>
      </c>
      <c r="E150" s="31">
        <f>F150</f>
        <v>5.68232</v>
      </c>
      <c r="F150" s="31">
        <f>ROUND(5.68232,5)</f>
        <v>5.68232</v>
      </c>
      <c r="G150" s="28"/>
      <c r="H150" s="38"/>
    </row>
    <row r="151" spans="1:8" ht="12.75" customHeight="1">
      <c r="A151" s="26">
        <v>44322</v>
      </c>
      <c r="B151" s="27"/>
      <c r="C151" s="31">
        <f>ROUND(5.475,5)</f>
        <v>5.475</v>
      </c>
      <c r="D151" s="31">
        <f>F151</f>
        <v>5.80379</v>
      </c>
      <c r="E151" s="31">
        <f>F151</f>
        <v>5.80379</v>
      </c>
      <c r="F151" s="31">
        <f>ROUND(5.80379,5)</f>
        <v>5.80379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43958</v>
      </c>
      <c r="B153" s="27"/>
      <c r="C153" s="31">
        <f>ROUND(11.295,5)</f>
        <v>11.295</v>
      </c>
      <c r="D153" s="31">
        <f>F153</f>
        <v>11.30755</v>
      </c>
      <c r="E153" s="31">
        <f>F153</f>
        <v>11.30755</v>
      </c>
      <c r="F153" s="31">
        <f>ROUND(11.30755,5)</f>
        <v>11.30755</v>
      </c>
      <c r="G153" s="28"/>
      <c r="H153" s="38"/>
    </row>
    <row r="154" spans="1:8" ht="12.75" customHeight="1">
      <c r="A154" s="26">
        <v>44049</v>
      </c>
      <c r="B154" s="27"/>
      <c r="C154" s="31">
        <f>ROUND(11.295,5)</f>
        <v>11.295</v>
      </c>
      <c r="D154" s="31">
        <f>F154</f>
        <v>11.52834</v>
      </c>
      <c r="E154" s="31">
        <f>F154</f>
        <v>11.52834</v>
      </c>
      <c r="F154" s="31">
        <f>ROUND(11.52834,5)</f>
        <v>11.52834</v>
      </c>
      <c r="G154" s="28"/>
      <c r="H154" s="38"/>
    </row>
    <row r="155" spans="1:8" ht="12.75" customHeight="1">
      <c r="A155" s="26">
        <v>44140</v>
      </c>
      <c r="B155" s="27"/>
      <c r="C155" s="31">
        <f>ROUND(11.295,5)</f>
        <v>11.295</v>
      </c>
      <c r="D155" s="31">
        <f>F155</f>
        <v>11.74484</v>
      </c>
      <c r="E155" s="31">
        <f>F155</f>
        <v>11.74484</v>
      </c>
      <c r="F155" s="31">
        <f>ROUND(11.74484,5)</f>
        <v>11.74484</v>
      </c>
      <c r="G155" s="28"/>
      <c r="H155" s="38"/>
    </row>
    <row r="156" spans="1:8" ht="12.75" customHeight="1">
      <c r="A156" s="26">
        <v>44231</v>
      </c>
      <c r="B156" s="27"/>
      <c r="C156" s="31">
        <f>ROUND(11.295,5)</f>
        <v>11.295</v>
      </c>
      <c r="D156" s="31">
        <f>F156</f>
        <v>11.98118</v>
      </c>
      <c r="E156" s="31">
        <f>F156</f>
        <v>11.98118</v>
      </c>
      <c r="F156" s="31">
        <f>ROUND(11.98118,5)</f>
        <v>11.98118</v>
      </c>
      <c r="G156" s="28"/>
      <c r="H156" s="38"/>
    </row>
    <row r="157" spans="1:8" ht="12.75" customHeight="1">
      <c r="A157" s="26">
        <v>44322</v>
      </c>
      <c r="B157" s="27"/>
      <c r="C157" s="31">
        <f>ROUND(11.295,5)</f>
        <v>11.295</v>
      </c>
      <c r="D157" s="31">
        <f>F157</f>
        <v>12.22963</v>
      </c>
      <c r="E157" s="31">
        <f>F157</f>
        <v>12.22963</v>
      </c>
      <c r="F157" s="31">
        <f>ROUND(12.22963,5)</f>
        <v>12.22963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43958</v>
      </c>
      <c r="B159" s="27"/>
      <c r="C159" s="31">
        <f>ROUND(8.335,5)</f>
        <v>8.335</v>
      </c>
      <c r="D159" s="31">
        <f>F159</f>
        <v>8.34679</v>
      </c>
      <c r="E159" s="31">
        <f>F159</f>
        <v>8.34679</v>
      </c>
      <c r="F159" s="31">
        <f>ROUND(8.34679,5)</f>
        <v>8.34679</v>
      </c>
      <c r="G159" s="28"/>
      <c r="H159" s="38"/>
    </row>
    <row r="160" spans="1:8" ht="12.75" customHeight="1">
      <c r="A160" s="26">
        <v>44049</v>
      </c>
      <c r="B160" s="27"/>
      <c r="C160" s="31">
        <f>ROUND(8.335,5)</f>
        <v>8.335</v>
      </c>
      <c r="D160" s="31">
        <f>F160</f>
        <v>8.54019</v>
      </c>
      <c r="E160" s="31">
        <f>F160</f>
        <v>8.54019</v>
      </c>
      <c r="F160" s="31">
        <f>ROUND(8.54019,5)</f>
        <v>8.54019</v>
      </c>
      <c r="G160" s="28"/>
      <c r="H160" s="38"/>
    </row>
    <row r="161" spans="1:8" ht="12.75" customHeight="1">
      <c r="A161" s="26">
        <v>44140</v>
      </c>
      <c r="B161" s="27"/>
      <c r="C161" s="31">
        <f>ROUND(8.335,5)</f>
        <v>8.335</v>
      </c>
      <c r="D161" s="31">
        <f>F161</f>
        <v>8.72533</v>
      </c>
      <c r="E161" s="31">
        <f>F161</f>
        <v>8.72533</v>
      </c>
      <c r="F161" s="31">
        <f>ROUND(8.72533,5)</f>
        <v>8.72533</v>
      </c>
      <c r="G161" s="28"/>
      <c r="H161" s="38"/>
    </row>
    <row r="162" spans="1:8" ht="12.75" customHeight="1">
      <c r="A162" s="26">
        <v>44231</v>
      </c>
      <c r="B162" s="27"/>
      <c r="C162" s="31">
        <f>ROUND(8.335,5)</f>
        <v>8.335</v>
      </c>
      <c r="D162" s="31">
        <f>F162</f>
        <v>8.93188</v>
      </c>
      <c r="E162" s="31">
        <f>F162</f>
        <v>8.93188</v>
      </c>
      <c r="F162" s="31">
        <f>ROUND(8.93188,5)</f>
        <v>8.93188</v>
      </c>
      <c r="G162" s="28"/>
      <c r="H162" s="38"/>
    </row>
    <row r="163" spans="1:8" ht="12.75" customHeight="1">
      <c r="A163" s="26">
        <v>44322</v>
      </c>
      <c r="B163" s="27"/>
      <c r="C163" s="31">
        <f>ROUND(8.335,5)</f>
        <v>8.335</v>
      </c>
      <c r="D163" s="31">
        <f>F163</f>
        <v>9.17544</v>
      </c>
      <c r="E163" s="31">
        <f>F163</f>
        <v>9.17544</v>
      </c>
      <c r="F163" s="31">
        <f>ROUND(9.17544,5)</f>
        <v>9.17544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43958</v>
      </c>
      <c r="B165" s="27"/>
      <c r="C165" s="31">
        <f>ROUND(2.7,5)</f>
        <v>2.7</v>
      </c>
      <c r="D165" s="31">
        <f>F165</f>
        <v>310.55117</v>
      </c>
      <c r="E165" s="31">
        <f>F165</f>
        <v>310.55117</v>
      </c>
      <c r="F165" s="31">
        <f>ROUND(310.55117,5)</f>
        <v>310.55117</v>
      </c>
      <c r="G165" s="28"/>
      <c r="H165" s="38"/>
    </row>
    <row r="166" spans="1:8" ht="12.75" customHeight="1">
      <c r="A166" s="26">
        <v>44049</v>
      </c>
      <c r="B166" s="27"/>
      <c r="C166" s="31">
        <f>ROUND(2.7,5)</f>
        <v>2.7</v>
      </c>
      <c r="D166" s="31">
        <f>F166</f>
        <v>306.54963</v>
      </c>
      <c r="E166" s="31">
        <f>F166</f>
        <v>306.54963</v>
      </c>
      <c r="F166" s="31">
        <f>ROUND(306.54963,5)</f>
        <v>306.54963</v>
      </c>
      <c r="G166" s="28"/>
      <c r="H166" s="38"/>
    </row>
    <row r="167" spans="1:8" ht="12.75" customHeight="1">
      <c r="A167" s="26">
        <v>44140</v>
      </c>
      <c r="B167" s="27"/>
      <c r="C167" s="31">
        <f>ROUND(2.7,5)</f>
        <v>2.7</v>
      </c>
      <c r="D167" s="31">
        <f>F167</f>
        <v>310.46826</v>
      </c>
      <c r="E167" s="31">
        <f>F167</f>
        <v>310.46826</v>
      </c>
      <c r="F167" s="31">
        <f>ROUND(310.46826,5)</f>
        <v>310.46826</v>
      </c>
      <c r="G167" s="28"/>
      <c r="H167" s="38"/>
    </row>
    <row r="168" spans="1:8" ht="12.75" customHeight="1">
      <c r="A168" s="26">
        <v>44231</v>
      </c>
      <c r="B168" s="27"/>
      <c r="C168" s="31">
        <f>ROUND(2.7,5)</f>
        <v>2.7</v>
      </c>
      <c r="D168" s="31">
        <f>F168</f>
        <v>306.51935</v>
      </c>
      <c r="E168" s="31">
        <f>F168</f>
        <v>306.51935</v>
      </c>
      <c r="F168" s="31">
        <f>ROUND(306.51935,5)</f>
        <v>306.51935</v>
      </c>
      <c r="G168" s="28"/>
      <c r="H168" s="38"/>
    </row>
    <row r="169" spans="1:8" ht="12.75" customHeight="1">
      <c r="A169" s="26">
        <v>44322</v>
      </c>
      <c r="B169" s="27"/>
      <c r="C169" s="31">
        <f>ROUND(2.7,5)</f>
        <v>2.7</v>
      </c>
      <c r="D169" s="31">
        <f>F169</f>
        <v>310.26769</v>
      </c>
      <c r="E169" s="31">
        <f>F169</f>
        <v>310.26769</v>
      </c>
      <c r="F169" s="31">
        <f>ROUND(310.26769,5)</f>
        <v>310.26769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43958</v>
      </c>
      <c r="B171" s="27"/>
      <c r="C171" s="31">
        <f>ROUND(4.39,5)</f>
        <v>4.39</v>
      </c>
      <c r="D171" s="31">
        <f>F171</f>
        <v>216.15328</v>
      </c>
      <c r="E171" s="31">
        <f>F171</f>
        <v>216.15328</v>
      </c>
      <c r="F171" s="31">
        <f>ROUND(216.15328,5)</f>
        <v>216.15328</v>
      </c>
      <c r="G171" s="28"/>
      <c r="H171" s="38"/>
    </row>
    <row r="172" spans="1:8" ht="12.75" customHeight="1">
      <c r="A172" s="26">
        <v>44049</v>
      </c>
      <c r="B172" s="27"/>
      <c r="C172" s="31">
        <f>ROUND(4.39,5)</f>
        <v>4.39</v>
      </c>
      <c r="D172" s="31">
        <f>F172</f>
        <v>214.64867</v>
      </c>
      <c r="E172" s="31">
        <f>F172</f>
        <v>214.64867</v>
      </c>
      <c r="F172" s="31">
        <f>ROUND(214.64867,5)</f>
        <v>214.64867</v>
      </c>
      <c r="G172" s="28"/>
      <c r="H172" s="38"/>
    </row>
    <row r="173" spans="1:8" ht="12.75" customHeight="1">
      <c r="A173" s="26">
        <v>44140</v>
      </c>
      <c r="B173" s="27"/>
      <c r="C173" s="31">
        <f>ROUND(4.39,5)</f>
        <v>4.39</v>
      </c>
      <c r="D173" s="31">
        <f>F173</f>
        <v>217.39235</v>
      </c>
      <c r="E173" s="31">
        <f>F173</f>
        <v>217.39235</v>
      </c>
      <c r="F173" s="31">
        <f>ROUND(217.39235,5)</f>
        <v>217.39235</v>
      </c>
      <c r="G173" s="28"/>
      <c r="H173" s="38"/>
    </row>
    <row r="174" spans="1:8" ht="12.75" customHeight="1">
      <c r="A174" s="26">
        <v>44231</v>
      </c>
      <c r="B174" s="27"/>
      <c r="C174" s="31">
        <f>ROUND(4.39,5)</f>
        <v>4.39</v>
      </c>
      <c r="D174" s="31">
        <f>F174</f>
        <v>215.96982</v>
      </c>
      <c r="E174" s="31">
        <f>F174</f>
        <v>215.96982</v>
      </c>
      <c r="F174" s="31">
        <f>ROUND(215.96982,5)</f>
        <v>215.96982</v>
      </c>
      <c r="G174" s="28"/>
      <c r="H174" s="38"/>
    </row>
    <row r="175" spans="1:8" ht="12.75" customHeight="1">
      <c r="A175" s="26">
        <v>44322</v>
      </c>
      <c r="B175" s="27"/>
      <c r="C175" s="31">
        <f>ROUND(4.39,5)</f>
        <v>4.39</v>
      </c>
      <c r="D175" s="31">
        <f>F175</f>
        <v>218.61144</v>
      </c>
      <c r="E175" s="31">
        <f>F175</f>
        <v>218.61144</v>
      </c>
      <c r="F175" s="31">
        <f>ROUND(218.61144,5)</f>
        <v>218.61144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43958</v>
      </c>
      <c r="B177" s="27"/>
      <c r="C177" s="31">
        <f>ROUND(0,5)</f>
        <v>0</v>
      </c>
      <c r="D177" s="31">
        <f>F177</f>
        <v>1.03146</v>
      </c>
      <c r="E177" s="31">
        <f>F177</f>
        <v>1.03146</v>
      </c>
      <c r="F177" s="31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43958</v>
      </c>
      <c r="B179" s="27"/>
      <c r="C179" s="31">
        <f>ROUND(0,5)</f>
        <v>0</v>
      </c>
      <c r="D179" s="31">
        <f>F179</f>
        <v>0</v>
      </c>
      <c r="E179" s="31">
        <f>F179</f>
        <v>0</v>
      </c>
      <c r="F179" s="31">
        <f>ROUND(0,5)</f>
        <v>0</v>
      </c>
      <c r="G179" s="28"/>
      <c r="H179" s="38"/>
    </row>
    <row r="180" spans="1:8" ht="12.75" customHeight="1">
      <c r="A180" s="26">
        <v>44049</v>
      </c>
      <c r="B180" s="27"/>
      <c r="C180" s="31">
        <f>ROUND(0,5)</f>
        <v>0</v>
      </c>
      <c r="D180" s="31">
        <f>F180</f>
        <v>0</v>
      </c>
      <c r="E180" s="31">
        <f>F180</f>
        <v>0</v>
      </c>
      <c r="F180" s="31">
        <f>ROUND(0,5)</f>
        <v>0</v>
      </c>
      <c r="G180" s="28"/>
      <c r="H180" s="38"/>
    </row>
    <row r="181" spans="1:8" ht="12.75" customHeight="1">
      <c r="A181" s="26">
        <v>44140</v>
      </c>
      <c r="B181" s="27"/>
      <c r="C181" s="31">
        <f>ROUND(0,5)</f>
        <v>0</v>
      </c>
      <c r="D181" s="31">
        <f>F181</f>
        <v>0</v>
      </c>
      <c r="E181" s="31">
        <f>F181</f>
        <v>0</v>
      </c>
      <c r="F181" s="31">
        <f>ROUND(0,5)</f>
        <v>0</v>
      </c>
      <c r="G181" s="28"/>
      <c r="H181" s="38"/>
    </row>
    <row r="182" spans="1:8" ht="12.75" customHeight="1">
      <c r="A182" s="26">
        <v>44231</v>
      </c>
      <c r="B182" s="27"/>
      <c r="C182" s="31">
        <f>ROUND(0,5)</f>
        <v>0</v>
      </c>
      <c r="D182" s="31">
        <f>F182</f>
        <v>0</v>
      </c>
      <c r="E182" s="31">
        <f>F182</f>
        <v>0</v>
      </c>
      <c r="F182" s="31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1">
        <f>ROUND(0,5)</f>
        <v>0</v>
      </c>
      <c r="D183" s="31">
        <f>F183</f>
        <v>0</v>
      </c>
      <c r="E183" s="31">
        <f>F183</f>
        <v>0</v>
      </c>
      <c r="F183" s="31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43958</v>
      </c>
      <c r="B185" s="27"/>
      <c r="C185" s="31">
        <f>ROUND(6.9,5)</f>
        <v>6.9</v>
      </c>
      <c r="D185" s="31">
        <f>F185</f>
        <v>0</v>
      </c>
      <c r="E185" s="31">
        <f>F185</f>
        <v>0</v>
      </c>
      <c r="F185" s="31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1">
        <f>ROUND(6.9,5)</f>
        <v>6.9</v>
      </c>
      <c r="D186" s="31">
        <f>F186</f>
        <v>0</v>
      </c>
      <c r="E186" s="31">
        <f>F186</f>
        <v>0</v>
      </c>
      <c r="F186" s="31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1">
        <f>ROUND(6.9,5)</f>
        <v>6.9</v>
      </c>
      <c r="D187" s="31">
        <f>F187</f>
        <v>0</v>
      </c>
      <c r="E187" s="31">
        <f>F187</f>
        <v>0</v>
      </c>
      <c r="F187" s="31">
        <f>ROUND(0,5)</f>
        <v>0</v>
      </c>
      <c r="G187" s="28"/>
      <c r="H187" s="38"/>
    </row>
    <row r="188" spans="1:8" ht="12.75" customHeight="1">
      <c r="A188" s="26">
        <v>44231</v>
      </c>
      <c r="B188" s="27"/>
      <c r="C188" s="31">
        <f>ROUND(0,5)</f>
        <v>0</v>
      </c>
      <c r="D188" s="31">
        <f>F188</f>
        <v>0</v>
      </c>
      <c r="E188" s="31">
        <f>F188</f>
        <v>0</v>
      </c>
      <c r="F188" s="31">
        <f>ROUND(0,5)</f>
        <v>0</v>
      </c>
      <c r="G188" s="28"/>
      <c r="H188" s="38"/>
    </row>
    <row r="189" spans="1:8" ht="12.75" customHeight="1">
      <c r="A189" s="26">
        <v>44322</v>
      </c>
      <c r="B189" s="27"/>
      <c r="C189" s="31">
        <f>ROUND(0,5)</f>
        <v>0</v>
      </c>
      <c r="D189" s="31">
        <f>F189</f>
        <v>0</v>
      </c>
      <c r="E189" s="31">
        <f>F189</f>
        <v>0</v>
      </c>
      <c r="F189" s="31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43958</v>
      </c>
      <c r="B191" s="27"/>
      <c r="C191" s="31">
        <f>ROUND(4.01,5)</f>
        <v>4.01</v>
      </c>
      <c r="D191" s="31">
        <f>F191</f>
        <v>4.00706</v>
      </c>
      <c r="E191" s="31">
        <f>F191</f>
        <v>4.00706</v>
      </c>
      <c r="F191" s="31">
        <f>ROUND(4.00706,5)</f>
        <v>4.00706</v>
      </c>
      <c r="G191" s="28"/>
      <c r="H191" s="38"/>
    </row>
    <row r="192" spans="1:8" ht="12.75" customHeight="1">
      <c r="A192" s="26">
        <v>44049</v>
      </c>
      <c r="B192" s="27"/>
      <c r="C192" s="31">
        <f>ROUND(4.01,5)</f>
        <v>4.01</v>
      </c>
      <c r="D192" s="31">
        <f>F192</f>
        <v>3.70534</v>
      </c>
      <c r="E192" s="31">
        <f>F192</f>
        <v>3.70534</v>
      </c>
      <c r="F192" s="31">
        <f>ROUND(3.70534,5)</f>
        <v>3.70534</v>
      </c>
      <c r="G192" s="28"/>
      <c r="H192" s="38"/>
    </row>
    <row r="193" spans="1:8" ht="12.75" customHeight="1">
      <c r="A193" s="26">
        <v>44140</v>
      </c>
      <c r="B193" s="27"/>
      <c r="C193" s="31">
        <f>ROUND(4.01,5)</f>
        <v>4.01</v>
      </c>
      <c r="D193" s="31">
        <f>F193</f>
        <v>2.79599</v>
      </c>
      <c r="E193" s="31">
        <f>F193</f>
        <v>2.79599</v>
      </c>
      <c r="F193" s="31">
        <f>ROUND(2.79599,5)</f>
        <v>2.79599</v>
      </c>
      <c r="G193" s="28"/>
      <c r="H193" s="38"/>
    </row>
    <row r="194" spans="1:8" ht="12.75" customHeight="1">
      <c r="A194" s="26">
        <v>44231</v>
      </c>
      <c r="B194" s="27"/>
      <c r="C194" s="31">
        <f>ROUND(4.01,5)</f>
        <v>4.01</v>
      </c>
      <c r="D194" s="31">
        <f>F194</f>
        <v>0</v>
      </c>
      <c r="E194" s="31">
        <f>F194</f>
        <v>0</v>
      </c>
      <c r="F194" s="31">
        <f>ROUND(0,5)</f>
        <v>0</v>
      </c>
      <c r="G194" s="28"/>
      <c r="H194" s="38"/>
    </row>
    <row r="195" spans="1:8" ht="12.75" customHeight="1">
      <c r="A195" s="26">
        <v>44322</v>
      </c>
      <c r="B195" s="27"/>
      <c r="C195" s="31">
        <f>ROUND(4.01,5)</f>
        <v>4.01</v>
      </c>
      <c r="D195" s="31">
        <f>F195</f>
        <v>0</v>
      </c>
      <c r="E195" s="31">
        <f>F195</f>
        <v>0</v>
      </c>
      <c r="F195" s="31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43958</v>
      </c>
      <c r="B197" s="27"/>
      <c r="C197" s="31">
        <f>ROUND(11.28,5)</f>
        <v>11.28</v>
      </c>
      <c r="D197" s="31">
        <f>F197</f>
        <v>11.29139</v>
      </c>
      <c r="E197" s="31">
        <f>F197</f>
        <v>11.29139</v>
      </c>
      <c r="F197" s="31">
        <f>ROUND(11.29139,5)</f>
        <v>11.29139</v>
      </c>
      <c r="G197" s="28"/>
      <c r="H197" s="38"/>
    </row>
    <row r="198" spans="1:8" ht="12.75" customHeight="1">
      <c r="A198" s="26">
        <v>44049</v>
      </c>
      <c r="B198" s="27"/>
      <c r="C198" s="31">
        <f>ROUND(11.28,5)</f>
        <v>11.28</v>
      </c>
      <c r="D198" s="31">
        <f>F198</f>
        <v>11.49142</v>
      </c>
      <c r="E198" s="31">
        <f>F198</f>
        <v>11.49142</v>
      </c>
      <c r="F198" s="31">
        <f>ROUND(11.49142,5)</f>
        <v>11.49142</v>
      </c>
      <c r="G198" s="28"/>
      <c r="H198" s="38"/>
    </row>
    <row r="199" spans="1:8" ht="12.75" customHeight="1">
      <c r="A199" s="26">
        <v>44140</v>
      </c>
      <c r="B199" s="27"/>
      <c r="C199" s="31">
        <f>ROUND(11.28,5)</f>
        <v>11.28</v>
      </c>
      <c r="D199" s="31">
        <f>F199</f>
        <v>11.68513</v>
      </c>
      <c r="E199" s="31">
        <f>F199</f>
        <v>11.68513</v>
      </c>
      <c r="F199" s="31">
        <f>ROUND(11.68513,5)</f>
        <v>11.68513</v>
      </c>
      <c r="G199" s="28"/>
      <c r="H199" s="38"/>
    </row>
    <row r="200" spans="1:8" ht="12.75" customHeight="1">
      <c r="A200" s="26">
        <v>44231</v>
      </c>
      <c r="B200" s="27"/>
      <c r="C200" s="31">
        <f>ROUND(11.28,5)</f>
        <v>11.28</v>
      </c>
      <c r="D200" s="31">
        <f>F200</f>
        <v>11.89101</v>
      </c>
      <c r="E200" s="31">
        <f>F200</f>
        <v>11.89101</v>
      </c>
      <c r="F200" s="31">
        <f>ROUND(11.89101,5)</f>
        <v>11.89101</v>
      </c>
      <c r="G200" s="28"/>
      <c r="H200" s="38"/>
    </row>
    <row r="201" spans="1:8" ht="12.75" customHeight="1">
      <c r="A201" s="26">
        <v>44322</v>
      </c>
      <c r="B201" s="27"/>
      <c r="C201" s="31">
        <f>ROUND(11.28,5)</f>
        <v>11.28</v>
      </c>
      <c r="D201" s="31">
        <f>F201</f>
        <v>12.11433</v>
      </c>
      <c r="E201" s="31">
        <f>F201</f>
        <v>12.11433</v>
      </c>
      <c r="F201" s="31">
        <f>ROUND(12.11433,5)</f>
        <v>12.11433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43958</v>
      </c>
      <c r="B203" s="27"/>
      <c r="C203" s="31">
        <f>ROUND(4.19,5)</f>
        <v>4.19</v>
      </c>
      <c r="D203" s="31">
        <f>F203</f>
        <v>181.49612</v>
      </c>
      <c r="E203" s="31">
        <f>F203</f>
        <v>181.49612</v>
      </c>
      <c r="F203" s="31">
        <f>ROUND(181.49612,5)</f>
        <v>181.49612</v>
      </c>
      <c r="G203" s="28"/>
      <c r="H203" s="38"/>
    </row>
    <row r="204" spans="1:8" ht="12.75" customHeight="1">
      <c r="A204" s="26">
        <v>44049</v>
      </c>
      <c r="B204" s="27"/>
      <c r="C204" s="31">
        <f>ROUND(4.19,5)</f>
        <v>4.19</v>
      </c>
      <c r="D204" s="31">
        <f>F204</f>
        <v>183.69636</v>
      </c>
      <c r="E204" s="31">
        <f>F204</f>
        <v>183.69636</v>
      </c>
      <c r="F204" s="31">
        <f>ROUND(183.69636,5)</f>
        <v>183.69636</v>
      </c>
      <c r="G204" s="28"/>
      <c r="H204" s="38"/>
    </row>
    <row r="205" spans="1:8" ht="12.75" customHeight="1">
      <c r="A205" s="26">
        <v>44140</v>
      </c>
      <c r="B205" s="27"/>
      <c r="C205" s="31">
        <f>ROUND(4.19,5)</f>
        <v>4.19</v>
      </c>
      <c r="D205" s="31">
        <f>F205</f>
        <v>183.33597</v>
      </c>
      <c r="E205" s="31">
        <f>F205</f>
        <v>183.33597</v>
      </c>
      <c r="F205" s="31">
        <f>ROUND(183.33597,5)</f>
        <v>183.33597</v>
      </c>
      <c r="G205" s="28"/>
      <c r="H205" s="38"/>
    </row>
    <row r="206" spans="1:8" ht="12.75" customHeight="1">
      <c r="A206" s="26">
        <v>44231</v>
      </c>
      <c r="B206" s="27"/>
      <c r="C206" s="31">
        <f>ROUND(4.19,5)</f>
        <v>4.19</v>
      </c>
      <c r="D206" s="31">
        <f>F206</f>
        <v>185.69393</v>
      </c>
      <c r="E206" s="31">
        <f>F206</f>
        <v>185.69393</v>
      </c>
      <c r="F206" s="31">
        <f>ROUND(185.69393,5)</f>
        <v>185.69393</v>
      </c>
      <c r="G206" s="28"/>
      <c r="H206" s="38"/>
    </row>
    <row r="207" spans="1:8" ht="12.75" customHeight="1">
      <c r="A207" s="26">
        <v>44322</v>
      </c>
      <c r="B207" s="27"/>
      <c r="C207" s="31">
        <f>ROUND(4.19,5)</f>
        <v>4.19</v>
      </c>
      <c r="D207" s="31">
        <f>F207</f>
        <v>185.22401</v>
      </c>
      <c r="E207" s="31">
        <f>F207</f>
        <v>185.22401</v>
      </c>
      <c r="F207" s="31">
        <f>ROUND(185.22401,5)</f>
        <v>185.22401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43958</v>
      </c>
      <c r="B209" s="27"/>
      <c r="C209" s="31">
        <f>ROUND(2.25,5)</f>
        <v>2.25</v>
      </c>
      <c r="D209" s="31">
        <f>F209</f>
        <v>165.84947</v>
      </c>
      <c r="E209" s="31">
        <f>F209</f>
        <v>165.84947</v>
      </c>
      <c r="F209" s="31">
        <f>ROUND(165.84947,5)</f>
        <v>165.84947</v>
      </c>
      <c r="G209" s="28"/>
      <c r="H209" s="38"/>
    </row>
    <row r="210" spans="1:8" ht="12.75" customHeight="1">
      <c r="A210" s="26">
        <v>44049</v>
      </c>
      <c r="B210" s="27"/>
      <c r="C210" s="31">
        <f>ROUND(2.25,5)</f>
        <v>2.25</v>
      </c>
      <c r="D210" s="31">
        <f>F210</f>
        <v>165.57365</v>
      </c>
      <c r="E210" s="31">
        <f>F210</f>
        <v>165.57365</v>
      </c>
      <c r="F210" s="31">
        <f>ROUND(165.57365,5)</f>
        <v>165.57365</v>
      </c>
      <c r="G210" s="28"/>
      <c r="H210" s="38"/>
    </row>
    <row r="211" spans="1:8" ht="12.75" customHeight="1">
      <c r="A211" s="26">
        <v>44140</v>
      </c>
      <c r="B211" s="27"/>
      <c r="C211" s="31">
        <f>ROUND(2.25,5)</f>
        <v>2.25</v>
      </c>
      <c r="D211" s="31">
        <f>F211</f>
        <v>167.69048</v>
      </c>
      <c r="E211" s="31">
        <f>F211</f>
        <v>167.69048</v>
      </c>
      <c r="F211" s="31">
        <f>ROUND(167.69048,5)</f>
        <v>167.69048</v>
      </c>
      <c r="G211" s="28"/>
      <c r="H211" s="38"/>
    </row>
    <row r="212" spans="1:8" ht="12.75" customHeight="1">
      <c r="A212" s="26">
        <v>44231</v>
      </c>
      <c r="B212" s="27"/>
      <c r="C212" s="31">
        <f>ROUND(2.25,5)</f>
        <v>2.25</v>
      </c>
      <c r="D212" s="31">
        <f>F212</f>
        <v>167.5261</v>
      </c>
      <c r="E212" s="31">
        <f>F212</f>
        <v>167.5261</v>
      </c>
      <c r="F212" s="31">
        <f>ROUND(167.5261,5)</f>
        <v>167.5261</v>
      </c>
      <c r="G212" s="28"/>
      <c r="H212" s="38"/>
    </row>
    <row r="213" spans="1:8" ht="12.75" customHeight="1">
      <c r="A213" s="26">
        <v>44322</v>
      </c>
      <c r="B213" s="27"/>
      <c r="C213" s="31">
        <f>ROUND(2.25,5)</f>
        <v>2.25</v>
      </c>
      <c r="D213" s="31">
        <f>F213</f>
        <v>169.57513</v>
      </c>
      <c r="E213" s="31">
        <f>F213</f>
        <v>169.57513</v>
      </c>
      <c r="F213" s="31">
        <f>ROUND(169.57513,5)</f>
        <v>169.57513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43958</v>
      </c>
      <c r="B215" s="27"/>
      <c r="C215" s="31">
        <f>ROUND(10.475,5)</f>
        <v>10.475</v>
      </c>
      <c r="D215" s="31">
        <f>F215</f>
        <v>10.48693</v>
      </c>
      <c r="E215" s="31">
        <f>F215</f>
        <v>10.48693</v>
      </c>
      <c r="F215" s="31">
        <f>ROUND(10.48693,5)</f>
        <v>10.48693</v>
      </c>
      <c r="G215" s="28"/>
      <c r="H215" s="38"/>
    </row>
    <row r="216" spans="1:8" ht="12.75" customHeight="1">
      <c r="A216" s="26">
        <v>44049</v>
      </c>
      <c r="B216" s="27"/>
      <c r="C216" s="31">
        <f>ROUND(10.475,5)</f>
        <v>10.475</v>
      </c>
      <c r="D216" s="31">
        <f>F216</f>
        <v>10.69467</v>
      </c>
      <c r="E216" s="31">
        <f>F216</f>
        <v>10.69467</v>
      </c>
      <c r="F216" s="31">
        <f>ROUND(10.69467,5)</f>
        <v>10.69467</v>
      </c>
      <c r="G216" s="28"/>
      <c r="H216" s="38"/>
    </row>
    <row r="217" spans="1:8" ht="12.75" customHeight="1">
      <c r="A217" s="26">
        <v>44140</v>
      </c>
      <c r="B217" s="27"/>
      <c r="C217" s="31">
        <f>ROUND(10.475,5)</f>
        <v>10.475</v>
      </c>
      <c r="D217" s="31">
        <f>F217</f>
        <v>10.89879</v>
      </c>
      <c r="E217" s="31">
        <f>F217</f>
        <v>10.89879</v>
      </c>
      <c r="F217" s="31">
        <f>ROUND(10.89879,5)</f>
        <v>10.89879</v>
      </c>
      <c r="G217" s="28"/>
      <c r="H217" s="38"/>
    </row>
    <row r="218" spans="1:8" ht="12.75" customHeight="1">
      <c r="A218" s="26">
        <v>44231</v>
      </c>
      <c r="B218" s="27"/>
      <c r="C218" s="31">
        <f>ROUND(10.475,5)</f>
        <v>10.475</v>
      </c>
      <c r="D218" s="31">
        <f>F218</f>
        <v>11.12272</v>
      </c>
      <c r="E218" s="31">
        <f>F218</f>
        <v>11.12272</v>
      </c>
      <c r="F218" s="31">
        <f>ROUND(11.12272,5)</f>
        <v>11.12272</v>
      </c>
      <c r="G218" s="28"/>
      <c r="H218" s="38"/>
    </row>
    <row r="219" spans="1:8" ht="12.75" customHeight="1">
      <c r="A219" s="26">
        <v>44322</v>
      </c>
      <c r="B219" s="27"/>
      <c r="C219" s="31">
        <f>ROUND(10.475,5)</f>
        <v>10.475</v>
      </c>
      <c r="D219" s="31">
        <f>F219</f>
        <v>11.36123</v>
      </c>
      <c r="E219" s="31">
        <f>F219</f>
        <v>11.36123</v>
      </c>
      <c r="F219" s="31">
        <f>ROUND(11.36123,5)</f>
        <v>11.36123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43958</v>
      </c>
      <c r="B221" s="27"/>
      <c r="C221" s="31">
        <f>ROUND(11.555,5)</f>
        <v>11.555</v>
      </c>
      <c r="D221" s="31">
        <f>F221</f>
        <v>11.56623</v>
      </c>
      <c r="E221" s="31">
        <f>F221</f>
        <v>11.56623</v>
      </c>
      <c r="F221" s="31">
        <f>ROUND(11.56623,5)</f>
        <v>11.56623</v>
      </c>
      <c r="G221" s="28"/>
      <c r="H221" s="38"/>
    </row>
    <row r="222" spans="1:8" ht="12.75" customHeight="1">
      <c r="A222" s="26">
        <v>44049</v>
      </c>
      <c r="B222" s="27"/>
      <c r="C222" s="31">
        <f>ROUND(11.555,5)</f>
        <v>11.555</v>
      </c>
      <c r="D222" s="31">
        <f>F222</f>
        <v>11.7637</v>
      </c>
      <c r="E222" s="31">
        <f>F222</f>
        <v>11.7637</v>
      </c>
      <c r="F222" s="31">
        <f>ROUND(11.7637,5)</f>
        <v>11.7637</v>
      </c>
      <c r="G222" s="28"/>
      <c r="H222" s="38"/>
    </row>
    <row r="223" spans="1:8" ht="12.75" customHeight="1">
      <c r="A223" s="26">
        <v>44140</v>
      </c>
      <c r="B223" s="27"/>
      <c r="C223" s="31">
        <f>ROUND(11.555,5)</f>
        <v>11.555</v>
      </c>
      <c r="D223" s="31">
        <f>F223</f>
        <v>11.95639</v>
      </c>
      <c r="E223" s="31">
        <f>F223</f>
        <v>11.95639</v>
      </c>
      <c r="F223" s="31">
        <f>ROUND(11.95639,5)</f>
        <v>11.95639</v>
      </c>
      <c r="G223" s="28"/>
      <c r="H223" s="38"/>
    </row>
    <row r="224" spans="1:8" ht="12.75" customHeight="1">
      <c r="A224" s="26">
        <v>44231</v>
      </c>
      <c r="B224" s="27"/>
      <c r="C224" s="31">
        <f>ROUND(11.555,5)</f>
        <v>11.555</v>
      </c>
      <c r="D224" s="31">
        <f>F224</f>
        <v>12.1653</v>
      </c>
      <c r="E224" s="31">
        <f>F224</f>
        <v>12.1653</v>
      </c>
      <c r="F224" s="31">
        <f>ROUND(12.1653,5)</f>
        <v>12.1653</v>
      </c>
      <c r="G224" s="28"/>
      <c r="H224" s="38"/>
    </row>
    <row r="225" spans="1:8" ht="12.75" customHeight="1">
      <c r="A225" s="26">
        <v>44322</v>
      </c>
      <c r="B225" s="27"/>
      <c r="C225" s="31">
        <f>ROUND(11.555,5)</f>
        <v>11.555</v>
      </c>
      <c r="D225" s="31">
        <f>F225</f>
        <v>12.38326</v>
      </c>
      <c r="E225" s="31">
        <f>F225</f>
        <v>12.38326</v>
      </c>
      <c r="F225" s="31">
        <f>ROUND(12.38326,5)</f>
        <v>12.38326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43958</v>
      </c>
      <c r="B227" s="27"/>
      <c r="C227" s="31">
        <f>ROUND(11.75,5)</f>
        <v>11.75</v>
      </c>
      <c r="D227" s="31">
        <f>F227</f>
        <v>11.76186</v>
      </c>
      <c r="E227" s="31">
        <f>F227</f>
        <v>11.76186</v>
      </c>
      <c r="F227" s="31">
        <f>ROUND(11.76186,5)</f>
        <v>11.76186</v>
      </c>
      <c r="G227" s="28"/>
      <c r="H227" s="38"/>
    </row>
    <row r="228" spans="1:8" ht="12.75" customHeight="1">
      <c r="A228" s="26">
        <v>44049</v>
      </c>
      <c r="B228" s="27"/>
      <c r="C228" s="31">
        <f>ROUND(11.75,5)</f>
        <v>11.75</v>
      </c>
      <c r="D228" s="31">
        <f>F228</f>
        <v>11.97154</v>
      </c>
      <c r="E228" s="31">
        <f>F228</f>
        <v>11.97154</v>
      </c>
      <c r="F228" s="31">
        <f>ROUND(11.97154,5)</f>
        <v>11.97154</v>
      </c>
      <c r="G228" s="28"/>
      <c r="H228" s="38"/>
    </row>
    <row r="229" spans="1:8" ht="12.75" customHeight="1">
      <c r="A229" s="26">
        <v>44140</v>
      </c>
      <c r="B229" s="27"/>
      <c r="C229" s="31">
        <f>ROUND(11.75,5)</f>
        <v>11.75</v>
      </c>
      <c r="D229" s="31">
        <f>F229</f>
        <v>12.17677</v>
      </c>
      <c r="E229" s="31">
        <f>F229</f>
        <v>12.17677</v>
      </c>
      <c r="F229" s="31">
        <f>ROUND(12.17677,5)</f>
        <v>12.17677</v>
      </c>
      <c r="G229" s="28"/>
      <c r="H229" s="38"/>
    </row>
    <row r="230" spans="1:8" ht="12.75" customHeight="1">
      <c r="A230" s="26">
        <v>44231</v>
      </c>
      <c r="B230" s="27"/>
      <c r="C230" s="31">
        <f>ROUND(11.75,5)</f>
        <v>11.75</v>
      </c>
      <c r="D230" s="31">
        <f>F230</f>
        <v>12.40024</v>
      </c>
      <c r="E230" s="31">
        <f>F230</f>
        <v>12.40024</v>
      </c>
      <c r="F230" s="31">
        <f>ROUND(12.40024,5)</f>
        <v>12.40024</v>
      </c>
      <c r="G230" s="28"/>
      <c r="H230" s="38"/>
    </row>
    <row r="231" spans="1:8" ht="12.75" customHeight="1">
      <c r="A231" s="26">
        <v>44322</v>
      </c>
      <c r="B231" s="27"/>
      <c r="C231" s="31">
        <f>ROUND(11.75,5)</f>
        <v>11.75</v>
      </c>
      <c r="D231" s="31">
        <f>F231</f>
        <v>12.63377</v>
      </c>
      <c r="E231" s="31">
        <f>F231</f>
        <v>12.63377</v>
      </c>
      <c r="F231" s="31">
        <f>ROUND(12.63377,5)</f>
        <v>12.63377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43958</v>
      </c>
      <c r="B233" s="27"/>
      <c r="C233" s="30">
        <f>ROUND(682.789,3)</f>
        <v>682.789</v>
      </c>
      <c r="D233" s="30">
        <f>F233</f>
        <v>683.022</v>
      </c>
      <c r="E233" s="30">
        <f>F233</f>
        <v>683.022</v>
      </c>
      <c r="F233" s="30">
        <f>ROUND(683.022,3)</f>
        <v>683.022</v>
      </c>
      <c r="G233" s="28"/>
      <c r="H233" s="38"/>
    </row>
    <row r="234" spans="1:8" ht="12.75" customHeight="1">
      <c r="A234" s="26">
        <v>44049</v>
      </c>
      <c r="B234" s="27"/>
      <c r="C234" s="30">
        <f>ROUND(682.789,3)</f>
        <v>682.789</v>
      </c>
      <c r="D234" s="30">
        <f>F234</f>
        <v>691.024</v>
      </c>
      <c r="E234" s="30">
        <f>F234</f>
        <v>691.024</v>
      </c>
      <c r="F234" s="30">
        <f>ROUND(691.024,3)</f>
        <v>691.024</v>
      </c>
      <c r="G234" s="28"/>
      <c r="H234" s="38"/>
    </row>
    <row r="235" spans="1:8" ht="12.75" customHeight="1">
      <c r="A235" s="26">
        <v>44140</v>
      </c>
      <c r="B235" s="27"/>
      <c r="C235" s="30">
        <f>ROUND(682.789,3)</f>
        <v>682.789</v>
      </c>
      <c r="D235" s="30">
        <f>F235</f>
        <v>699.772</v>
      </c>
      <c r="E235" s="30">
        <f>F235</f>
        <v>699.772</v>
      </c>
      <c r="F235" s="30">
        <f>ROUND(699.772,3)</f>
        <v>699.772</v>
      </c>
      <c r="G235" s="28"/>
      <c r="H235" s="38"/>
    </row>
    <row r="236" spans="1:8" ht="12.75" customHeight="1">
      <c r="A236" s="26">
        <v>44231</v>
      </c>
      <c r="B236" s="27"/>
      <c r="C236" s="30">
        <f>ROUND(682.789,3)</f>
        <v>682.789</v>
      </c>
      <c r="D236" s="30">
        <f>F236</f>
        <v>708.604</v>
      </c>
      <c r="E236" s="30">
        <f>F236</f>
        <v>708.604</v>
      </c>
      <c r="F236" s="30">
        <f>ROUND(708.604,3)</f>
        <v>708.604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43958</v>
      </c>
      <c r="B238" s="27"/>
      <c r="C238" s="30">
        <f>ROUND(695.11,3)</f>
        <v>695.11</v>
      </c>
      <c r="D238" s="30">
        <f>F238</f>
        <v>695.347</v>
      </c>
      <c r="E238" s="30">
        <f>F238</f>
        <v>695.347</v>
      </c>
      <c r="F238" s="30">
        <f>ROUND(695.347,3)</f>
        <v>695.347</v>
      </c>
      <c r="G238" s="28"/>
      <c r="H238" s="38"/>
    </row>
    <row r="239" spans="1:8" ht="12.75" customHeight="1">
      <c r="A239" s="26">
        <v>44049</v>
      </c>
      <c r="B239" s="27"/>
      <c r="C239" s="30">
        <f>ROUND(695.11,3)</f>
        <v>695.11</v>
      </c>
      <c r="D239" s="30">
        <f>F239</f>
        <v>703.494</v>
      </c>
      <c r="E239" s="30">
        <f>F239</f>
        <v>703.494</v>
      </c>
      <c r="F239" s="30">
        <f>ROUND(703.494,3)</f>
        <v>703.494</v>
      </c>
      <c r="G239" s="28"/>
      <c r="H239" s="38"/>
    </row>
    <row r="240" spans="1:8" ht="12.75" customHeight="1">
      <c r="A240" s="26">
        <v>44140</v>
      </c>
      <c r="B240" s="27"/>
      <c r="C240" s="30">
        <f>ROUND(695.11,3)</f>
        <v>695.11</v>
      </c>
      <c r="D240" s="30">
        <f>F240</f>
        <v>712.399</v>
      </c>
      <c r="E240" s="30">
        <f>F240</f>
        <v>712.399</v>
      </c>
      <c r="F240" s="30">
        <f>ROUND(712.399,3)</f>
        <v>712.399</v>
      </c>
      <c r="G240" s="28"/>
      <c r="H240" s="38"/>
    </row>
    <row r="241" spans="1:8" ht="12.75" customHeight="1">
      <c r="A241" s="26">
        <v>44231</v>
      </c>
      <c r="B241" s="27"/>
      <c r="C241" s="30">
        <f>ROUND(695.11,3)</f>
        <v>695.11</v>
      </c>
      <c r="D241" s="30">
        <f>F241</f>
        <v>721.39</v>
      </c>
      <c r="E241" s="30">
        <f>F241</f>
        <v>721.39</v>
      </c>
      <c r="F241" s="30">
        <f>ROUND(721.39,3)</f>
        <v>721.39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43958</v>
      </c>
      <c r="B243" s="27"/>
      <c r="C243" s="30">
        <f>ROUND(748.863,3)</f>
        <v>748.863</v>
      </c>
      <c r="D243" s="30">
        <f>F243</f>
        <v>749.118</v>
      </c>
      <c r="E243" s="30">
        <f>F243</f>
        <v>749.118</v>
      </c>
      <c r="F243" s="30">
        <f>ROUND(749.118,3)</f>
        <v>749.118</v>
      </c>
      <c r="G243" s="28"/>
      <c r="H243" s="38"/>
    </row>
    <row r="244" spans="1:8" ht="12.75" customHeight="1">
      <c r="A244" s="26">
        <v>44049</v>
      </c>
      <c r="B244" s="27"/>
      <c r="C244" s="30">
        <f>ROUND(748.863,3)</f>
        <v>748.863</v>
      </c>
      <c r="D244" s="30">
        <f>F244</f>
        <v>757.895</v>
      </c>
      <c r="E244" s="30">
        <f>F244</f>
        <v>757.895</v>
      </c>
      <c r="F244" s="30">
        <f>ROUND(757.895,3)</f>
        <v>757.895</v>
      </c>
      <c r="G244" s="28"/>
      <c r="H244" s="38"/>
    </row>
    <row r="245" spans="1:8" ht="12.75" customHeight="1">
      <c r="A245" s="26">
        <v>44140</v>
      </c>
      <c r="B245" s="27"/>
      <c r="C245" s="30">
        <f>ROUND(748.863,3)</f>
        <v>748.863</v>
      </c>
      <c r="D245" s="30">
        <f>F245</f>
        <v>767.489</v>
      </c>
      <c r="E245" s="30">
        <f>F245</f>
        <v>767.489</v>
      </c>
      <c r="F245" s="30">
        <f>ROUND(767.489,3)</f>
        <v>767.489</v>
      </c>
      <c r="G245" s="28"/>
      <c r="H245" s="38"/>
    </row>
    <row r="246" spans="1:8" ht="12.75" customHeight="1">
      <c r="A246" s="26">
        <v>44231</v>
      </c>
      <c r="B246" s="27"/>
      <c r="C246" s="30">
        <f>ROUND(748.863,3)</f>
        <v>748.863</v>
      </c>
      <c r="D246" s="30">
        <f>F246</f>
        <v>777.176</v>
      </c>
      <c r="E246" s="30">
        <f>F246</f>
        <v>777.176</v>
      </c>
      <c r="F246" s="30">
        <f>ROUND(777.176,3)</f>
        <v>777.176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43958</v>
      </c>
      <c r="B248" s="27"/>
      <c r="C248" s="30">
        <f>ROUND(665.669,3)</f>
        <v>665.669</v>
      </c>
      <c r="D248" s="30">
        <f>F248</f>
        <v>665.896</v>
      </c>
      <c r="E248" s="30">
        <f>F248</f>
        <v>665.896</v>
      </c>
      <c r="F248" s="30">
        <f>ROUND(665.896,3)</f>
        <v>665.896</v>
      </c>
      <c r="G248" s="28"/>
      <c r="H248" s="38"/>
    </row>
    <row r="249" spans="1:8" ht="12.75" customHeight="1">
      <c r="A249" s="26">
        <v>44049</v>
      </c>
      <c r="B249" s="27"/>
      <c r="C249" s="30">
        <f>ROUND(665.669,3)</f>
        <v>665.669</v>
      </c>
      <c r="D249" s="30">
        <f>F249</f>
        <v>673.698</v>
      </c>
      <c r="E249" s="30">
        <f>F249</f>
        <v>673.698</v>
      </c>
      <c r="F249" s="30">
        <f>ROUND(673.698,3)</f>
        <v>673.698</v>
      </c>
      <c r="G249" s="28"/>
      <c r="H249" s="38"/>
    </row>
    <row r="250" spans="1:8" ht="12.75" customHeight="1">
      <c r="A250" s="26">
        <v>44140</v>
      </c>
      <c r="B250" s="27"/>
      <c r="C250" s="30">
        <f>ROUND(665.669,3)</f>
        <v>665.669</v>
      </c>
      <c r="D250" s="30">
        <f>F250</f>
        <v>682.226</v>
      </c>
      <c r="E250" s="30">
        <f>F250</f>
        <v>682.226</v>
      </c>
      <c r="F250" s="30">
        <f>ROUND(682.226,3)</f>
        <v>682.226</v>
      </c>
      <c r="G250" s="28"/>
      <c r="H250" s="38"/>
    </row>
    <row r="251" spans="1:8" ht="12.75" customHeight="1">
      <c r="A251" s="26">
        <v>44231</v>
      </c>
      <c r="B251" s="27"/>
      <c r="C251" s="30">
        <f>ROUND(665.669,3)</f>
        <v>665.669</v>
      </c>
      <c r="D251" s="30">
        <f>F251</f>
        <v>690.836</v>
      </c>
      <c r="E251" s="30">
        <f>F251</f>
        <v>690.836</v>
      </c>
      <c r="F251" s="30">
        <f>ROUND(690.836,3)</f>
        <v>690.836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43958</v>
      </c>
      <c r="B253" s="27"/>
      <c r="C253" s="30">
        <f>ROUND(251.990814896792,3)</f>
        <v>251.991</v>
      </c>
      <c r="D253" s="30">
        <f>F253</f>
        <v>252.079</v>
      </c>
      <c r="E253" s="30">
        <f>F253</f>
        <v>252.079</v>
      </c>
      <c r="F253" s="30">
        <f>ROUND(252.079,3)</f>
        <v>252.079</v>
      </c>
      <c r="G253" s="28"/>
      <c r="H253" s="38"/>
    </row>
    <row r="254" spans="1:8" ht="12.75" customHeight="1">
      <c r="A254" s="26">
        <v>44049</v>
      </c>
      <c r="B254" s="27"/>
      <c r="C254" s="30">
        <f>ROUND(251.990814896792,3)</f>
        <v>251.991</v>
      </c>
      <c r="D254" s="30">
        <f>F254</f>
        <v>255.095</v>
      </c>
      <c r="E254" s="30">
        <f>F254</f>
        <v>255.095</v>
      </c>
      <c r="F254" s="30">
        <f>ROUND(255.095,3)</f>
        <v>255.095</v>
      </c>
      <c r="G254" s="28"/>
      <c r="H254" s="38"/>
    </row>
    <row r="255" spans="1:8" ht="12.75" customHeight="1">
      <c r="A255" s="26">
        <v>44140</v>
      </c>
      <c r="B255" s="27"/>
      <c r="C255" s="30">
        <f>ROUND(251.990814896792,3)</f>
        <v>251.991</v>
      </c>
      <c r="D255" s="30">
        <f>F255</f>
        <v>258.386</v>
      </c>
      <c r="E255" s="30">
        <f>F255</f>
        <v>258.386</v>
      </c>
      <c r="F255" s="30">
        <f>ROUND(258.386,3)</f>
        <v>258.386</v>
      </c>
      <c r="G255" s="28"/>
      <c r="H255" s="38"/>
    </row>
    <row r="256" spans="1:8" ht="12.75" customHeight="1">
      <c r="A256" s="26">
        <v>44231</v>
      </c>
      <c r="B256" s="27"/>
      <c r="C256" s="30">
        <f>ROUND(251.990814896792,3)</f>
        <v>251.991</v>
      </c>
      <c r="D256" s="30">
        <f>F256</f>
        <v>261.709</v>
      </c>
      <c r="E256" s="30">
        <f>F256</f>
        <v>261.709</v>
      </c>
      <c r="F256" s="30">
        <f>ROUND(261.709,3)</f>
        <v>261.709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43958</v>
      </c>
      <c r="B258" s="27"/>
      <c r="C258" s="30">
        <f>ROUND(657.854,3)</f>
        <v>657.854</v>
      </c>
      <c r="D258" s="30">
        <f>F258</f>
        <v>658.078</v>
      </c>
      <c r="E258" s="30">
        <f>F258</f>
        <v>658.078</v>
      </c>
      <c r="F258" s="30">
        <f>ROUND(658.078,3)</f>
        <v>658.078</v>
      </c>
      <c r="G258" s="28"/>
      <c r="H258" s="38"/>
    </row>
    <row r="259" spans="1:8" ht="12.75" customHeight="1">
      <c r="A259" s="26">
        <v>44049</v>
      </c>
      <c r="B259" s="27"/>
      <c r="C259" s="30">
        <f>ROUND(657.854,3)</f>
        <v>657.854</v>
      </c>
      <c r="D259" s="30">
        <f>F259</f>
        <v>665.788</v>
      </c>
      <c r="E259" s="30">
        <f>F259</f>
        <v>665.788</v>
      </c>
      <c r="F259" s="30">
        <f>ROUND(665.788,3)</f>
        <v>665.788</v>
      </c>
      <c r="G259" s="28"/>
      <c r="H259" s="38"/>
    </row>
    <row r="260" spans="1:8" ht="12.75" customHeight="1">
      <c r="A260" s="26">
        <v>44140</v>
      </c>
      <c r="B260" s="27"/>
      <c r="C260" s="30">
        <f>ROUND(657.854,3)</f>
        <v>657.854</v>
      </c>
      <c r="D260" s="30">
        <f>F260</f>
        <v>674.216</v>
      </c>
      <c r="E260" s="30">
        <f>F260</f>
        <v>674.216</v>
      </c>
      <c r="F260" s="30">
        <f>ROUND(674.216,3)</f>
        <v>674.216</v>
      </c>
      <c r="G260" s="28"/>
      <c r="H260" s="38"/>
    </row>
    <row r="261" spans="1:8" ht="12.75" customHeight="1">
      <c r="A261" s="26">
        <v>44231</v>
      </c>
      <c r="B261" s="27"/>
      <c r="C261" s="30">
        <f>ROUND(657.854,3)</f>
        <v>657.854</v>
      </c>
      <c r="D261" s="30">
        <f>F261</f>
        <v>682.726</v>
      </c>
      <c r="E261" s="30">
        <f>F261</f>
        <v>682.726</v>
      </c>
      <c r="F261" s="30">
        <f>ROUND(682.726,3)</f>
        <v>682.726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ROUND(94.1199942559881,2)</f>
        <v>94.12</v>
      </c>
      <c r="D263" s="28">
        <f>F263</f>
        <v>88.31</v>
      </c>
      <c r="E263" s="28">
        <f>F263</f>
        <v>88.31</v>
      </c>
      <c r="F263" s="28">
        <f>ROUND(88.3069918289573,2)</f>
        <v>88.31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ROUND(97.0019414484215,2)</f>
        <v>97</v>
      </c>
      <c r="D265" s="28">
        <f>F265</f>
        <v>89.12</v>
      </c>
      <c r="E265" s="28">
        <f>F265</f>
        <v>89.12</v>
      </c>
      <c r="F265" s="28">
        <f>ROUND(89.1187077755189,2)</f>
        <v>89.12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ROUND(101.764766628329,2)</f>
        <v>101.76</v>
      </c>
      <c r="D267" s="28">
        <f>F267</f>
        <v>101.76</v>
      </c>
      <c r="E267" s="28">
        <f>F267</f>
        <v>101.76</v>
      </c>
      <c r="F267" s="28">
        <f>ROUND(101.764766628329,2)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ROUND(101.764766628329,2)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1">
        <f>ROUND(94.1199942559881,5)</f>
        <v>94.11999</v>
      </c>
      <c r="D271" s="31">
        <f>F271</f>
        <v>94.03039</v>
      </c>
      <c r="E271" s="31">
        <f>F271</f>
        <v>94.03039</v>
      </c>
      <c r="F271" s="31">
        <f>ROUND(94.0303900489791,5)</f>
        <v>94.03039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1">
        <f>ROUND(94.1199942559881,5)</f>
        <v>94.11999</v>
      </c>
      <c r="D273" s="31">
        <f>F273</f>
        <v>92.332</v>
      </c>
      <c r="E273" s="31">
        <f>F273</f>
        <v>92.332</v>
      </c>
      <c r="F273" s="31">
        <f>ROUND(92.3320000476697,5)</f>
        <v>92.332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1">
        <f>ROUND(94.1199942559881,5)</f>
        <v>94.11999</v>
      </c>
      <c r="D275" s="31">
        <f>F275</f>
        <v>90.70394</v>
      </c>
      <c r="E275" s="31">
        <f>F275</f>
        <v>90.70394</v>
      </c>
      <c r="F275" s="31">
        <f>ROUND(90.703940091272,5)</f>
        <v>90.70394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1">
        <f>ROUND(94.1199942559881,5)</f>
        <v>94.11999</v>
      </c>
      <c r="D277" s="31">
        <f>F277</f>
        <v>89.84362</v>
      </c>
      <c r="E277" s="31">
        <f>F277</f>
        <v>89.84362</v>
      </c>
      <c r="F277" s="31">
        <f>ROUND(89.8436245782223,5)</f>
        <v>89.84362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1">
        <f>ROUND(94.1199942559881,5)</f>
        <v>94.11999</v>
      </c>
      <c r="D279" s="31">
        <f>F279</f>
        <v>91.3596</v>
      </c>
      <c r="E279" s="31">
        <f>F279</f>
        <v>91.3596</v>
      </c>
      <c r="F279" s="31">
        <f>ROUND(91.3595993458766,5)</f>
        <v>91.3596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1">
        <f>ROUND(94.1199942559881,5)</f>
        <v>94.11999</v>
      </c>
      <c r="D281" s="31">
        <f>F281</f>
        <v>91.06416</v>
      </c>
      <c r="E281" s="31">
        <f>F281</f>
        <v>91.06416</v>
      </c>
      <c r="F281" s="31">
        <f>ROUND(91.0641588320727,5)</f>
        <v>91.06416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1">
        <f>ROUND(94.1199942559881,5)</f>
        <v>94.11999</v>
      </c>
      <c r="D283" s="31">
        <f>F283</f>
        <v>91.47107</v>
      </c>
      <c r="E283" s="31">
        <f>F283</f>
        <v>91.47107</v>
      </c>
      <c r="F283" s="31">
        <f>ROUND(91.471074448848,5)</f>
        <v>91.47107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1">
        <f>ROUND(94.1199942559881,5)</f>
        <v>94.11999</v>
      </c>
      <c r="D285" s="31">
        <f>F285</f>
        <v>94.86126</v>
      </c>
      <c r="E285" s="31">
        <f>F285</f>
        <v>94.86126</v>
      </c>
      <c r="F285" s="31">
        <f>ROUND(94.8612577232391,5)</f>
        <v>94.86126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ROUND(94.1199942559881,2)</f>
        <v>94.12</v>
      </c>
      <c r="D287" s="28">
        <f>F287</f>
        <v>94.12</v>
      </c>
      <c r="E287" s="28">
        <f>F287</f>
        <v>94.12</v>
      </c>
      <c r="F287" s="28">
        <f>ROUND(94.1199942559881,2)</f>
        <v>94.12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ROUND(94.1199942559881,2)</f>
        <v>94.12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1">
        <f>ROUND(97.0019414484215,5)</f>
        <v>97.00194</v>
      </c>
      <c r="D291" s="31">
        <f>F291</f>
        <v>85.3855</v>
      </c>
      <c r="E291" s="31">
        <f>F291</f>
        <v>85.3855</v>
      </c>
      <c r="F291" s="31">
        <f>ROUND(85.3855041232782,5)</f>
        <v>85.3855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1">
        <f>ROUND(97.0019414484215,5)</f>
        <v>97.00194</v>
      </c>
      <c r="D293" s="31">
        <f>F293</f>
        <v>82.34967</v>
      </c>
      <c r="E293" s="31">
        <f>F293</f>
        <v>82.34967</v>
      </c>
      <c r="F293" s="31">
        <f>ROUND(82.3496741915415,5)</f>
        <v>82.34967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1">
        <f>ROUND(97.0019414484215,5)</f>
        <v>97.00194</v>
      </c>
      <c r="D295" s="31">
        <f>F295</f>
        <v>81.17045</v>
      </c>
      <c r="E295" s="31">
        <f>F295</f>
        <v>81.17045</v>
      </c>
      <c r="F295" s="31">
        <f>ROUND(81.1704518012198,5)</f>
        <v>81.17045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1">
        <f>ROUND(97.0019414484215,5)</f>
        <v>97.00194</v>
      </c>
      <c r="D297" s="31">
        <f>F297</f>
        <v>83.55313</v>
      </c>
      <c r="E297" s="31">
        <f>F297</f>
        <v>83.55313</v>
      </c>
      <c r="F297" s="31">
        <f>ROUND(83.5531282887579,5)</f>
        <v>83.55313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1">
        <f>ROUND(97.0019414484215,5)</f>
        <v>97.00194</v>
      </c>
      <c r="D299" s="31">
        <f>F299</f>
        <v>87.86567</v>
      </c>
      <c r="E299" s="31">
        <f>F299</f>
        <v>87.86567</v>
      </c>
      <c r="F299" s="31">
        <f>ROUND(87.8656730730791,5)</f>
        <v>87.86567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1">
        <f>ROUND(97.0019414484215,5)</f>
        <v>97.00194</v>
      </c>
      <c r="D301" s="31">
        <f>F301</f>
        <v>86.76102</v>
      </c>
      <c r="E301" s="31">
        <f>F301</f>
        <v>86.76102</v>
      </c>
      <c r="F301" s="31">
        <f>ROUND(86.7610184499673,5)</f>
        <v>86.76102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1">
        <f>ROUND(97.0019414484215,5)</f>
        <v>97.00194</v>
      </c>
      <c r="D303" s="31">
        <f>F303</f>
        <v>89.09234</v>
      </c>
      <c r="E303" s="31">
        <f>F303</f>
        <v>89.09234</v>
      </c>
      <c r="F303" s="31">
        <f>ROUND(89.0923369678847,5)</f>
        <v>89.09234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1">
        <f>ROUND(97.0019414484215,5)</f>
        <v>97.00194</v>
      </c>
      <c r="D305" s="31">
        <f>F305</f>
        <v>95.05035</v>
      </c>
      <c r="E305" s="31">
        <f>F305</f>
        <v>95.05035</v>
      </c>
      <c r="F305" s="31">
        <f>ROUND(95.0503496545453,5)</f>
        <v>95.05035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ROUND(97.0019414484215,2)</f>
        <v>97</v>
      </c>
      <c r="D307" s="28">
        <f>F307</f>
        <v>97</v>
      </c>
      <c r="E307" s="28">
        <f>F307</f>
        <v>97</v>
      </c>
      <c r="F307" s="28">
        <f>ROUND(97.0019414484215,2)</f>
        <v>97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ROUND(97.0019414484215,2)</f>
        <v>97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2020-05-04T18:27:28Z</dcterms:modified>
  <cp:category/>
  <cp:version/>
  <cp:contentType/>
  <cp:contentStatus/>
</cp:coreProperties>
</file>