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<sst xmlns="http://schemas.openxmlformats.org/spreadsheetml/2006/main" count="88" uniqueCount="86">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</sst>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43964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ROUND(101.764684789328,2)</f>
        <v>101.76</v>
      </c>
      <c r="D6" s="28">
        <f>F6</f>
        <v>101.76</v>
      </c>
      <c r="E6" s="28">
        <f>F6</f>
        <v>101.76</v>
      </c>
      <c r="F6" s="28">
        <f>ROUND(101.764684789328,2)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ROUND(101.764684789328,2)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ROUND(93.1507811109089,2)</f>
        <v>93.15</v>
      </c>
      <c r="D9" s="28">
        <f>F9</f>
        <v>93.99</v>
      </c>
      <c r="E9" s="28">
        <f>F9</f>
        <v>93.99</v>
      </c>
      <c r="F9" s="28">
        <f>ROUND(93.9906730324714,2)</f>
        <v>93.99</v>
      </c>
      <c r="G9" s="28"/>
      <c r="H9" s="38"/>
    </row>
    <row r="10" spans="1:8" ht="12.75" customHeight="1">
      <c r="A10" s="26">
        <v>44271</v>
      </c>
      <c r="B10" s="27"/>
      <c r="C10" s="28">
        <f>ROUND(93.1507811109089,2)</f>
        <v>93.15</v>
      </c>
      <c r="D10" s="28">
        <f>F10</f>
        <v>92.25</v>
      </c>
      <c r="E10" s="28">
        <f>F10</f>
        <v>92.25</v>
      </c>
      <c r="F10" s="28">
        <f>ROUND(92.2455918655256,2)</f>
        <v>92.25</v>
      </c>
      <c r="G10" s="28"/>
      <c r="H10" s="38"/>
    </row>
    <row r="11" spans="1:8" ht="12.75" customHeight="1">
      <c r="A11" s="26">
        <v>44362</v>
      </c>
      <c r="B11" s="27"/>
      <c r="C11" s="28">
        <f>ROUND(93.1507811109089,2)</f>
        <v>93.15</v>
      </c>
      <c r="D11" s="28">
        <f>F11</f>
        <v>90.55</v>
      </c>
      <c r="E11" s="28">
        <f>F11</f>
        <v>90.55</v>
      </c>
      <c r="F11" s="28">
        <f>ROUND(90.5480566833985,2)</f>
        <v>90.55</v>
      </c>
      <c r="G11" s="28"/>
      <c r="H11" s="38"/>
    </row>
    <row r="12" spans="1:8" ht="12.75" customHeight="1">
      <c r="A12" s="26">
        <v>44460</v>
      </c>
      <c r="B12" s="27"/>
      <c r="C12" s="28">
        <f>ROUND(93.1507811109089,2)</f>
        <v>93.15</v>
      </c>
      <c r="D12" s="28">
        <f>F12</f>
        <v>89.59</v>
      </c>
      <c r="E12" s="28">
        <f>F12</f>
        <v>89.59</v>
      </c>
      <c r="F12" s="28">
        <f>ROUND(89.5929032405896,2)</f>
        <v>89.59</v>
      </c>
      <c r="G12" s="28"/>
      <c r="H12" s="38"/>
    </row>
    <row r="13" spans="1:8" ht="12.75" customHeight="1">
      <c r="A13" s="26">
        <v>44551</v>
      </c>
      <c r="B13" s="27"/>
      <c r="C13" s="28">
        <f>ROUND(93.1507811109089,2)</f>
        <v>93.15</v>
      </c>
      <c r="D13" s="28">
        <f>F13</f>
        <v>91.01</v>
      </c>
      <c r="E13" s="28">
        <f>F13</f>
        <v>91.01</v>
      </c>
      <c r="F13" s="28">
        <f>ROUND(91.0071863686561,2)</f>
        <v>91.01</v>
      </c>
      <c r="G13" s="28"/>
      <c r="H13" s="38"/>
    </row>
    <row r="14" spans="1:8" ht="12.75" customHeight="1">
      <c r="A14" s="26">
        <v>44635</v>
      </c>
      <c r="B14" s="27"/>
      <c r="C14" s="28">
        <f>ROUND(93.1507811109089,2)</f>
        <v>93.15</v>
      </c>
      <c r="D14" s="28">
        <f>F14</f>
        <v>90.59</v>
      </c>
      <c r="E14" s="28">
        <f>F14</f>
        <v>90.59</v>
      </c>
      <c r="F14" s="28">
        <f>ROUND(90.5943985665661,2)</f>
        <v>90.59</v>
      </c>
      <c r="G14" s="28"/>
      <c r="H14" s="38"/>
    </row>
    <row r="15" spans="1:8" ht="12.75" customHeight="1">
      <c r="A15" s="26">
        <v>44733</v>
      </c>
      <c r="B15" s="27"/>
      <c r="C15" s="28">
        <f>ROUND(93.1507811109089,2)</f>
        <v>93.15</v>
      </c>
      <c r="D15" s="28">
        <f>F15</f>
        <v>90.87</v>
      </c>
      <c r="E15" s="28">
        <f>F15</f>
        <v>90.87</v>
      </c>
      <c r="F15" s="28">
        <f>ROUND(90.8700475202897,2)</f>
        <v>90.87</v>
      </c>
      <c r="G15" s="28"/>
      <c r="H15" s="38"/>
    </row>
    <row r="16" spans="1:8" ht="12.75" customHeight="1">
      <c r="A16" s="26">
        <v>44824</v>
      </c>
      <c r="B16" s="27"/>
      <c r="C16" s="28">
        <f>ROUND(93.1507811109089,2)</f>
        <v>93.15</v>
      </c>
      <c r="D16" s="28">
        <f>F16</f>
        <v>94.17</v>
      </c>
      <c r="E16" s="28">
        <f>F16</f>
        <v>94.17</v>
      </c>
      <c r="F16" s="28">
        <f>ROUND(94.1673511365702,2)</f>
        <v>94.17</v>
      </c>
      <c r="G16" s="28"/>
      <c r="H16" s="38"/>
    </row>
    <row r="17" spans="1:8" ht="12.75" customHeight="1">
      <c r="A17" s="26">
        <v>44915</v>
      </c>
      <c r="B17" s="27"/>
      <c r="C17" s="28">
        <f>ROUND(93.1507811109089,2)</f>
        <v>93.15</v>
      </c>
      <c r="D17" s="28">
        <f>F17</f>
        <v>94.83</v>
      </c>
      <c r="E17" s="28">
        <f>F17</f>
        <v>94.83</v>
      </c>
      <c r="F17" s="28">
        <f>ROUND(94.8323659473764,2)</f>
        <v>94.83</v>
      </c>
      <c r="G17" s="28"/>
      <c r="H17" s="38"/>
    </row>
    <row r="18" spans="1:8" ht="12.75" customHeight="1">
      <c r="A18" s="26">
        <v>45007</v>
      </c>
      <c r="B18" s="27"/>
      <c r="C18" s="28">
        <f>ROUND(93.1507811109089,2)</f>
        <v>93.15</v>
      </c>
      <c r="D18" s="28">
        <f>F18</f>
        <v>87.43</v>
      </c>
      <c r="E18" s="28">
        <f>F18</f>
        <v>87.43</v>
      </c>
      <c r="F18" s="28">
        <f>ROUND(87.4308576718773,2)</f>
        <v>87.43</v>
      </c>
      <c r="G18" s="28"/>
      <c r="H18" s="38"/>
    </row>
    <row r="19" spans="1:8" ht="12.75" customHeight="1">
      <c r="A19" s="26">
        <v>45097</v>
      </c>
      <c r="B19" s="27"/>
      <c r="C19" s="28">
        <f>ROUND(93.1507811109089,2)</f>
        <v>93.15</v>
      </c>
      <c r="D19" s="28">
        <f>F19</f>
        <v>93.15</v>
      </c>
      <c r="E19" s="28">
        <f>F19</f>
        <v>93.15</v>
      </c>
      <c r="F19" s="28">
        <f>ROUND(93.1507811109089,2)</f>
        <v>93.15</v>
      </c>
      <c r="G19" s="28"/>
      <c r="H19" s="38"/>
    </row>
    <row r="20" spans="1:8" ht="12.75" customHeight="1">
      <c r="A20" s="26">
        <v>45188</v>
      </c>
      <c r="B20" s="27"/>
      <c r="C20" s="28">
        <f>ROUND(93.1507811109089,2)</f>
        <v>93.15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ROUND(93.0135957333007,2)</f>
        <v>93.01</v>
      </c>
      <c r="D22" s="28">
        <f>F22</f>
        <v>83.01</v>
      </c>
      <c r="E22" s="28">
        <f>F22</f>
        <v>83.01</v>
      </c>
      <c r="F22" s="28">
        <f>ROUND(83.0068611395629,2)</f>
        <v>83.01</v>
      </c>
      <c r="G22" s="28"/>
      <c r="H22" s="38"/>
    </row>
    <row r="23" spans="1:8" ht="12.75" customHeight="1">
      <c r="A23" s="26">
        <v>46097</v>
      </c>
      <c r="B23" s="27"/>
      <c r="C23" s="28">
        <f>ROUND(93.0135957333007,2)</f>
        <v>93.01</v>
      </c>
      <c r="D23" s="28">
        <f>F23</f>
        <v>79.79</v>
      </c>
      <c r="E23" s="28">
        <f>F23</f>
        <v>79.79</v>
      </c>
      <c r="F23" s="28">
        <f>ROUND(79.7889945127576,2)</f>
        <v>79.79</v>
      </c>
      <c r="G23" s="28"/>
      <c r="H23" s="38"/>
    </row>
    <row r="24" spans="1:8" ht="12.75" customHeight="1">
      <c r="A24" s="26">
        <v>46188</v>
      </c>
      <c r="B24" s="27"/>
      <c r="C24" s="28">
        <f>ROUND(93.0135957333007,2)</f>
        <v>93.01</v>
      </c>
      <c r="D24" s="28">
        <f>F24</f>
        <v>78.43</v>
      </c>
      <c r="E24" s="28">
        <f>F24</f>
        <v>78.43</v>
      </c>
      <c r="F24" s="28">
        <f>ROUND(78.42939284386,2)</f>
        <v>78.43</v>
      </c>
      <c r="G24" s="28"/>
      <c r="H24" s="38"/>
    </row>
    <row r="25" spans="1:8" ht="12.75" customHeight="1">
      <c r="A25" s="26">
        <v>46286</v>
      </c>
      <c r="B25" s="27"/>
      <c r="C25" s="28">
        <f>ROUND(93.0135957333007,2)</f>
        <v>93.01</v>
      </c>
      <c r="D25" s="28">
        <f>F25</f>
        <v>80.63</v>
      </c>
      <c r="E25" s="28">
        <f>F25</f>
        <v>80.63</v>
      </c>
      <c r="F25" s="28">
        <f>ROUND(80.633028208032,2)</f>
        <v>80.63</v>
      </c>
      <c r="G25" s="28"/>
      <c r="H25" s="38"/>
    </row>
    <row r="26" spans="1:8" ht="12.75" customHeight="1">
      <c r="A26" s="26">
        <v>46377</v>
      </c>
      <c r="B26" s="27"/>
      <c r="C26" s="28">
        <f>ROUND(93.0135957333007,2)</f>
        <v>93.01</v>
      </c>
      <c r="D26" s="28">
        <f>F26</f>
        <v>84.8</v>
      </c>
      <c r="E26" s="28">
        <f>F26</f>
        <v>84.8</v>
      </c>
      <c r="F26" s="28">
        <f>ROUND(84.7950081083979,2)</f>
        <v>84.8</v>
      </c>
      <c r="G26" s="28"/>
      <c r="H26" s="38"/>
    </row>
    <row r="27" spans="1:8" ht="12.75" customHeight="1">
      <c r="A27" s="26">
        <v>46461</v>
      </c>
      <c r="B27" s="27"/>
      <c r="C27" s="28">
        <f>ROUND(93.0135957333007,2)</f>
        <v>93.01</v>
      </c>
      <c r="D27" s="28">
        <f>F27</f>
        <v>83.5</v>
      </c>
      <c r="E27" s="28">
        <f>F27</f>
        <v>83.5</v>
      </c>
      <c r="F27" s="28">
        <f>ROUND(83.5016007072019,2)</f>
        <v>83.5</v>
      </c>
      <c r="G27" s="28"/>
      <c r="H27" s="38"/>
    </row>
    <row r="28" spans="1:8" ht="12.75" customHeight="1">
      <c r="A28" s="26">
        <v>46559</v>
      </c>
      <c r="B28" s="27"/>
      <c r="C28" s="28">
        <f>ROUND(93.0135957333007,2)</f>
        <v>93.01</v>
      </c>
      <c r="D28" s="28">
        <f>F28</f>
        <v>85.68</v>
      </c>
      <c r="E28" s="28">
        <f>F28</f>
        <v>85.68</v>
      </c>
      <c r="F28" s="28">
        <f>ROUND(85.6751280399484,2)</f>
        <v>85.68</v>
      </c>
      <c r="G28" s="28"/>
      <c r="H28" s="38"/>
    </row>
    <row r="29" spans="1:8" ht="12.75" customHeight="1">
      <c r="A29" s="26">
        <v>46650</v>
      </c>
      <c r="B29" s="27"/>
      <c r="C29" s="28">
        <f>ROUND(93.0135957333007,2)</f>
        <v>93.01</v>
      </c>
      <c r="D29" s="28">
        <f>F29</f>
        <v>91.51</v>
      </c>
      <c r="E29" s="28">
        <f>F29</f>
        <v>91.51</v>
      </c>
      <c r="F29" s="28">
        <f>ROUND(91.5127000030657,2)</f>
        <v>91.51</v>
      </c>
      <c r="G29" s="28"/>
      <c r="H29" s="38"/>
    </row>
    <row r="30" spans="1:8" ht="12.75" customHeight="1">
      <c r="A30" s="26">
        <v>46741</v>
      </c>
      <c r="B30" s="27"/>
      <c r="C30" s="28">
        <f>ROUND(93.0135957333007,2)</f>
        <v>93.01</v>
      </c>
      <c r="D30" s="28">
        <f>F30</f>
        <v>91.99</v>
      </c>
      <c r="E30" s="28">
        <f>F30</f>
        <v>91.99</v>
      </c>
      <c r="F30" s="28">
        <f>ROUND(91.9854950815929,2)</f>
        <v>91.99</v>
      </c>
      <c r="G30" s="28"/>
      <c r="H30" s="38"/>
    </row>
    <row r="31" spans="1:8" ht="12.75" customHeight="1">
      <c r="A31" s="26">
        <v>46834</v>
      </c>
      <c r="B31" s="27"/>
      <c r="C31" s="28">
        <f>ROUND(93.0135957333007,2)</f>
        <v>93.01</v>
      </c>
      <c r="D31" s="28">
        <f>F31</f>
        <v>85.19</v>
      </c>
      <c r="E31" s="28">
        <f>F31</f>
        <v>85.19</v>
      </c>
      <c r="F31" s="28">
        <f>ROUND(85.1869426540983,2)</f>
        <v>85.19</v>
      </c>
      <c r="G31" s="28"/>
      <c r="H31" s="38"/>
    </row>
    <row r="32" spans="1:8" ht="12.75" customHeight="1">
      <c r="A32" s="26">
        <v>46924</v>
      </c>
      <c r="B32" s="27"/>
      <c r="C32" s="28">
        <f>ROUND(93.0135957333007,2)</f>
        <v>93.01</v>
      </c>
      <c r="D32" s="28">
        <f>F32</f>
        <v>93.01</v>
      </c>
      <c r="E32" s="28">
        <f>F32</f>
        <v>93.01</v>
      </c>
      <c r="F32" s="28">
        <f>ROUND(93.0135957333007,2)</f>
        <v>93.01</v>
      </c>
      <c r="G32" s="28"/>
      <c r="H32" s="38"/>
    </row>
    <row r="33" spans="1:8" ht="12.75" customHeight="1">
      <c r="A33" s="26">
        <v>47015</v>
      </c>
      <c r="B33" s="27"/>
      <c r="C33" s="28">
        <f>ROUND(93.0135957333007,2)</f>
        <v>93.01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ROUND(3.9,5)</f>
        <v>3.9</v>
      </c>
      <c r="D35" s="30">
        <f>F35</f>
        <v>3.9</v>
      </c>
      <c r="E35" s="30">
        <f>F35</f>
        <v>3.9</v>
      </c>
      <c r="F35" s="30">
        <f>ROUND(3.9,5)</f>
        <v>3.9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ROUND(4.505,5)</f>
        <v>4.505</v>
      </c>
      <c r="D37" s="30">
        <f>F37</f>
        <v>4.505</v>
      </c>
      <c r="E37" s="30">
        <f>F37</f>
        <v>4.505</v>
      </c>
      <c r="F37" s="30">
        <f>ROUND(4.505,5)</f>
        <v>4.505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ROUND(4.56,5)</f>
        <v>4.56</v>
      </c>
      <c r="D39" s="30">
        <f>F39</f>
        <v>4.56</v>
      </c>
      <c r="E39" s="30">
        <f>F39</f>
        <v>4.56</v>
      </c>
      <c r="F39" s="30">
        <f>ROUND(4.56,5)</f>
        <v>4.56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ROUND(5.1,5)</f>
        <v>5.1</v>
      </c>
      <c r="D41" s="30">
        <f>F41</f>
        <v>5.1</v>
      </c>
      <c r="E41" s="30">
        <f>F41</f>
        <v>5.1</v>
      </c>
      <c r="F41" s="30">
        <f>ROUND(5.1,5)</f>
        <v>5.1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ROUND(11.805,5)</f>
        <v>11.805</v>
      </c>
      <c r="D43" s="30">
        <f>F43</f>
        <v>11.805</v>
      </c>
      <c r="E43" s="30">
        <f>F43</f>
        <v>11.805</v>
      </c>
      <c r="F43" s="30">
        <f>ROUND(11.805,5)</f>
        <v>11.805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ROUND(5.24,5)</f>
        <v>5.24</v>
      </c>
      <c r="D45" s="30">
        <f>F45</f>
        <v>5.24</v>
      </c>
      <c r="E45" s="30">
        <f>F45</f>
        <v>5.24</v>
      </c>
      <c r="F45" s="30">
        <f>ROUND(5.24,5)</f>
        <v>5.24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ROUND(7.815,3)</f>
        <v>7.815</v>
      </c>
      <c r="D47" s="31">
        <f>F47</f>
        <v>7.815</v>
      </c>
      <c r="E47" s="31">
        <f>F47</f>
        <v>7.815</v>
      </c>
      <c r="F47" s="31">
        <f>ROUND(7.815,3)</f>
        <v>7.815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ROUND(2.75,3)</f>
        <v>2.75</v>
      </c>
      <c r="D49" s="31">
        <f>F49</f>
        <v>2.75</v>
      </c>
      <c r="E49" s="31">
        <f>F49</f>
        <v>2.75</v>
      </c>
      <c r="F49" s="31">
        <f>ROUND(2.75,3)</f>
        <v>2.75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ROUND(4.46,3)</f>
        <v>4.46</v>
      </c>
      <c r="D51" s="31">
        <f>F51</f>
        <v>4.46</v>
      </c>
      <c r="E51" s="31">
        <f>F51</f>
        <v>4.46</v>
      </c>
      <c r="F51" s="31">
        <f>ROUND(4.46,3)</f>
        <v>4.46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ROUND(3.74,3)</f>
        <v>3.74</v>
      </c>
      <c r="D53" s="31">
        <f>F53</f>
        <v>3.74</v>
      </c>
      <c r="E53" s="31">
        <f>F53</f>
        <v>3.74</v>
      </c>
      <c r="F53" s="31">
        <f>ROUND(3.74,3)</f>
        <v>3.74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ROUND(10.735,3)</f>
        <v>10.735</v>
      </c>
      <c r="D55" s="31">
        <f>F55</f>
        <v>10.735</v>
      </c>
      <c r="E55" s="31">
        <f>F55</f>
        <v>10.735</v>
      </c>
      <c r="F55" s="31">
        <f>ROUND(10.735,3)</f>
        <v>10.735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ROUND(4.05,3)</f>
        <v>4.05</v>
      </c>
      <c r="D57" s="31">
        <f>F57</f>
        <v>4.05</v>
      </c>
      <c r="E57" s="31">
        <f>F57</f>
        <v>4.05</v>
      </c>
      <c r="F57" s="31">
        <f>ROUND(4.05,3)</f>
        <v>4.05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ROUND(2.4,3)</f>
        <v>2.4</v>
      </c>
      <c r="D59" s="31">
        <f>F59</f>
        <v>2.4</v>
      </c>
      <c r="E59" s="31">
        <f>F59</f>
        <v>2.4</v>
      </c>
      <c r="F59" s="31">
        <f>ROUND(2.4,3)</f>
        <v>2.4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ROUND(9.825,3)</f>
        <v>9.825</v>
      </c>
      <c r="D61" s="31">
        <f>F61</f>
        <v>9.825</v>
      </c>
      <c r="E61" s="31">
        <f>F61</f>
        <v>9.825</v>
      </c>
      <c r="F61" s="31">
        <f>ROUND(9.825,3)</f>
        <v>9.825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44049</v>
      </c>
      <c r="B63" s="27"/>
      <c r="C63" s="30">
        <f>ROUND(3.9,5)</f>
        <v>3.9</v>
      </c>
      <c r="D63" s="30">
        <f>F63</f>
        <v>136.6998</v>
      </c>
      <c r="E63" s="30">
        <f>F63</f>
        <v>136.6998</v>
      </c>
      <c r="F63" s="30">
        <f>ROUND(136.6998,5)</f>
        <v>136.6998</v>
      </c>
      <c r="G63" s="28"/>
      <c r="H63" s="38"/>
    </row>
    <row r="64" spans="1:8" ht="12.75" customHeight="1">
      <c r="A64" s="26">
        <v>44140</v>
      </c>
      <c r="B64" s="27"/>
      <c r="C64" s="30">
        <f>ROUND(3.9,5)</f>
        <v>3.9</v>
      </c>
      <c r="D64" s="30">
        <f>F64</f>
        <v>138.42576</v>
      </c>
      <c r="E64" s="30">
        <f>F64</f>
        <v>138.42576</v>
      </c>
      <c r="F64" s="30">
        <f>ROUND(138.42576,5)</f>
        <v>138.42576</v>
      </c>
      <c r="G64" s="28"/>
      <c r="H64" s="38"/>
    </row>
    <row r="65" spans="1:8" ht="12.75" customHeight="1">
      <c r="A65" s="26">
        <v>44231</v>
      </c>
      <c r="B65" s="27"/>
      <c r="C65" s="30">
        <f>ROUND(3.9,5)</f>
        <v>3.9</v>
      </c>
      <c r="D65" s="30">
        <f>F65</f>
        <v>138.6654</v>
      </c>
      <c r="E65" s="30">
        <f>F65</f>
        <v>138.6654</v>
      </c>
      <c r="F65" s="30">
        <f>ROUND(138.6654,5)</f>
        <v>138.6654</v>
      </c>
      <c r="G65" s="28"/>
      <c r="H65" s="38"/>
    </row>
    <row r="66" spans="1:8" ht="12.75" customHeight="1">
      <c r="A66" s="26">
        <v>44322</v>
      </c>
      <c r="B66" s="27"/>
      <c r="C66" s="30">
        <f>ROUND(3.9,5)</f>
        <v>3.9</v>
      </c>
      <c r="D66" s="30">
        <f>F66</f>
        <v>140.47897</v>
      </c>
      <c r="E66" s="30">
        <f>F66</f>
        <v>140.47897</v>
      </c>
      <c r="F66" s="30">
        <f>ROUND(140.47897,5)</f>
        <v>140.47897</v>
      </c>
      <c r="G66" s="28"/>
      <c r="H66" s="38"/>
    </row>
    <row r="67" spans="1:8" ht="12.75" customHeight="1">
      <c r="A67" s="26">
        <v>44413</v>
      </c>
      <c r="B67" s="27"/>
      <c r="C67" s="30">
        <f>ROUND(3.9,5)</f>
        <v>3.9</v>
      </c>
      <c r="D67" s="30">
        <f>F67</f>
        <v>140.65143</v>
      </c>
      <c r="E67" s="30">
        <f>F67</f>
        <v>140.65143</v>
      </c>
      <c r="F67" s="30">
        <f>ROUND(140.65143,5)</f>
        <v>140.65143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44049</v>
      </c>
      <c r="B69" s="27"/>
      <c r="C69" s="30">
        <f>ROUND(98.68277,5)</f>
        <v>98.68277</v>
      </c>
      <c r="D69" s="30">
        <f>F69</f>
        <v>99.78394</v>
      </c>
      <c r="E69" s="30">
        <f>F69</f>
        <v>99.78394</v>
      </c>
      <c r="F69" s="30">
        <f>ROUND(99.78394,5)</f>
        <v>99.78394</v>
      </c>
      <c r="G69" s="28"/>
      <c r="H69" s="38"/>
    </row>
    <row r="70" spans="1:8" ht="12.75" customHeight="1">
      <c r="A70" s="26">
        <v>44140</v>
      </c>
      <c r="B70" s="27"/>
      <c r="C70" s="30">
        <f>ROUND(98.68277,5)</f>
        <v>98.68277</v>
      </c>
      <c r="D70" s="30">
        <f>F70</f>
        <v>99.90662</v>
      </c>
      <c r="E70" s="30">
        <f>F70</f>
        <v>99.90662</v>
      </c>
      <c r="F70" s="30">
        <f>ROUND(99.90662,5)</f>
        <v>99.90662</v>
      </c>
      <c r="G70" s="28"/>
      <c r="H70" s="38"/>
    </row>
    <row r="71" spans="1:8" ht="12.75" customHeight="1">
      <c r="A71" s="26">
        <v>44231</v>
      </c>
      <c r="B71" s="27"/>
      <c r="C71" s="30">
        <f>ROUND(98.68277,5)</f>
        <v>98.68277</v>
      </c>
      <c r="D71" s="30">
        <f>F71</f>
        <v>101.179</v>
      </c>
      <c r="E71" s="30">
        <f>F71</f>
        <v>101.179</v>
      </c>
      <c r="F71" s="30">
        <f>ROUND(101.179,5)</f>
        <v>101.179</v>
      </c>
      <c r="G71" s="28"/>
      <c r="H71" s="38"/>
    </row>
    <row r="72" spans="1:8" ht="12.75" customHeight="1">
      <c r="A72" s="26">
        <v>44322</v>
      </c>
      <c r="B72" s="27"/>
      <c r="C72" s="30">
        <f>ROUND(98.68277,5)</f>
        <v>98.68277</v>
      </c>
      <c r="D72" s="30">
        <f>F72</f>
        <v>101.35089</v>
      </c>
      <c r="E72" s="30">
        <f>F72</f>
        <v>101.35089</v>
      </c>
      <c r="F72" s="30">
        <f>ROUND(101.35089,5)</f>
        <v>101.35089</v>
      </c>
      <c r="G72" s="28"/>
      <c r="H72" s="38"/>
    </row>
    <row r="73" spans="1:8" ht="12.75" customHeight="1">
      <c r="A73" s="26">
        <v>44413</v>
      </c>
      <c r="B73" s="27"/>
      <c r="C73" s="30">
        <f>ROUND(98.68277,5)</f>
        <v>98.68277</v>
      </c>
      <c r="D73" s="30">
        <f>F73</f>
        <v>102.6025</v>
      </c>
      <c r="E73" s="30">
        <f>F73</f>
        <v>102.6025</v>
      </c>
      <c r="F73" s="30">
        <f>ROUND(102.6025,5)</f>
        <v>102.6025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44049</v>
      </c>
      <c r="B75" s="27"/>
      <c r="C75" s="30">
        <f>ROUND(9.405,5)</f>
        <v>9.405</v>
      </c>
      <c r="D75" s="30">
        <f>F75</f>
        <v>9.58193</v>
      </c>
      <c r="E75" s="30">
        <f>F75</f>
        <v>9.58193</v>
      </c>
      <c r="F75" s="30">
        <f>ROUND(9.58193,5)</f>
        <v>9.58193</v>
      </c>
      <c r="G75" s="28"/>
      <c r="H75" s="38"/>
    </row>
    <row r="76" spans="1:8" ht="12.75" customHeight="1">
      <c r="A76" s="26">
        <v>44140</v>
      </c>
      <c r="B76" s="27"/>
      <c r="C76" s="30">
        <f>ROUND(9.405,5)</f>
        <v>9.405</v>
      </c>
      <c r="D76" s="30">
        <f>F76</f>
        <v>9.75547</v>
      </c>
      <c r="E76" s="30">
        <f>F76</f>
        <v>9.75547</v>
      </c>
      <c r="F76" s="30">
        <f>ROUND(9.75547,5)</f>
        <v>9.75547</v>
      </c>
      <c r="G76" s="28"/>
      <c r="H76" s="38"/>
    </row>
    <row r="77" spans="1:8" ht="12.75" customHeight="1">
      <c r="A77" s="26">
        <v>44231</v>
      </c>
      <c r="B77" s="27"/>
      <c r="C77" s="30">
        <f>ROUND(9.405,5)</f>
        <v>9.405</v>
      </c>
      <c r="D77" s="30">
        <f>F77</f>
        <v>9.94612</v>
      </c>
      <c r="E77" s="30">
        <f>F77</f>
        <v>9.94612</v>
      </c>
      <c r="F77" s="30">
        <f>ROUND(9.94612,5)</f>
        <v>9.94612</v>
      </c>
      <c r="G77" s="28"/>
      <c r="H77" s="38"/>
    </row>
    <row r="78" spans="1:8" ht="12.75" customHeight="1">
      <c r="A78" s="26">
        <v>44322</v>
      </c>
      <c r="B78" s="27"/>
      <c r="C78" s="30">
        <f>ROUND(9.405,5)</f>
        <v>9.405</v>
      </c>
      <c r="D78" s="30">
        <f>F78</f>
        <v>10.1454</v>
      </c>
      <c r="E78" s="30">
        <f>F78</f>
        <v>10.1454</v>
      </c>
      <c r="F78" s="30">
        <f>ROUND(10.1454,5)</f>
        <v>10.1454</v>
      </c>
      <c r="G78" s="28"/>
      <c r="H78" s="38"/>
    </row>
    <row r="79" spans="1:8" ht="12.75" customHeight="1">
      <c r="A79" s="26">
        <v>44413</v>
      </c>
      <c r="B79" s="27"/>
      <c r="C79" s="30">
        <f>ROUND(9.405,5)</f>
        <v>9.405</v>
      </c>
      <c r="D79" s="30">
        <f>F79</f>
        <v>10.37897</v>
      </c>
      <c r="E79" s="30">
        <f>F79</f>
        <v>10.37897</v>
      </c>
      <c r="F79" s="30">
        <f>ROUND(10.37897,5)</f>
        <v>10.37897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44049</v>
      </c>
      <c r="B81" s="27"/>
      <c r="C81" s="30">
        <f>ROUND(10.115,5)</f>
        <v>10.115</v>
      </c>
      <c r="D81" s="30">
        <f>F81</f>
        <v>10.29648</v>
      </c>
      <c r="E81" s="30">
        <f>F81</f>
        <v>10.29648</v>
      </c>
      <c r="F81" s="30">
        <f>ROUND(10.29648,5)</f>
        <v>10.29648</v>
      </c>
      <c r="G81" s="28"/>
      <c r="H81" s="38"/>
    </row>
    <row r="82" spans="1:8" ht="12.75" customHeight="1">
      <c r="A82" s="26">
        <v>44140</v>
      </c>
      <c r="B82" s="27"/>
      <c r="C82" s="30">
        <f>ROUND(10.115,5)</f>
        <v>10.115</v>
      </c>
      <c r="D82" s="30">
        <f>F82</f>
        <v>10.48311</v>
      </c>
      <c r="E82" s="30">
        <f>F82</f>
        <v>10.48311</v>
      </c>
      <c r="F82" s="30">
        <f>ROUND(10.48311,5)</f>
        <v>10.48311</v>
      </c>
      <c r="G82" s="28"/>
      <c r="H82" s="38"/>
    </row>
    <row r="83" spans="1:8" ht="12.75" customHeight="1">
      <c r="A83" s="26">
        <v>44231</v>
      </c>
      <c r="B83" s="27"/>
      <c r="C83" s="30">
        <f>ROUND(10.115,5)</f>
        <v>10.115</v>
      </c>
      <c r="D83" s="30">
        <f>F83</f>
        <v>10.68295</v>
      </c>
      <c r="E83" s="30">
        <f>F83</f>
        <v>10.68295</v>
      </c>
      <c r="F83" s="30">
        <f>ROUND(10.68295,5)</f>
        <v>10.68295</v>
      </c>
      <c r="G83" s="28"/>
      <c r="H83" s="38"/>
    </row>
    <row r="84" spans="1:8" ht="12.75" customHeight="1">
      <c r="A84" s="26">
        <v>44322</v>
      </c>
      <c r="B84" s="27"/>
      <c r="C84" s="30">
        <f>ROUND(10.115,5)</f>
        <v>10.115</v>
      </c>
      <c r="D84" s="30">
        <f>F84</f>
        <v>10.88788</v>
      </c>
      <c r="E84" s="30">
        <f>F84</f>
        <v>10.88788</v>
      </c>
      <c r="F84" s="30">
        <f>ROUND(10.88788,5)</f>
        <v>10.88788</v>
      </c>
      <c r="G84" s="28"/>
      <c r="H84" s="38"/>
    </row>
    <row r="85" spans="1:8" ht="12.75" customHeight="1">
      <c r="A85" s="26">
        <v>44413</v>
      </c>
      <c r="B85" s="27"/>
      <c r="C85" s="30">
        <f>ROUND(10.115,5)</f>
        <v>10.115</v>
      </c>
      <c r="D85" s="30">
        <f>F85</f>
        <v>11.11893</v>
      </c>
      <c r="E85" s="30">
        <f>F85</f>
        <v>11.11893</v>
      </c>
      <c r="F85" s="30">
        <f>ROUND(11.11893,5)</f>
        <v>11.11893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44049</v>
      </c>
      <c r="B87" s="27"/>
      <c r="C87" s="30">
        <f>ROUND(95.47006,5)</f>
        <v>95.47006</v>
      </c>
      <c r="D87" s="30">
        <f>F87</f>
        <v>96.53536</v>
      </c>
      <c r="E87" s="30">
        <f>F87</f>
        <v>96.53536</v>
      </c>
      <c r="F87" s="30">
        <f>ROUND(96.53536,5)</f>
        <v>96.53536</v>
      </c>
      <c r="G87" s="28"/>
      <c r="H87" s="38"/>
    </row>
    <row r="88" spans="1:8" ht="12.75" customHeight="1">
      <c r="A88" s="26">
        <v>44140</v>
      </c>
      <c r="B88" s="27"/>
      <c r="C88" s="30">
        <f>ROUND(95.47006,5)</f>
        <v>95.47006</v>
      </c>
      <c r="D88" s="30">
        <f>F88</f>
        <v>96.54148</v>
      </c>
      <c r="E88" s="30">
        <f>F88</f>
        <v>96.54148</v>
      </c>
      <c r="F88" s="30">
        <f>ROUND(96.54148,5)</f>
        <v>96.54148</v>
      </c>
      <c r="G88" s="28"/>
      <c r="H88" s="38"/>
    </row>
    <row r="89" spans="1:8" ht="12.75" customHeight="1">
      <c r="A89" s="26">
        <v>44231</v>
      </c>
      <c r="B89" s="27"/>
      <c r="C89" s="30">
        <f>ROUND(95.47006,5)</f>
        <v>95.47006</v>
      </c>
      <c r="D89" s="30">
        <f>F89</f>
        <v>97.77103</v>
      </c>
      <c r="E89" s="30">
        <f>F89</f>
        <v>97.77103</v>
      </c>
      <c r="F89" s="30">
        <f>ROUND(97.77103,5)</f>
        <v>97.77103</v>
      </c>
      <c r="G89" s="28"/>
      <c r="H89" s="38"/>
    </row>
    <row r="90" spans="1:8" ht="12.75" customHeight="1">
      <c r="A90" s="26">
        <v>44322</v>
      </c>
      <c r="B90" s="27"/>
      <c r="C90" s="30">
        <f>ROUND(95.47006,5)</f>
        <v>95.47006</v>
      </c>
      <c r="D90" s="30">
        <f>F90</f>
        <v>97.8202</v>
      </c>
      <c r="E90" s="30">
        <f>F90</f>
        <v>97.8202</v>
      </c>
      <c r="F90" s="30">
        <f>ROUND(97.8202,5)</f>
        <v>97.8202</v>
      </c>
      <c r="G90" s="28"/>
      <c r="H90" s="38"/>
    </row>
    <row r="91" spans="1:8" ht="12.75" customHeight="1">
      <c r="A91" s="26">
        <v>44413</v>
      </c>
      <c r="B91" s="27"/>
      <c r="C91" s="30">
        <f>ROUND(95.47006,5)</f>
        <v>95.47006</v>
      </c>
      <c r="D91" s="30">
        <f>F91</f>
        <v>99.02836</v>
      </c>
      <c r="E91" s="30">
        <f>F91</f>
        <v>99.02836</v>
      </c>
      <c r="F91" s="30">
        <f>ROUND(99.02836,5)</f>
        <v>99.02836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44049</v>
      </c>
      <c r="B93" s="27"/>
      <c r="C93" s="30">
        <f>ROUND(10.975,5)</f>
        <v>10.975</v>
      </c>
      <c r="D93" s="30">
        <f>F93</f>
        <v>11.16548</v>
      </c>
      <c r="E93" s="30">
        <f>F93</f>
        <v>11.16548</v>
      </c>
      <c r="F93" s="30">
        <f>ROUND(11.16548,5)</f>
        <v>11.16548</v>
      </c>
      <c r="G93" s="28"/>
      <c r="H93" s="38"/>
    </row>
    <row r="94" spans="1:8" ht="12.75" customHeight="1">
      <c r="A94" s="26">
        <v>44140</v>
      </c>
      <c r="B94" s="27"/>
      <c r="C94" s="30">
        <f>ROUND(10.975,5)</f>
        <v>10.975</v>
      </c>
      <c r="D94" s="30">
        <f>F94</f>
        <v>11.35356</v>
      </c>
      <c r="E94" s="30">
        <f>F94</f>
        <v>11.35356</v>
      </c>
      <c r="F94" s="30">
        <f>ROUND(11.35356,5)</f>
        <v>11.35356</v>
      </c>
      <c r="G94" s="28"/>
      <c r="H94" s="38"/>
    </row>
    <row r="95" spans="1:8" ht="12.75" customHeight="1">
      <c r="A95" s="26">
        <v>44231</v>
      </c>
      <c r="B95" s="27"/>
      <c r="C95" s="30">
        <f>ROUND(10.975,5)</f>
        <v>10.975</v>
      </c>
      <c r="D95" s="30">
        <f>F95</f>
        <v>11.55759</v>
      </c>
      <c r="E95" s="30">
        <f>F95</f>
        <v>11.55759</v>
      </c>
      <c r="F95" s="30">
        <f>ROUND(11.55759,5)</f>
        <v>11.55759</v>
      </c>
      <c r="G95" s="28"/>
      <c r="H95" s="38"/>
    </row>
    <row r="96" spans="1:8" ht="12.75" customHeight="1">
      <c r="A96" s="26">
        <v>44322</v>
      </c>
      <c r="B96" s="27"/>
      <c r="C96" s="30">
        <f>ROUND(10.975,5)</f>
        <v>10.975</v>
      </c>
      <c r="D96" s="30">
        <f>F96</f>
        <v>11.76745</v>
      </c>
      <c r="E96" s="30">
        <f>F96</f>
        <v>11.76745</v>
      </c>
      <c r="F96" s="30">
        <f>ROUND(11.76745,5)</f>
        <v>11.76745</v>
      </c>
      <c r="G96" s="28"/>
      <c r="H96" s="38"/>
    </row>
    <row r="97" spans="1:8" ht="12.75" customHeight="1">
      <c r="A97" s="26">
        <v>44413</v>
      </c>
      <c r="B97" s="27"/>
      <c r="C97" s="30">
        <f>ROUND(10.975,5)</f>
        <v>10.975</v>
      </c>
      <c r="D97" s="30">
        <f>F97</f>
        <v>12.00642</v>
      </c>
      <c r="E97" s="30">
        <f>F97</f>
        <v>12.00642</v>
      </c>
      <c r="F97" s="30">
        <f>ROUND(12.00642,5)</f>
        <v>12.00642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44049</v>
      </c>
      <c r="B99" s="27"/>
      <c r="C99" s="30">
        <f>ROUND(4.505,5)</f>
        <v>4.505</v>
      </c>
      <c r="D99" s="30">
        <f>F99</f>
        <v>107.91277</v>
      </c>
      <c r="E99" s="30">
        <f>F99</f>
        <v>107.91277</v>
      </c>
      <c r="F99" s="30">
        <f>ROUND(107.91277,5)</f>
        <v>107.91277</v>
      </c>
      <c r="G99" s="28"/>
      <c r="H99" s="38"/>
    </row>
    <row r="100" spans="1:8" ht="12.75" customHeight="1">
      <c r="A100" s="26">
        <v>44140</v>
      </c>
      <c r="B100" s="27"/>
      <c r="C100" s="30">
        <f>ROUND(4.505,5)</f>
        <v>4.505</v>
      </c>
      <c r="D100" s="30">
        <f>F100</f>
        <v>109.27542</v>
      </c>
      <c r="E100" s="30">
        <f>F100</f>
        <v>109.27542</v>
      </c>
      <c r="F100" s="30">
        <f>ROUND(109.27542,5)</f>
        <v>109.27542</v>
      </c>
      <c r="G100" s="28"/>
      <c r="H100" s="38"/>
    </row>
    <row r="101" spans="1:8" ht="12.75" customHeight="1">
      <c r="A101" s="26">
        <v>44231</v>
      </c>
      <c r="B101" s="27"/>
      <c r="C101" s="30">
        <f>ROUND(4.505,5)</f>
        <v>4.505</v>
      </c>
      <c r="D101" s="30">
        <f>F101</f>
        <v>108.95344</v>
      </c>
      <c r="E101" s="30">
        <f>F101</f>
        <v>108.95344</v>
      </c>
      <c r="F101" s="30">
        <f>ROUND(108.95344,5)</f>
        <v>108.95344</v>
      </c>
      <c r="G101" s="28"/>
      <c r="H101" s="38"/>
    </row>
    <row r="102" spans="1:8" ht="12.75" customHeight="1">
      <c r="A102" s="26">
        <v>44322</v>
      </c>
      <c r="B102" s="27"/>
      <c r="C102" s="30">
        <f>ROUND(4.505,5)</f>
        <v>4.505</v>
      </c>
      <c r="D102" s="30">
        <f>F102</f>
        <v>110.37851</v>
      </c>
      <c r="E102" s="30">
        <f>F102</f>
        <v>110.37851</v>
      </c>
      <c r="F102" s="30">
        <f>ROUND(110.37851,5)</f>
        <v>110.37851</v>
      </c>
      <c r="G102" s="28"/>
      <c r="H102" s="38"/>
    </row>
    <row r="103" spans="1:8" ht="12.75" customHeight="1">
      <c r="A103" s="26">
        <v>44413</v>
      </c>
      <c r="B103" s="27"/>
      <c r="C103" s="30">
        <f>ROUND(4.505,5)</f>
        <v>4.505</v>
      </c>
      <c r="D103" s="30">
        <f>F103</f>
        <v>109.98355</v>
      </c>
      <c r="E103" s="30">
        <f>F103</f>
        <v>109.98355</v>
      </c>
      <c r="F103" s="30">
        <f>ROUND(109.98355,5)</f>
        <v>109.98355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44049</v>
      </c>
      <c r="B105" s="27"/>
      <c r="C105" s="30">
        <f>ROUND(11.1,5)</f>
        <v>11.1</v>
      </c>
      <c r="D105" s="30">
        <f>F105</f>
        <v>11.28817</v>
      </c>
      <c r="E105" s="30">
        <f>F105</f>
        <v>11.28817</v>
      </c>
      <c r="F105" s="30">
        <f>ROUND(11.28817,5)</f>
        <v>11.28817</v>
      </c>
      <c r="G105" s="28"/>
      <c r="H105" s="38"/>
    </row>
    <row r="106" spans="1:8" ht="12.75" customHeight="1">
      <c r="A106" s="26">
        <v>44140</v>
      </c>
      <c r="B106" s="27"/>
      <c r="C106" s="30">
        <f>ROUND(11.1,5)</f>
        <v>11.1</v>
      </c>
      <c r="D106" s="30">
        <f>F106</f>
        <v>11.47386</v>
      </c>
      <c r="E106" s="30">
        <f>F106</f>
        <v>11.47386</v>
      </c>
      <c r="F106" s="30">
        <f>ROUND(11.47386,5)</f>
        <v>11.47386</v>
      </c>
      <c r="G106" s="28"/>
      <c r="H106" s="38"/>
    </row>
    <row r="107" spans="1:8" ht="12.75" customHeight="1">
      <c r="A107" s="26">
        <v>44231</v>
      </c>
      <c r="B107" s="27"/>
      <c r="C107" s="30">
        <f>ROUND(11.1,5)</f>
        <v>11.1</v>
      </c>
      <c r="D107" s="30">
        <f>F107</f>
        <v>11.67519</v>
      </c>
      <c r="E107" s="30">
        <f>F107</f>
        <v>11.67519</v>
      </c>
      <c r="F107" s="30">
        <f>ROUND(11.67519,5)</f>
        <v>11.67519</v>
      </c>
      <c r="G107" s="28"/>
      <c r="H107" s="38"/>
    </row>
    <row r="108" spans="1:8" ht="12.75" customHeight="1">
      <c r="A108" s="26">
        <v>44322</v>
      </c>
      <c r="B108" s="27"/>
      <c r="C108" s="30">
        <f>ROUND(11.1,5)</f>
        <v>11.1</v>
      </c>
      <c r="D108" s="30">
        <f>F108</f>
        <v>11.88188</v>
      </c>
      <c r="E108" s="30">
        <f>F108</f>
        <v>11.88188</v>
      </c>
      <c r="F108" s="30">
        <f>ROUND(11.88188,5)</f>
        <v>11.88188</v>
      </c>
      <c r="G108" s="28"/>
      <c r="H108" s="38"/>
    </row>
    <row r="109" spans="1:8" ht="12.75" customHeight="1">
      <c r="A109" s="26">
        <v>44413</v>
      </c>
      <c r="B109" s="27"/>
      <c r="C109" s="30">
        <f>ROUND(11.1,5)</f>
        <v>11.1</v>
      </c>
      <c r="D109" s="30">
        <f>F109</f>
        <v>12.11694</v>
      </c>
      <c r="E109" s="30">
        <f>F109</f>
        <v>12.11694</v>
      </c>
      <c r="F109" s="30">
        <f>ROUND(12.11694,5)</f>
        <v>12.11694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44049</v>
      </c>
      <c r="B111" s="27"/>
      <c r="C111" s="30">
        <f>ROUND(11.135,5)</f>
        <v>11.135</v>
      </c>
      <c r="D111" s="30">
        <f>F111</f>
        <v>11.31631</v>
      </c>
      <c r="E111" s="30">
        <f>F111</f>
        <v>11.31631</v>
      </c>
      <c r="F111" s="30">
        <f>ROUND(11.31631,5)</f>
        <v>11.31631</v>
      </c>
      <c r="G111" s="28"/>
      <c r="H111" s="38"/>
    </row>
    <row r="112" spans="1:8" ht="12.75" customHeight="1">
      <c r="A112" s="26">
        <v>44140</v>
      </c>
      <c r="B112" s="27"/>
      <c r="C112" s="30">
        <f>ROUND(11.135,5)</f>
        <v>11.135</v>
      </c>
      <c r="D112" s="30">
        <f>F112</f>
        <v>11.49503</v>
      </c>
      <c r="E112" s="30">
        <f>F112</f>
        <v>11.49503</v>
      </c>
      <c r="F112" s="30">
        <f>ROUND(11.49503,5)</f>
        <v>11.49503</v>
      </c>
      <c r="G112" s="28"/>
      <c r="H112" s="38"/>
    </row>
    <row r="113" spans="1:8" ht="12.75" customHeight="1">
      <c r="A113" s="26">
        <v>44231</v>
      </c>
      <c r="B113" s="27"/>
      <c r="C113" s="30">
        <f>ROUND(11.135,5)</f>
        <v>11.135</v>
      </c>
      <c r="D113" s="30">
        <f>F113</f>
        <v>11.6886</v>
      </c>
      <c r="E113" s="30">
        <f>F113</f>
        <v>11.6886</v>
      </c>
      <c r="F113" s="30">
        <f>ROUND(11.6886,5)</f>
        <v>11.6886</v>
      </c>
      <c r="G113" s="28"/>
      <c r="H113" s="38"/>
    </row>
    <row r="114" spans="1:8" ht="12.75" customHeight="1">
      <c r="A114" s="26">
        <v>44322</v>
      </c>
      <c r="B114" s="27"/>
      <c r="C114" s="30">
        <f>ROUND(11.135,5)</f>
        <v>11.135</v>
      </c>
      <c r="D114" s="30">
        <f>F114</f>
        <v>11.88704</v>
      </c>
      <c r="E114" s="30">
        <f>F114</f>
        <v>11.88704</v>
      </c>
      <c r="F114" s="30">
        <f>ROUND(11.88704,5)</f>
        <v>11.88704</v>
      </c>
      <c r="G114" s="28"/>
      <c r="H114" s="38"/>
    </row>
    <row r="115" spans="1:8" ht="12.75" customHeight="1">
      <c r="A115" s="26">
        <v>44413</v>
      </c>
      <c r="B115" s="27"/>
      <c r="C115" s="30">
        <f>ROUND(11.135,5)</f>
        <v>11.135</v>
      </c>
      <c r="D115" s="30">
        <f>F115</f>
        <v>12.11248</v>
      </c>
      <c r="E115" s="30">
        <f>F115</f>
        <v>12.11248</v>
      </c>
      <c r="F115" s="30">
        <f>ROUND(12.11248,5)</f>
        <v>12.11248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44049</v>
      </c>
      <c r="B117" s="27"/>
      <c r="C117" s="30">
        <f>ROUND(96.07304,5)</f>
        <v>96.07304</v>
      </c>
      <c r="D117" s="30">
        <f>F117</f>
        <v>97.14505</v>
      </c>
      <c r="E117" s="30">
        <f>F117</f>
        <v>97.14505</v>
      </c>
      <c r="F117" s="30">
        <f>ROUND(97.14505,5)</f>
        <v>97.14505</v>
      </c>
      <c r="G117" s="28"/>
      <c r="H117" s="38"/>
    </row>
    <row r="118" spans="1:8" ht="12.75" customHeight="1">
      <c r="A118" s="26">
        <v>44140</v>
      </c>
      <c r="B118" s="27"/>
      <c r="C118" s="30">
        <f>ROUND(96.07304,5)</f>
        <v>96.07304</v>
      </c>
      <c r="D118" s="30">
        <f>F118</f>
        <v>96.58505</v>
      </c>
      <c r="E118" s="30">
        <f>F118</f>
        <v>96.58505</v>
      </c>
      <c r="F118" s="30">
        <f>ROUND(96.58505,5)</f>
        <v>96.58505</v>
      </c>
      <c r="G118" s="28"/>
      <c r="H118" s="38"/>
    </row>
    <row r="119" spans="1:8" ht="12.75" customHeight="1">
      <c r="A119" s="26">
        <v>44231</v>
      </c>
      <c r="B119" s="27"/>
      <c r="C119" s="30">
        <f>ROUND(96.07304,5)</f>
        <v>96.07304</v>
      </c>
      <c r="D119" s="30">
        <f>F119</f>
        <v>97.81508</v>
      </c>
      <c r="E119" s="30">
        <f>F119</f>
        <v>97.81508</v>
      </c>
      <c r="F119" s="30">
        <f>ROUND(97.81508,5)</f>
        <v>97.81508</v>
      </c>
      <c r="G119" s="28"/>
      <c r="H119" s="38"/>
    </row>
    <row r="120" spans="1:8" ht="12.75" customHeight="1">
      <c r="A120" s="26">
        <v>44322</v>
      </c>
      <c r="B120" s="27"/>
      <c r="C120" s="30">
        <f>ROUND(96.07304,5)</f>
        <v>96.07304</v>
      </c>
      <c r="D120" s="30">
        <f>F120</f>
        <v>97.28547</v>
      </c>
      <c r="E120" s="30">
        <f>F120</f>
        <v>97.28547</v>
      </c>
      <c r="F120" s="30">
        <f>ROUND(97.28547,5)</f>
        <v>97.28547</v>
      </c>
      <c r="G120" s="28"/>
      <c r="H120" s="38"/>
    </row>
    <row r="121" spans="1:8" ht="12.75" customHeight="1">
      <c r="A121" s="26">
        <v>44413</v>
      </c>
      <c r="B121" s="27"/>
      <c r="C121" s="30">
        <f>ROUND(96.07304,5)</f>
        <v>96.07304</v>
      </c>
      <c r="D121" s="30">
        <f>F121</f>
        <v>98.48625</v>
      </c>
      <c r="E121" s="30">
        <f>F121</f>
        <v>98.48625</v>
      </c>
      <c r="F121" s="30">
        <f>ROUND(98.48625,5)</f>
        <v>98.48625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44049</v>
      </c>
      <c r="B123" s="27"/>
      <c r="C123" s="30">
        <f>ROUND(4.56,5)</f>
        <v>4.56</v>
      </c>
      <c r="D123" s="30">
        <f>F123</f>
        <v>98.34501</v>
      </c>
      <c r="E123" s="30">
        <f>F123</f>
        <v>98.34501</v>
      </c>
      <c r="F123" s="30">
        <f>ROUND(98.34501,5)</f>
        <v>98.34501</v>
      </c>
      <c r="G123" s="28"/>
      <c r="H123" s="38"/>
    </row>
    <row r="124" spans="1:8" ht="12.75" customHeight="1">
      <c r="A124" s="26">
        <v>44140</v>
      </c>
      <c r="B124" s="27"/>
      <c r="C124" s="30">
        <f>ROUND(4.56,5)</f>
        <v>4.56</v>
      </c>
      <c r="D124" s="30">
        <f>F124</f>
        <v>99.58675</v>
      </c>
      <c r="E124" s="30">
        <f>F124</f>
        <v>99.58675</v>
      </c>
      <c r="F124" s="30">
        <f>ROUND(99.58675,5)</f>
        <v>99.58675</v>
      </c>
      <c r="G124" s="28"/>
      <c r="H124" s="38"/>
    </row>
    <row r="125" spans="1:8" ht="12.75" customHeight="1">
      <c r="A125" s="26">
        <v>44231</v>
      </c>
      <c r="B125" s="27"/>
      <c r="C125" s="30">
        <f>ROUND(4.56,5)</f>
        <v>4.56</v>
      </c>
      <c r="D125" s="30">
        <f>F125</f>
        <v>98.94464</v>
      </c>
      <c r="E125" s="30">
        <f>F125</f>
        <v>98.94464</v>
      </c>
      <c r="F125" s="30">
        <f>ROUND(98.94464,5)</f>
        <v>98.94464</v>
      </c>
      <c r="G125" s="28"/>
      <c r="H125" s="38"/>
    </row>
    <row r="126" spans="1:8" ht="12.75" customHeight="1">
      <c r="A126" s="26">
        <v>44322</v>
      </c>
      <c r="B126" s="27"/>
      <c r="C126" s="30">
        <f>ROUND(4.56,5)</f>
        <v>4.56</v>
      </c>
      <c r="D126" s="30">
        <f>F126</f>
        <v>100.239</v>
      </c>
      <c r="E126" s="30">
        <f>F126</f>
        <v>100.239</v>
      </c>
      <c r="F126" s="30">
        <f>ROUND(100.239,5)</f>
        <v>100.239</v>
      </c>
      <c r="G126" s="28"/>
      <c r="H126" s="38"/>
    </row>
    <row r="127" spans="1:8" ht="12.75" customHeight="1">
      <c r="A127" s="26">
        <v>44413</v>
      </c>
      <c r="B127" s="27"/>
      <c r="C127" s="30">
        <f>ROUND(4.56,5)</f>
        <v>4.56</v>
      </c>
      <c r="D127" s="30">
        <f>F127</f>
        <v>99.52867</v>
      </c>
      <c r="E127" s="30">
        <f>F127</f>
        <v>99.52867</v>
      </c>
      <c r="F127" s="30">
        <f>ROUND(99.52867,5)</f>
        <v>99.52867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44049</v>
      </c>
      <c r="B129" s="27"/>
      <c r="C129" s="30">
        <f>ROUND(5.1,5)</f>
        <v>5.1</v>
      </c>
      <c r="D129" s="30">
        <f>F129</f>
        <v>127.00702</v>
      </c>
      <c r="E129" s="30">
        <f>F129</f>
        <v>127.00702</v>
      </c>
      <c r="F129" s="30">
        <f>ROUND(127.00702,5)</f>
        <v>127.00702</v>
      </c>
      <c r="G129" s="28"/>
      <c r="H129" s="38"/>
    </row>
    <row r="130" spans="1:8" ht="12.75" customHeight="1">
      <c r="A130" s="26">
        <v>44140</v>
      </c>
      <c r="B130" s="27"/>
      <c r="C130" s="30">
        <f>ROUND(5.1,5)</f>
        <v>5.1</v>
      </c>
      <c r="D130" s="30">
        <f>F130</f>
        <v>126.64589</v>
      </c>
      <c r="E130" s="30">
        <f>F130</f>
        <v>126.64589</v>
      </c>
      <c r="F130" s="30">
        <f>ROUND(126.64589,5)</f>
        <v>126.64589</v>
      </c>
      <c r="G130" s="28"/>
      <c r="H130" s="38"/>
    </row>
    <row r="131" spans="1:8" ht="12.75" customHeight="1">
      <c r="A131" s="26">
        <v>44231</v>
      </c>
      <c r="B131" s="27"/>
      <c r="C131" s="30">
        <f>ROUND(5.1,5)</f>
        <v>5.1</v>
      </c>
      <c r="D131" s="30">
        <f>F131</f>
        <v>128.25895</v>
      </c>
      <c r="E131" s="30">
        <f>F131</f>
        <v>128.25895</v>
      </c>
      <c r="F131" s="30">
        <f>ROUND(128.25895,5)</f>
        <v>128.25895</v>
      </c>
      <c r="G131" s="28"/>
      <c r="H131" s="38"/>
    </row>
    <row r="132" spans="1:8" ht="12.75" customHeight="1">
      <c r="A132" s="26">
        <v>44322</v>
      </c>
      <c r="B132" s="27"/>
      <c r="C132" s="30">
        <f>ROUND(5.1,5)</f>
        <v>5.1</v>
      </c>
      <c r="D132" s="30">
        <f>F132</f>
        <v>127.94866</v>
      </c>
      <c r="E132" s="30">
        <f>F132</f>
        <v>127.94866</v>
      </c>
      <c r="F132" s="30">
        <f>ROUND(127.94866,5)</f>
        <v>127.94866</v>
      </c>
      <c r="G132" s="28"/>
      <c r="H132" s="38"/>
    </row>
    <row r="133" spans="1:8" ht="12.75" customHeight="1">
      <c r="A133" s="26">
        <v>44413</v>
      </c>
      <c r="B133" s="27"/>
      <c r="C133" s="30">
        <f>ROUND(5.1,5)</f>
        <v>5.1</v>
      </c>
      <c r="D133" s="30">
        <f>F133</f>
        <v>129.52818</v>
      </c>
      <c r="E133" s="30">
        <f>F133</f>
        <v>129.52818</v>
      </c>
      <c r="F133" s="30">
        <f>ROUND(129.52818,5)</f>
        <v>129.52818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44049</v>
      </c>
      <c r="B135" s="27"/>
      <c r="C135" s="30">
        <f>ROUND(11.805,5)</f>
        <v>11.805</v>
      </c>
      <c r="D135" s="30">
        <f>F135</f>
        <v>12.03541</v>
      </c>
      <c r="E135" s="30">
        <f>F135</f>
        <v>12.03541</v>
      </c>
      <c r="F135" s="30">
        <f>ROUND(12.03541,5)</f>
        <v>12.03541</v>
      </c>
      <c r="G135" s="28"/>
      <c r="H135" s="38"/>
    </row>
    <row r="136" spans="1:8" ht="12.75" customHeight="1">
      <c r="A136" s="26">
        <v>44140</v>
      </c>
      <c r="B136" s="27"/>
      <c r="C136" s="30">
        <f>ROUND(11.805,5)</f>
        <v>11.805</v>
      </c>
      <c r="D136" s="30">
        <f>F136</f>
        <v>12.27696</v>
      </c>
      <c r="E136" s="30">
        <f>F136</f>
        <v>12.27696</v>
      </c>
      <c r="F136" s="30">
        <f>ROUND(12.27696,5)</f>
        <v>12.27696</v>
      </c>
      <c r="G136" s="28"/>
      <c r="H136" s="38"/>
    </row>
    <row r="137" spans="1:8" ht="12.75" customHeight="1">
      <c r="A137" s="26">
        <v>44231</v>
      </c>
      <c r="B137" s="27"/>
      <c r="C137" s="30">
        <f>ROUND(11.805,5)</f>
        <v>11.805</v>
      </c>
      <c r="D137" s="30">
        <f>F137</f>
        <v>12.53863</v>
      </c>
      <c r="E137" s="30">
        <f>F137</f>
        <v>12.53863</v>
      </c>
      <c r="F137" s="30">
        <f>ROUND(12.53863,5)</f>
        <v>12.53863</v>
      </c>
      <c r="G137" s="28"/>
      <c r="H137" s="38"/>
    </row>
    <row r="138" spans="1:8" ht="12.75" customHeight="1">
      <c r="A138" s="26">
        <v>44322</v>
      </c>
      <c r="B138" s="27"/>
      <c r="C138" s="30">
        <f>ROUND(11.805,5)</f>
        <v>11.805</v>
      </c>
      <c r="D138" s="30">
        <f>F138</f>
        <v>12.80241</v>
      </c>
      <c r="E138" s="30">
        <f>F138</f>
        <v>12.80241</v>
      </c>
      <c r="F138" s="30">
        <f>ROUND(12.80241,5)</f>
        <v>12.80241</v>
      </c>
      <c r="G138" s="28"/>
      <c r="H138" s="38"/>
    </row>
    <row r="139" spans="1:8" ht="12.75" customHeight="1">
      <c r="A139" s="26">
        <v>44413</v>
      </c>
      <c r="B139" s="27"/>
      <c r="C139" s="30">
        <f>ROUND(11.805,5)</f>
        <v>11.805</v>
      </c>
      <c r="D139" s="30">
        <f>F139</f>
        <v>13.09601</v>
      </c>
      <c r="E139" s="30">
        <f>F139</f>
        <v>13.09601</v>
      </c>
      <c r="F139" s="30">
        <f>ROUND(13.09601,5)</f>
        <v>13.09601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44049</v>
      </c>
      <c r="B141" s="27"/>
      <c r="C141" s="30">
        <f>ROUND(12.16,5)</f>
        <v>12.16</v>
      </c>
      <c r="D141" s="30">
        <f>F141</f>
        <v>12.37948</v>
      </c>
      <c r="E141" s="30">
        <f>F141</f>
        <v>12.37948</v>
      </c>
      <c r="F141" s="30">
        <f>ROUND(12.37948,5)</f>
        <v>12.37948</v>
      </c>
      <c r="G141" s="28"/>
      <c r="H141" s="38"/>
    </row>
    <row r="142" spans="1:8" ht="12.75" customHeight="1">
      <c r="A142" s="26">
        <v>44140</v>
      </c>
      <c r="B142" s="27"/>
      <c r="C142" s="30">
        <f>ROUND(12.16,5)</f>
        <v>12.16</v>
      </c>
      <c r="D142" s="30">
        <f>F142</f>
        <v>12.61164</v>
      </c>
      <c r="E142" s="30">
        <f>F142</f>
        <v>12.61164</v>
      </c>
      <c r="F142" s="30">
        <f>ROUND(12.61164,5)</f>
        <v>12.61164</v>
      </c>
      <c r="G142" s="28"/>
      <c r="H142" s="38"/>
    </row>
    <row r="143" spans="1:8" ht="12.75" customHeight="1">
      <c r="A143" s="26">
        <v>44231</v>
      </c>
      <c r="B143" s="27"/>
      <c r="C143" s="30">
        <f>ROUND(12.16,5)</f>
        <v>12.16</v>
      </c>
      <c r="D143" s="30">
        <f>F143</f>
        <v>12.85485</v>
      </c>
      <c r="E143" s="30">
        <f>F143</f>
        <v>12.85485</v>
      </c>
      <c r="F143" s="30">
        <f>ROUND(12.85485,5)</f>
        <v>12.85485</v>
      </c>
      <c r="G143" s="28"/>
      <c r="H143" s="38"/>
    </row>
    <row r="144" spans="1:8" ht="12.75" customHeight="1">
      <c r="A144" s="26">
        <v>44322</v>
      </c>
      <c r="B144" s="27"/>
      <c r="C144" s="30">
        <f>ROUND(12.16,5)</f>
        <v>12.16</v>
      </c>
      <c r="D144" s="30">
        <f>F144</f>
        <v>13.10972</v>
      </c>
      <c r="E144" s="30">
        <f>F144</f>
        <v>13.10972</v>
      </c>
      <c r="F144" s="30">
        <f>ROUND(13.10972,5)</f>
        <v>13.10972</v>
      </c>
      <c r="G144" s="28"/>
      <c r="H144" s="38"/>
    </row>
    <row r="145" spans="1:8" ht="12.75" customHeight="1">
      <c r="A145" s="26">
        <v>44413</v>
      </c>
      <c r="B145" s="27"/>
      <c r="C145" s="30">
        <f>ROUND(12.16,5)</f>
        <v>12.16</v>
      </c>
      <c r="D145" s="30">
        <f>F145</f>
        <v>13.38546</v>
      </c>
      <c r="E145" s="30">
        <f>F145</f>
        <v>13.38546</v>
      </c>
      <c r="F145" s="30">
        <f>ROUND(13.38546,5)</f>
        <v>13.38546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44049</v>
      </c>
      <c r="B147" s="27"/>
      <c r="C147" s="30">
        <f>ROUND(5.24,5)</f>
        <v>5.24</v>
      </c>
      <c r="D147" s="30">
        <f>F147</f>
        <v>5.29182</v>
      </c>
      <c r="E147" s="30">
        <f>F147</f>
        <v>5.29182</v>
      </c>
      <c r="F147" s="30">
        <f>ROUND(5.29182,5)</f>
        <v>5.29182</v>
      </c>
      <c r="G147" s="28"/>
      <c r="H147" s="38"/>
    </row>
    <row r="148" spans="1:8" ht="12.75" customHeight="1">
      <c r="A148" s="26">
        <v>44140</v>
      </c>
      <c r="B148" s="27"/>
      <c r="C148" s="30">
        <f>ROUND(5.24,5)</f>
        <v>5.24</v>
      </c>
      <c r="D148" s="30">
        <f>F148</f>
        <v>5.32138</v>
      </c>
      <c r="E148" s="30">
        <f>F148</f>
        <v>5.32138</v>
      </c>
      <c r="F148" s="30">
        <f>ROUND(5.32138,5)</f>
        <v>5.32138</v>
      </c>
      <c r="G148" s="28"/>
      <c r="H148" s="38"/>
    </row>
    <row r="149" spans="1:8" ht="12.75" customHeight="1">
      <c r="A149" s="26">
        <v>44231</v>
      </c>
      <c r="B149" s="27"/>
      <c r="C149" s="30">
        <f>ROUND(5.24,5)</f>
        <v>5.24</v>
      </c>
      <c r="D149" s="30">
        <f>F149</f>
        <v>5.36398</v>
      </c>
      <c r="E149" s="30">
        <f>F149</f>
        <v>5.36398</v>
      </c>
      <c r="F149" s="30">
        <f>ROUND(5.36398,5)</f>
        <v>5.36398</v>
      </c>
      <c r="G149" s="28"/>
      <c r="H149" s="38"/>
    </row>
    <row r="150" spans="1:8" ht="12.75" customHeight="1">
      <c r="A150" s="26">
        <v>44322</v>
      </c>
      <c r="B150" s="27"/>
      <c r="C150" s="30">
        <f>ROUND(5.24,5)</f>
        <v>5.24</v>
      </c>
      <c r="D150" s="30">
        <f>F150</f>
        <v>5.38612</v>
      </c>
      <c r="E150" s="30">
        <f>F150</f>
        <v>5.38612</v>
      </c>
      <c r="F150" s="30">
        <f>ROUND(5.38612,5)</f>
        <v>5.38612</v>
      </c>
      <c r="G150" s="28"/>
      <c r="H150" s="38"/>
    </row>
    <row r="151" spans="1:8" ht="12.75" customHeight="1">
      <c r="A151" s="26">
        <v>44413</v>
      </c>
      <c r="B151" s="27"/>
      <c r="C151" s="30">
        <f>ROUND(5.24,5)</f>
        <v>5.24</v>
      </c>
      <c r="D151" s="30">
        <f>F151</f>
        <v>5.47511</v>
      </c>
      <c r="E151" s="30">
        <f>F151</f>
        <v>5.47511</v>
      </c>
      <c r="F151" s="30">
        <f>ROUND(5.47511,5)</f>
        <v>5.47511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44049</v>
      </c>
      <c r="B153" s="27"/>
      <c r="C153" s="30">
        <f>ROUND(10.725,5)</f>
        <v>10.725</v>
      </c>
      <c r="D153" s="30">
        <f>F153</f>
        <v>10.91106</v>
      </c>
      <c r="E153" s="30">
        <f>F153</f>
        <v>10.91106</v>
      </c>
      <c r="F153" s="30">
        <f>ROUND(10.91106,5)</f>
        <v>10.91106</v>
      </c>
      <c r="G153" s="28"/>
      <c r="H153" s="38"/>
    </row>
    <row r="154" spans="1:8" ht="12.75" customHeight="1">
      <c r="A154" s="26">
        <v>44140</v>
      </c>
      <c r="B154" s="27"/>
      <c r="C154" s="30">
        <f>ROUND(10.725,5)</f>
        <v>10.725</v>
      </c>
      <c r="D154" s="30">
        <f>F154</f>
        <v>11.10461</v>
      </c>
      <c r="E154" s="30">
        <f>F154</f>
        <v>11.10461</v>
      </c>
      <c r="F154" s="30">
        <f>ROUND(11.10461,5)</f>
        <v>11.10461</v>
      </c>
      <c r="G154" s="28"/>
      <c r="H154" s="38"/>
    </row>
    <row r="155" spans="1:8" ht="12.75" customHeight="1">
      <c r="A155" s="26">
        <v>44231</v>
      </c>
      <c r="B155" s="27"/>
      <c r="C155" s="30">
        <f>ROUND(10.725,5)</f>
        <v>10.725</v>
      </c>
      <c r="D155" s="30">
        <f>F155</f>
        <v>11.31513</v>
      </c>
      <c r="E155" s="30">
        <f>F155</f>
        <v>11.31513</v>
      </c>
      <c r="F155" s="30">
        <f>ROUND(11.31513,5)</f>
        <v>11.31513</v>
      </c>
      <c r="G155" s="28"/>
      <c r="H155" s="38"/>
    </row>
    <row r="156" spans="1:8" ht="12.75" customHeight="1">
      <c r="A156" s="26">
        <v>44322</v>
      </c>
      <c r="B156" s="27"/>
      <c r="C156" s="30">
        <f>ROUND(10.725,5)</f>
        <v>10.725</v>
      </c>
      <c r="D156" s="30">
        <f>F156</f>
        <v>11.52265</v>
      </c>
      <c r="E156" s="30">
        <f>F156</f>
        <v>11.52265</v>
      </c>
      <c r="F156" s="30">
        <f>ROUND(11.52265,5)</f>
        <v>11.52265</v>
      </c>
      <c r="G156" s="28"/>
      <c r="H156" s="38"/>
    </row>
    <row r="157" spans="1:8" ht="12.75" customHeight="1">
      <c r="A157" s="26">
        <v>44413</v>
      </c>
      <c r="B157" s="27"/>
      <c r="C157" s="30">
        <f>ROUND(10.725,5)</f>
        <v>10.725</v>
      </c>
      <c r="D157" s="30">
        <f>F157</f>
        <v>11.758</v>
      </c>
      <c r="E157" s="30">
        <f>F157</f>
        <v>11.758</v>
      </c>
      <c r="F157" s="30">
        <f>ROUND(11.758,5)</f>
        <v>11.758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44049</v>
      </c>
      <c r="B159" s="27"/>
      <c r="C159" s="30">
        <f>ROUND(7.815,5)</f>
        <v>7.815</v>
      </c>
      <c r="D159" s="30">
        <f>F159</f>
        <v>7.97149</v>
      </c>
      <c r="E159" s="30">
        <f>F159</f>
        <v>7.97149</v>
      </c>
      <c r="F159" s="30">
        <f>ROUND(7.97149,5)</f>
        <v>7.97149</v>
      </c>
      <c r="G159" s="28"/>
      <c r="H159" s="38"/>
    </row>
    <row r="160" spans="1:8" ht="12.75" customHeight="1">
      <c r="A160" s="26">
        <v>44140</v>
      </c>
      <c r="B160" s="27"/>
      <c r="C160" s="30">
        <f>ROUND(7.815,5)</f>
        <v>7.815</v>
      </c>
      <c r="D160" s="30">
        <f>F160</f>
        <v>8.12826</v>
      </c>
      <c r="E160" s="30">
        <f>F160</f>
        <v>8.12826</v>
      </c>
      <c r="F160" s="30">
        <f>ROUND(8.12826,5)</f>
        <v>8.12826</v>
      </c>
      <c r="G160" s="28"/>
      <c r="H160" s="38"/>
    </row>
    <row r="161" spans="1:8" ht="12.75" customHeight="1">
      <c r="A161" s="26">
        <v>44231</v>
      </c>
      <c r="B161" s="27"/>
      <c r="C161" s="30">
        <f>ROUND(7.815,5)</f>
        <v>7.815</v>
      </c>
      <c r="D161" s="30">
        <f>F161</f>
        <v>8.30262</v>
      </c>
      <c r="E161" s="30">
        <f>F161</f>
        <v>8.30262</v>
      </c>
      <c r="F161" s="30">
        <f>ROUND(8.30262,5)</f>
        <v>8.30262</v>
      </c>
      <c r="G161" s="28"/>
      <c r="H161" s="38"/>
    </row>
    <row r="162" spans="1:8" ht="12.75" customHeight="1">
      <c r="A162" s="26">
        <v>44322</v>
      </c>
      <c r="B162" s="27"/>
      <c r="C162" s="30">
        <f>ROUND(7.815,5)</f>
        <v>7.815</v>
      </c>
      <c r="D162" s="30">
        <f>F162</f>
        <v>8.48659</v>
      </c>
      <c r="E162" s="30">
        <f>F162</f>
        <v>8.48659</v>
      </c>
      <c r="F162" s="30">
        <f>ROUND(8.48659,5)</f>
        <v>8.48659</v>
      </c>
      <c r="G162" s="28"/>
      <c r="H162" s="38"/>
    </row>
    <row r="163" spans="1:8" ht="12.75" customHeight="1">
      <c r="A163" s="26">
        <v>44413</v>
      </c>
      <c r="B163" s="27"/>
      <c r="C163" s="30">
        <f>ROUND(7.815,5)</f>
        <v>7.815</v>
      </c>
      <c r="D163" s="30">
        <f>F163</f>
        <v>8.71154</v>
      </c>
      <c r="E163" s="30">
        <f>F163</f>
        <v>8.71154</v>
      </c>
      <c r="F163" s="30">
        <f>ROUND(8.71154,5)</f>
        <v>8.71154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44049</v>
      </c>
      <c r="B165" s="27"/>
      <c r="C165" s="30">
        <f>ROUND(2.75,5)</f>
        <v>2.75</v>
      </c>
      <c r="D165" s="30">
        <f>F165</f>
        <v>306.89373</v>
      </c>
      <c r="E165" s="30">
        <f>F165</f>
        <v>306.89373</v>
      </c>
      <c r="F165" s="30">
        <f>ROUND(306.89373,5)</f>
        <v>306.89373</v>
      </c>
      <c r="G165" s="28"/>
      <c r="H165" s="38"/>
    </row>
    <row r="166" spans="1:8" ht="12.75" customHeight="1">
      <c r="A166" s="26">
        <v>44140</v>
      </c>
      <c r="B166" s="27"/>
      <c r="C166" s="30">
        <f>ROUND(2.75,5)</f>
        <v>2.75</v>
      </c>
      <c r="D166" s="30">
        <f>F166</f>
        <v>310.76809</v>
      </c>
      <c r="E166" s="30">
        <f>F166</f>
        <v>310.76809</v>
      </c>
      <c r="F166" s="30">
        <f>ROUND(310.76809,5)</f>
        <v>310.76809</v>
      </c>
      <c r="G166" s="28"/>
      <c r="H166" s="38"/>
    </row>
    <row r="167" spans="1:8" ht="12.75" customHeight="1">
      <c r="A167" s="26">
        <v>44231</v>
      </c>
      <c r="B167" s="27"/>
      <c r="C167" s="30">
        <f>ROUND(2.75,5)</f>
        <v>2.75</v>
      </c>
      <c r="D167" s="30">
        <f>F167</f>
        <v>306.78462</v>
      </c>
      <c r="E167" s="30">
        <f>F167</f>
        <v>306.78462</v>
      </c>
      <c r="F167" s="30">
        <f>ROUND(306.78462,5)</f>
        <v>306.78462</v>
      </c>
      <c r="G167" s="28"/>
      <c r="H167" s="38"/>
    </row>
    <row r="168" spans="1:8" ht="12.75" customHeight="1">
      <c r="A168" s="26">
        <v>44322</v>
      </c>
      <c r="B168" s="27"/>
      <c r="C168" s="30">
        <f>ROUND(2.75,5)</f>
        <v>2.75</v>
      </c>
      <c r="D168" s="30">
        <f>F168</f>
        <v>310.79757</v>
      </c>
      <c r="E168" s="30">
        <f>F168</f>
        <v>310.79757</v>
      </c>
      <c r="F168" s="30">
        <f>ROUND(310.79757,5)</f>
        <v>310.79757</v>
      </c>
      <c r="G168" s="28"/>
      <c r="H168" s="38"/>
    </row>
    <row r="169" spans="1:8" ht="12.75" customHeight="1">
      <c r="A169" s="26">
        <v>44413</v>
      </c>
      <c r="B169" s="27"/>
      <c r="C169" s="30">
        <f>ROUND(2.75,5)</f>
        <v>2.75</v>
      </c>
      <c r="D169" s="30">
        <f>F169</f>
        <v>306.54295</v>
      </c>
      <c r="E169" s="30">
        <f>F169</f>
        <v>306.54295</v>
      </c>
      <c r="F169" s="30">
        <f>ROUND(306.54295,5)</f>
        <v>306.54295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44049</v>
      </c>
      <c r="B171" s="27"/>
      <c r="C171" s="30">
        <f>ROUND(4.46,5)</f>
        <v>4.46</v>
      </c>
      <c r="D171" s="30">
        <f>F171</f>
        <v>213.75955</v>
      </c>
      <c r="E171" s="30">
        <f>F171</f>
        <v>213.75955</v>
      </c>
      <c r="F171" s="30">
        <f>ROUND(213.75955,5)</f>
        <v>213.75955</v>
      </c>
      <c r="G171" s="28"/>
      <c r="H171" s="38"/>
    </row>
    <row r="172" spans="1:8" ht="12.75" customHeight="1">
      <c r="A172" s="26">
        <v>44140</v>
      </c>
      <c r="B172" s="27"/>
      <c r="C172" s="30">
        <f>ROUND(4.46,5)</f>
        <v>4.46</v>
      </c>
      <c r="D172" s="30">
        <f>F172</f>
        <v>216.45793</v>
      </c>
      <c r="E172" s="30">
        <f>F172</f>
        <v>216.45793</v>
      </c>
      <c r="F172" s="30">
        <f>ROUND(216.45793,5)</f>
        <v>216.45793</v>
      </c>
      <c r="G172" s="28"/>
      <c r="H172" s="38"/>
    </row>
    <row r="173" spans="1:8" ht="12.75" customHeight="1">
      <c r="A173" s="26">
        <v>44231</v>
      </c>
      <c r="B173" s="27"/>
      <c r="C173" s="30">
        <f>ROUND(4.46,5)</f>
        <v>4.46</v>
      </c>
      <c r="D173" s="30">
        <f>F173</f>
        <v>214.99674</v>
      </c>
      <c r="E173" s="30">
        <f>F173</f>
        <v>214.99674</v>
      </c>
      <c r="F173" s="30">
        <f>ROUND(214.99674,5)</f>
        <v>214.99674</v>
      </c>
      <c r="G173" s="28"/>
      <c r="H173" s="38"/>
    </row>
    <row r="174" spans="1:8" ht="12.75" customHeight="1">
      <c r="A174" s="26">
        <v>44322</v>
      </c>
      <c r="B174" s="27"/>
      <c r="C174" s="30">
        <f>ROUND(4.46,5)</f>
        <v>4.46</v>
      </c>
      <c r="D174" s="30">
        <f>F174</f>
        <v>217.80855</v>
      </c>
      <c r="E174" s="30">
        <f>F174</f>
        <v>217.80855</v>
      </c>
      <c r="F174" s="30">
        <f>ROUND(217.80855,5)</f>
        <v>217.80855</v>
      </c>
      <c r="G174" s="28"/>
      <c r="H174" s="38"/>
    </row>
    <row r="175" spans="1:8" ht="12.75" customHeight="1">
      <c r="A175" s="26">
        <v>44413</v>
      </c>
      <c r="B175" s="27"/>
      <c r="C175" s="30">
        <f>ROUND(4.46,5)</f>
        <v>4.46</v>
      </c>
      <c r="D175" s="30">
        <f>F175</f>
        <v>216.20048</v>
      </c>
      <c r="E175" s="30">
        <f>F175</f>
        <v>216.20048</v>
      </c>
      <c r="F175" s="30">
        <f>ROUND(216.20048,5)</f>
        <v>216.20048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44049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44049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44140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44322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44049</v>
      </c>
      <c r="B191" s="27"/>
      <c r="C191" s="30">
        <f>ROUND(3.74,5)</f>
        <v>3.74</v>
      </c>
      <c r="D191" s="30">
        <f>F191</f>
        <v>3.38465</v>
      </c>
      <c r="E191" s="30">
        <f>F191</f>
        <v>3.38465</v>
      </c>
      <c r="F191" s="30">
        <f>ROUND(3.38465,5)</f>
        <v>3.38465</v>
      </c>
      <c r="G191" s="28"/>
      <c r="H191" s="38"/>
    </row>
    <row r="192" spans="1:8" ht="12.75" customHeight="1">
      <c r="A192" s="26">
        <v>44140</v>
      </c>
      <c r="B192" s="27"/>
      <c r="C192" s="30">
        <f>ROUND(3.74,5)</f>
        <v>3.74</v>
      </c>
      <c r="D192" s="30">
        <f>F192</f>
        <v>2.31197</v>
      </c>
      <c r="E192" s="30">
        <f>F192</f>
        <v>2.31197</v>
      </c>
      <c r="F192" s="30">
        <f>ROUND(2.31197,5)</f>
        <v>2.31197</v>
      </c>
      <c r="G192" s="28"/>
      <c r="H192" s="38"/>
    </row>
    <row r="193" spans="1:8" ht="12.75" customHeight="1">
      <c r="A193" s="26">
        <v>44231</v>
      </c>
      <c r="B193" s="27"/>
      <c r="C193" s="30">
        <f>ROUND(3.74,5)</f>
        <v>3.74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>
        <v>44322</v>
      </c>
      <c r="B194" s="27"/>
      <c r="C194" s="30">
        <f>ROUND(3.74,5)</f>
        <v>3.74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44413</v>
      </c>
      <c r="B195" s="27"/>
      <c r="C195" s="30">
        <f>ROUND(3.74,5)</f>
        <v>3.74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44049</v>
      </c>
      <c r="B197" s="27"/>
      <c r="C197" s="30">
        <f>ROUND(10.735,5)</f>
        <v>10.735</v>
      </c>
      <c r="D197" s="30">
        <f>F197</f>
        <v>10.90432</v>
      </c>
      <c r="E197" s="30">
        <f>F197</f>
        <v>10.90432</v>
      </c>
      <c r="F197" s="30">
        <f>ROUND(10.90432,5)</f>
        <v>10.90432</v>
      </c>
      <c r="G197" s="28"/>
      <c r="H197" s="38"/>
    </row>
    <row r="198" spans="1:8" ht="12.75" customHeight="1">
      <c r="A198" s="26">
        <v>44140</v>
      </c>
      <c r="B198" s="27"/>
      <c r="C198" s="30">
        <f>ROUND(10.735,5)</f>
        <v>10.735</v>
      </c>
      <c r="D198" s="30">
        <f>F198</f>
        <v>11.07809</v>
      </c>
      <c r="E198" s="30">
        <f>F198</f>
        <v>11.07809</v>
      </c>
      <c r="F198" s="30">
        <f>ROUND(11.07809,5)</f>
        <v>11.07809</v>
      </c>
      <c r="G198" s="28"/>
      <c r="H198" s="38"/>
    </row>
    <row r="199" spans="1:8" ht="12.75" customHeight="1">
      <c r="A199" s="26">
        <v>44231</v>
      </c>
      <c r="B199" s="27"/>
      <c r="C199" s="30">
        <f>ROUND(10.735,5)</f>
        <v>10.735</v>
      </c>
      <c r="D199" s="30">
        <f>F199</f>
        <v>11.26226</v>
      </c>
      <c r="E199" s="30">
        <f>F199</f>
        <v>11.26226</v>
      </c>
      <c r="F199" s="30">
        <f>ROUND(11.26226,5)</f>
        <v>11.26226</v>
      </c>
      <c r="G199" s="28"/>
      <c r="H199" s="38"/>
    </row>
    <row r="200" spans="1:8" ht="12.75" customHeight="1">
      <c r="A200" s="26">
        <v>44322</v>
      </c>
      <c r="B200" s="27"/>
      <c r="C200" s="30">
        <f>ROUND(10.735,5)</f>
        <v>10.735</v>
      </c>
      <c r="D200" s="30">
        <f>F200</f>
        <v>11.44969</v>
      </c>
      <c r="E200" s="30">
        <f>F200</f>
        <v>11.44969</v>
      </c>
      <c r="F200" s="30">
        <f>ROUND(11.44969,5)</f>
        <v>11.44969</v>
      </c>
      <c r="G200" s="28"/>
      <c r="H200" s="38"/>
    </row>
    <row r="201" spans="1:8" ht="12.75" customHeight="1">
      <c r="A201" s="26">
        <v>44413</v>
      </c>
      <c r="B201" s="27"/>
      <c r="C201" s="30">
        <f>ROUND(10.735,5)</f>
        <v>10.735</v>
      </c>
      <c r="D201" s="30">
        <f>F201</f>
        <v>11.6577</v>
      </c>
      <c r="E201" s="30">
        <f>F201</f>
        <v>11.6577</v>
      </c>
      <c r="F201" s="30">
        <f>ROUND(11.6577,5)</f>
        <v>11.6577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44049</v>
      </c>
      <c r="B203" s="27"/>
      <c r="C203" s="30">
        <f>ROUND(4.05,5)</f>
        <v>4.05</v>
      </c>
      <c r="D203" s="30">
        <f>F203</f>
        <v>186.07199</v>
      </c>
      <c r="E203" s="30">
        <f>F203</f>
        <v>186.07199</v>
      </c>
      <c r="F203" s="30">
        <f>ROUND(186.07199,5)</f>
        <v>186.07199</v>
      </c>
      <c r="G203" s="28"/>
      <c r="H203" s="38"/>
    </row>
    <row r="204" spans="1:8" ht="12.75" customHeight="1">
      <c r="A204" s="26">
        <v>44140</v>
      </c>
      <c r="B204" s="27"/>
      <c r="C204" s="30">
        <f>ROUND(4.05,5)</f>
        <v>4.05</v>
      </c>
      <c r="D204" s="30">
        <f>F204</f>
        <v>185.71274</v>
      </c>
      <c r="E204" s="30">
        <f>F204</f>
        <v>185.71274</v>
      </c>
      <c r="F204" s="30">
        <f>ROUND(185.71274,5)</f>
        <v>185.71274</v>
      </c>
      <c r="G204" s="28"/>
      <c r="H204" s="38"/>
    </row>
    <row r="205" spans="1:8" ht="12.75" customHeight="1">
      <c r="A205" s="26">
        <v>44231</v>
      </c>
      <c r="B205" s="27"/>
      <c r="C205" s="30">
        <f>ROUND(4.05,5)</f>
        <v>4.05</v>
      </c>
      <c r="D205" s="30">
        <f>F205</f>
        <v>188.07808</v>
      </c>
      <c r="E205" s="30">
        <f>F205</f>
        <v>188.07808</v>
      </c>
      <c r="F205" s="30">
        <f>ROUND(188.07808,5)</f>
        <v>188.07808</v>
      </c>
      <c r="G205" s="28"/>
      <c r="H205" s="38"/>
    </row>
    <row r="206" spans="1:8" ht="12.75" customHeight="1">
      <c r="A206" s="26">
        <v>44322</v>
      </c>
      <c r="B206" s="27"/>
      <c r="C206" s="30">
        <f>ROUND(4.05,5)</f>
        <v>4.05</v>
      </c>
      <c r="D206" s="30">
        <f>F206</f>
        <v>187.79532</v>
      </c>
      <c r="E206" s="30">
        <f>F206</f>
        <v>187.79532</v>
      </c>
      <c r="F206" s="30">
        <f>ROUND(187.79532,5)</f>
        <v>187.79532</v>
      </c>
      <c r="G206" s="28"/>
      <c r="H206" s="38"/>
    </row>
    <row r="207" spans="1:8" ht="12.75" customHeight="1">
      <c r="A207" s="26">
        <v>44413</v>
      </c>
      <c r="B207" s="27"/>
      <c r="C207" s="30">
        <f>ROUND(4.05,5)</f>
        <v>4.05</v>
      </c>
      <c r="D207" s="30">
        <f>F207</f>
        <v>190.11412</v>
      </c>
      <c r="E207" s="30">
        <f>F207</f>
        <v>190.11412</v>
      </c>
      <c r="F207" s="30">
        <f>ROUND(190.11412,5)</f>
        <v>190.11412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44049</v>
      </c>
      <c r="B209" s="27"/>
      <c r="C209" s="30">
        <f>ROUND(2.4,5)</f>
        <v>2.4</v>
      </c>
      <c r="D209" s="30">
        <f>F209</f>
        <v>165.58781</v>
      </c>
      <c r="E209" s="30">
        <f>F209</f>
        <v>165.58781</v>
      </c>
      <c r="F209" s="30">
        <f>ROUND(165.58781,5)</f>
        <v>165.58781</v>
      </c>
      <c r="G209" s="28"/>
      <c r="H209" s="38"/>
    </row>
    <row r="210" spans="1:8" ht="12.75" customHeight="1">
      <c r="A210" s="26">
        <v>44140</v>
      </c>
      <c r="B210" s="27"/>
      <c r="C210" s="30">
        <f>ROUND(2.4,5)</f>
        <v>2.4</v>
      </c>
      <c r="D210" s="30">
        <f>F210</f>
        <v>167.67865</v>
      </c>
      <c r="E210" s="30">
        <f>F210</f>
        <v>167.67865</v>
      </c>
      <c r="F210" s="30">
        <f>ROUND(167.67865,5)</f>
        <v>167.67865</v>
      </c>
      <c r="G210" s="28"/>
      <c r="H210" s="38"/>
    </row>
    <row r="211" spans="1:8" ht="12.75" customHeight="1">
      <c r="A211" s="26">
        <v>44231</v>
      </c>
      <c r="B211" s="27"/>
      <c r="C211" s="30">
        <f>ROUND(2.4,5)</f>
        <v>2.4</v>
      </c>
      <c r="D211" s="30">
        <f>F211</f>
        <v>167.49314</v>
      </c>
      <c r="E211" s="30">
        <f>F211</f>
        <v>167.49314</v>
      </c>
      <c r="F211" s="30">
        <f>ROUND(167.49314,5)</f>
        <v>167.49314</v>
      </c>
      <c r="G211" s="28"/>
      <c r="H211" s="38"/>
    </row>
    <row r="212" spans="1:8" ht="12.75" customHeight="1">
      <c r="A212" s="26">
        <v>44322</v>
      </c>
      <c r="B212" s="27"/>
      <c r="C212" s="30">
        <f>ROUND(2.4,5)</f>
        <v>2.4</v>
      </c>
      <c r="D212" s="30">
        <f>F212</f>
        <v>169.68387</v>
      </c>
      <c r="E212" s="30">
        <f>F212</f>
        <v>169.68387</v>
      </c>
      <c r="F212" s="30">
        <f>ROUND(169.68387,5)</f>
        <v>169.68387</v>
      </c>
      <c r="G212" s="28"/>
      <c r="H212" s="38"/>
    </row>
    <row r="213" spans="1:8" ht="12.75" customHeight="1">
      <c r="A213" s="26">
        <v>44413</v>
      </c>
      <c r="B213" s="27"/>
      <c r="C213" s="30">
        <f>ROUND(2.4,5)</f>
        <v>2.4</v>
      </c>
      <c r="D213" s="30">
        <f>F213</f>
        <v>169.39841</v>
      </c>
      <c r="E213" s="30">
        <f>F213</f>
        <v>169.39841</v>
      </c>
      <c r="F213" s="30">
        <f>ROUND(169.39841,5)</f>
        <v>169.39841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44049</v>
      </c>
      <c r="B215" s="27"/>
      <c r="C215" s="30">
        <f>ROUND(9.825,5)</f>
        <v>9.825</v>
      </c>
      <c r="D215" s="30">
        <f>F215</f>
        <v>9.99644</v>
      </c>
      <c r="E215" s="30">
        <f>F215</f>
        <v>9.99644</v>
      </c>
      <c r="F215" s="30">
        <f>ROUND(9.99644,5)</f>
        <v>9.99644</v>
      </c>
      <c r="G215" s="28"/>
      <c r="H215" s="38"/>
    </row>
    <row r="216" spans="1:8" ht="12.75" customHeight="1">
      <c r="A216" s="26">
        <v>44140</v>
      </c>
      <c r="B216" s="27"/>
      <c r="C216" s="30">
        <f>ROUND(9.825,5)</f>
        <v>9.825</v>
      </c>
      <c r="D216" s="30">
        <f>F216</f>
        <v>10.17475</v>
      </c>
      <c r="E216" s="30">
        <f>F216</f>
        <v>10.17475</v>
      </c>
      <c r="F216" s="30">
        <f>ROUND(10.17475,5)</f>
        <v>10.17475</v>
      </c>
      <c r="G216" s="28"/>
      <c r="H216" s="38"/>
    </row>
    <row r="217" spans="1:8" ht="12.75" customHeight="1">
      <c r="A217" s="26">
        <v>44231</v>
      </c>
      <c r="B217" s="27"/>
      <c r="C217" s="30">
        <f>ROUND(9.825,5)</f>
        <v>9.825</v>
      </c>
      <c r="D217" s="30">
        <f>F217</f>
        <v>10.3698</v>
      </c>
      <c r="E217" s="30">
        <f>F217</f>
        <v>10.3698</v>
      </c>
      <c r="F217" s="30">
        <f>ROUND(10.3698,5)</f>
        <v>10.3698</v>
      </c>
      <c r="G217" s="28"/>
      <c r="H217" s="38"/>
    </row>
    <row r="218" spans="1:8" ht="12.75" customHeight="1">
      <c r="A218" s="26">
        <v>44322</v>
      </c>
      <c r="B218" s="27"/>
      <c r="C218" s="30">
        <f>ROUND(9.825,5)</f>
        <v>9.825</v>
      </c>
      <c r="D218" s="30">
        <f>F218</f>
        <v>10.56285</v>
      </c>
      <c r="E218" s="30">
        <f>F218</f>
        <v>10.56285</v>
      </c>
      <c r="F218" s="30">
        <f>ROUND(10.56285,5)</f>
        <v>10.56285</v>
      </c>
      <c r="G218" s="28"/>
      <c r="H218" s="38"/>
    </row>
    <row r="219" spans="1:8" ht="12.75" customHeight="1">
      <c r="A219" s="26">
        <v>44413</v>
      </c>
      <c r="B219" s="27"/>
      <c r="C219" s="30">
        <f>ROUND(9.825,5)</f>
        <v>9.825</v>
      </c>
      <c r="D219" s="30">
        <f>F219</f>
        <v>10.78492</v>
      </c>
      <c r="E219" s="30">
        <f>F219</f>
        <v>10.78492</v>
      </c>
      <c r="F219" s="30">
        <f>ROUND(10.78492,5)</f>
        <v>10.78492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44049</v>
      </c>
      <c r="B221" s="27"/>
      <c r="C221" s="30">
        <f>ROUND(10.96,5)</f>
        <v>10.96</v>
      </c>
      <c r="D221" s="30">
        <f>F221</f>
        <v>11.12422</v>
      </c>
      <c r="E221" s="30">
        <f>F221</f>
        <v>11.12422</v>
      </c>
      <c r="F221" s="30">
        <f>ROUND(11.12422,5)</f>
        <v>11.12422</v>
      </c>
      <c r="G221" s="28"/>
      <c r="H221" s="38"/>
    </row>
    <row r="222" spans="1:8" ht="12.75" customHeight="1">
      <c r="A222" s="26">
        <v>44140</v>
      </c>
      <c r="B222" s="27"/>
      <c r="C222" s="30">
        <f>ROUND(10.96,5)</f>
        <v>10.96</v>
      </c>
      <c r="D222" s="30">
        <f>F222</f>
        <v>11.29419</v>
      </c>
      <c r="E222" s="30">
        <f>F222</f>
        <v>11.29419</v>
      </c>
      <c r="F222" s="30">
        <f>ROUND(11.29419,5)</f>
        <v>11.29419</v>
      </c>
      <c r="G222" s="28"/>
      <c r="H222" s="38"/>
    </row>
    <row r="223" spans="1:8" ht="12.75" customHeight="1">
      <c r="A223" s="26">
        <v>44231</v>
      </c>
      <c r="B223" s="27"/>
      <c r="C223" s="30">
        <f>ROUND(10.96,5)</f>
        <v>10.96</v>
      </c>
      <c r="D223" s="30">
        <f>F223</f>
        <v>11.47765</v>
      </c>
      <c r="E223" s="30">
        <f>F223</f>
        <v>11.47765</v>
      </c>
      <c r="F223" s="30">
        <f>ROUND(11.47765,5)</f>
        <v>11.47765</v>
      </c>
      <c r="G223" s="28"/>
      <c r="H223" s="38"/>
    </row>
    <row r="224" spans="1:8" ht="12.75" customHeight="1">
      <c r="A224" s="26">
        <v>44322</v>
      </c>
      <c r="B224" s="27"/>
      <c r="C224" s="30">
        <f>ROUND(10.96,5)</f>
        <v>10.96</v>
      </c>
      <c r="D224" s="30">
        <f>F224</f>
        <v>11.6573</v>
      </c>
      <c r="E224" s="30">
        <f>F224</f>
        <v>11.6573</v>
      </c>
      <c r="F224" s="30">
        <f>ROUND(11.6573,5)</f>
        <v>11.6573</v>
      </c>
      <c r="G224" s="28"/>
      <c r="H224" s="38"/>
    </row>
    <row r="225" spans="1:8" ht="12.75" customHeight="1">
      <c r="A225" s="26">
        <v>44413</v>
      </c>
      <c r="B225" s="27"/>
      <c r="C225" s="30">
        <f>ROUND(10.96,5)</f>
        <v>10.96</v>
      </c>
      <c r="D225" s="30">
        <f>F225</f>
        <v>11.85922</v>
      </c>
      <c r="E225" s="30">
        <f>F225</f>
        <v>11.85922</v>
      </c>
      <c r="F225" s="30">
        <f>ROUND(11.85922,5)</f>
        <v>11.85922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44049</v>
      </c>
      <c r="B227" s="27"/>
      <c r="C227" s="30">
        <f>ROUND(11.115,5)</f>
        <v>11.115</v>
      </c>
      <c r="D227" s="30">
        <f>F227</f>
        <v>11.2867</v>
      </c>
      <c r="E227" s="30">
        <f>F227</f>
        <v>11.2867</v>
      </c>
      <c r="F227" s="30">
        <f>ROUND(11.2867,5)</f>
        <v>11.2867</v>
      </c>
      <c r="G227" s="28"/>
      <c r="H227" s="38"/>
    </row>
    <row r="228" spans="1:8" ht="12.75" customHeight="1">
      <c r="A228" s="26">
        <v>44140</v>
      </c>
      <c r="B228" s="27"/>
      <c r="C228" s="30">
        <f>ROUND(11.115,5)</f>
        <v>11.115</v>
      </c>
      <c r="D228" s="30">
        <f>F228</f>
        <v>11.46478</v>
      </c>
      <c r="E228" s="30">
        <f>F228</f>
        <v>11.46478</v>
      </c>
      <c r="F228" s="30">
        <f>ROUND(11.46478,5)</f>
        <v>11.46478</v>
      </c>
      <c r="G228" s="28"/>
      <c r="H228" s="38"/>
    </row>
    <row r="229" spans="1:8" ht="12.75" customHeight="1">
      <c r="A229" s="26">
        <v>44231</v>
      </c>
      <c r="B229" s="27"/>
      <c r="C229" s="30">
        <f>ROUND(11.115,5)</f>
        <v>11.115</v>
      </c>
      <c r="D229" s="30">
        <f>F229</f>
        <v>11.65764</v>
      </c>
      <c r="E229" s="30">
        <f>F229</f>
        <v>11.65764</v>
      </c>
      <c r="F229" s="30">
        <f>ROUND(11.65764,5)</f>
        <v>11.65764</v>
      </c>
      <c r="G229" s="28"/>
      <c r="H229" s="38"/>
    </row>
    <row r="230" spans="1:8" ht="12.75" customHeight="1">
      <c r="A230" s="26">
        <v>44322</v>
      </c>
      <c r="B230" s="27"/>
      <c r="C230" s="30">
        <f>ROUND(11.115,5)</f>
        <v>11.115</v>
      </c>
      <c r="D230" s="30">
        <f>F230</f>
        <v>11.84689</v>
      </c>
      <c r="E230" s="30">
        <f>F230</f>
        <v>11.84689</v>
      </c>
      <c r="F230" s="30">
        <f>ROUND(11.84689,5)</f>
        <v>11.84689</v>
      </c>
      <c r="G230" s="28"/>
      <c r="H230" s="38"/>
    </row>
    <row r="231" spans="1:8" ht="12.75" customHeight="1">
      <c r="A231" s="26">
        <v>44413</v>
      </c>
      <c r="B231" s="27"/>
      <c r="C231" s="30">
        <f>ROUND(11.115,5)</f>
        <v>11.115</v>
      </c>
      <c r="D231" s="30">
        <f>F231</f>
        <v>12.06017</v>
      </c>
      <c r="E231" s="30">
        <f>F231</f>
        <v>12.06017</v>
      </c>
      <c r="F231" s="30">
        <f>ROUND(12.06017,5)</f>
        <v>12.06017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44049</v>
      </c>
      <c r="B233" s="27"/>
      <c r="C233" s="31">
        <f>ROUND(724.63,3)</f>
        <v>724.63</v>
      </c>
      <c r="D233" s="31">
        <f>F233</f>
        <v>732.453</v>
      </c>
      <c r="E233" s="31">
        <f>F233</f>
        <v>732.453</v>
      </c>
      <c r="F233" s="31">
        <f>ROUND(732.453,3)</f>
        <v>732.453</v>
      </c>
      <c r="G233" s="28"/>
      <c r="H233" s="38"/>
    </row>
    <row r="234" spans="1:8" ht="12.75" customHeight="1">
      <c r="A234" s="26">
        <v>44140</v>
      </c>
      <c r="B234" s="27"/>
      <c r="C234" s="31">
        <f>ROUND(724.63,3)</f>
        <v>724.63</v>
      </c>
      <c r="D234" s="31">
        <f>F234</f>
        <v>741.615</v>
      </c>
      <c r="E234" s="31">
        <f>F234</f>
        <v>741.615</v>
      </c>
      <c r="F234" s="31">
        <f>ROUND(741.615,3)</f>
        <v>741.615</v>
      </c>
      <c r="G234" s="28"/>
      <c r="H234" s="38"/>
    </row>
    <row r="235" spans="1:8" ht="12.75" customHeight="1">
      <c r="A235" s="26">
        <v>44231</v>
      </c>
      <c r="B235" s="27"/>
      <c r="C235" s="31">
        <f>ROUND(724.63,3)</f>
        <v>724.63</v>
      </c>
      <c r="D235" s="31">
        <f>F235</f>
        <v>750.883</v>
      </c>
      <c r="E235" s="31">
        <f>F235</f>
        <v>750.883</v>
      </c>
      <c r="F235" s="31">
        <f>ROUND(750.883,3)</f>
        <v>750.883</v>
      </c>
      <c r="G235" s="28"/>
      <c r="H235" s="38"/>
    </row>
    <row r="236" spans="1:8" ht="12.75" customHeight="1">
      <c r="A236" s="26">
        <v>44322</v>
      </c>
      <c r="B236" s="27"/>
      <c r="C236" s="31">
        <f>ROUND(724.63,3)</f>
        <v>724.63</v>
      </c>
      <c r="D236" s="31">
        <f>F236</f>
        <v>760.527</v>
      </c>
      <c r="E236" s="31">
        <f>F236</f>
        <v>760.527</v>
      </c>
      <c r="F236" s="31">
        <f>ROUND(760.527,3)</f>
        <v>760.527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44049</v>
      </c>
      <c r="B238" s="27"/>
      <c r="C238" s="31">
        <f>ROUND(715.251,3)</f>
        <v>715.251</v>
      </c>
      <c r="D238" s="31">
        <f>F238</f>
        <v>722.973</v>
      </c>
      <c r="E238" s="31">
        <f>F238</f>
        <v>722.973</v>
      </c>
      <c r="F238" s="31">
        <f>ROUND(722.973,3)</f>
        <v>722.973</v>
      </c>
      <c r="G238" s="28"/>
      <c r="H238" s="38"/>
    </row>
    <row r="239" spans="1:8" ht="12.75" customHeight="1">
      <c r="A239" s="26">
        <v>44140</v>
      </c>
      <c r="B239" s="27"/>
      <c r="C239" s="31">
        <f>ROUND(715.251,3)</f>
        <v>715.251</v>
      </c>
      <c r="D239" s="31">
        <f>F239</f>
        <v>732.016</v>
      </c>
      <c r="E239" s="31">
        <f>F239</f>
        <v>732.016</v>
      </c>
      <c r="F239" s="31">
        <f>ROUND(732.016,3)</f>
        <v>732.016</v>
      </c>
      <c r="G239" s="28"/>
      <c r="H239" s="38"/>
    </row>
    <row r="240" spans="1:8" ht="12.75" customHeight="1">
      <c r="A240" s="26">
        <v>44231</v>
      </c>
      <c r="B240" s="27"/>
      <c r="C240" s="31">
        <f>ROUND(715.251,3)</f>
        <v>715.251</v>
      </c>
      <c r="D240" s="31">
        <f>F240</f>
        <v>741.164</v>
      </c>
      <c r="E240" s="31">
        <f>F240</f>
        <v>741.164</v>
      </c>
      <c r="F240" s="31">
        <f>ROUND(741.164,3)</f>
        <v>741.164</v>
      </c>
      <c r="G240" s="28"/>
      <c r="H240" s="38"/>
    </row>
    <row r="241" spans="1:8" ht="12.75" customHeight="1">
      <c r="A241" s="26">
        <v>44322</v>
      </c>
      <c r="B241" s="27"/>
      <c r="C241" s="31">
        <f>ROUND(715.251,3)</f>
        <v>715.251</v>
      </c>
      <c r="D241" s="31">
        <f>F241</f>
        <v>750.684</v>
      </c>
      <c r="E241" s="31">
        <f>F241</f>
        <v>750.684</v>
      </c>
      <c r="F241" s="31">
        <f>ROUND(750.684,3)</f>
        <v>750.684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44049</v>
      </c>
      <c r="B243" s="27"/>
      <c r="C243" s="31">
        <f>ROUND(790.946,3)</f>
        <v>790.946</v>
      </c>
      <c r="D243" s="31">
        <f>F243</f>
        <v>799.485</v>
      </c>
      <c r="E243" s="31">
        <f>F243</f>
        <v>799.485</v>
      </c>
      <c r="F243" s="31">
        <f>ROUND(799.485,3)</f>
        <v>799.485</v>
      </c>
      <c r="G243" s="28"/>
      <c r="H243" s="38"/>
    </row>
    <row r="244" spans="1:8" ht="12.75" customHeight="1">
      <c r="A244" s="26">
        <v>44140</v>
      </c>
      <c r="B244" s="27"/>
      <c r="C244" s="31">
        <f>ROUND(790.946,3)</f>
        <v>790.946</v>
      </c>
      <c r="D244" s="31">
        <f>F244</f>
        <v>809.485</v>
      </c>
      <c r="E244" s="31">
        <f>F244</f>
        <v>809.485</v>
      </c>
      <c r="F244" s="31">
        <f>ROUND(809.485,3)</f>
        <v>809.485</v>
      </c>
      <c r="G244" s="28"/>
      <c r="H244" s="38"/>
    </row>
    <row r="245" spans="1:8" ht="12.75" customHeight="1">
      <c r="A245" s="26">
        <v>44231</v>
      </c>
      <c r="B245" s="27"/>
      <c r="C245" s="31">
        <f>ROUND(790.946,3)</f>
        <v>790.946</v>
      </c>
      <c r="D245" s="31">
        <f>F245</f>
        <v>819.601</v>
      </c>
      <c r="E245" s="31">
        <f>F245</f>
        <v>819.601</v>
      </c>
      <c r="F245" s="31">
        <f>ROUND(819.601,3)</f>
        <v>819.601</v>
      </c>
      <c r="G245" s="28"/>
      <c r="H245" s="38"/>
    </row>
    <row r="246" spans="1:8" ht="12.75" customHeight="1">
      <c r="A246" s="26">
        <v>44322</v>
      </c>
      <c r="B246" s="27"/>
      <c r="C246" s="31">
        <f>ROUND(790.946,3)</f>
        <v>790.946</v>
      </c>
      <c r="D246" s="31">
        <f>F246</f>
        <v>830.128</v>
      </c>
      <c r="E246" s="31">
        <f>F246</f>
        <v>830.128</v>
      </c>
      <c r="F246" s="31">
        <f>ROUND(830.128,3)</f>
        <v>830.128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44049</v>
      </c>
      <c r="B248" s="27"/>
      <c r="C248" s="31">
        <f>ROUND(697.808,3)</f>
        <v>697.808</v>
      </c>
      <c r="D248" s="31">
        <f>F248</f>
        <v>705.342</v>
      </c>
      <c r="E248" s="31">
        <f>F248</f>
        <v>705.342</v>
      </c>
      <c r="F248" s="31">
        <f>ROUND(705.342,3)</f>
        <v>705.342</v>
      </c>
      <c r="G248" s="28"/>
      <c r="H248" s="38"/>
    </row>
    <row r="249" spans="1:8" ht="12.75" customHeight="1">
      <c r="A249" s="26">
        <v>44140</v>
      </c>
      <c r="B249" s="27"/>
      <c r="C249" s="31">
        <f>ROUND(697.808,3)</f>
        <v>697.808</v>
      </c>
      <c r="D249" s="31">
        <f>F249</f>
        <v>714.164</v>
      </c>
      <c r="E249" s="31">
        <f>F249</f>
        <v>714.164</v>
      </c>
      <c r="F249" s="31">
        <f>ROUND(714.164,3)</f>
        <v>714.164</v>
      </c>
      <c r="G249" s="28"/>
      <c r="H249" s="38"/>
    </row>
    <row r="250" spans="1:8" ht="12.75" customHeight="1">
      <c r="A250" s="26">
        <v>44231</v>
      </c>
      <c r="B250" s="27"/>
      <c r="C250" s="31">
        <f>ROUND(697.808,3)</f>
        <v>697.808</v>
      </c>
      <c r="D250" s="31">
        <f>F250</f>
        <v>723.089</v>
      </c>
      <c r="E250" s="31">
        <f>F250</f>
        <v>723.089</v>
      </c>
      <c r="F250" s="31">
        <f>ROUND(723.089,3)</f>
        <v>723.089</v>
      </c>
      <c r="G250" s="28"/>
      <c r="H250" s="38"/>
    </row>
    <row r="251" spans="1:8" ht="12.75" customHeight="1">
      <c r="A251" s="26">
        <v>44322</v>
      </c>
      <c r="B251" s="27"/>
      <c r="C251" s="31">
        <f>ROUND(697.808,3)</f>
        <v>697.808</v>
      </c>
      <c r="D251" s="31">
        <f>F251</f>
        <v>732.377</v>
      </c>
      <c r="E251" s="31">
        <f>F251</f>
        <v>732.377</v>
      </c>
      <c r="F251" s="31">
        <f>ROUND(732.377,3)</f>
        <v>732.377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44049</v>
      </c>
      <c r="B253" s="27"/>
      <c r="C253" s="31">
        <f>ROUND(251.964490239795,3)</f>
        <v>251.964</v>
      </c>
      <c r="D253" s="31">
        <f>F253</f>
        <v>254.743</v>
      </c>
      <c r="E253" s="31">
        <f>F253</f>
        <v>254.743</v>
      </c>
      <c r="F253" s="31">
        <f>ROUND(254.743,3)</f>
        <v>254.743</v>
      </c>
      <c r="G253" s="28"/>
      <c r="H253" s="38"/>
    </row>
    <row r="254" spans="1:8" ht="12.75" customHeight="1">
      <c r="A254" s="26">
        <v>44140</v>
      </c>
      <c r="B254" s="27"/>
      <c r="C254" s="31">
        <f>ROUND(251.964490239795,3)</f>
        <v>251.964</v>
      </c>
      <c r="D254" s="31">
        <f>F254</f>
        <v>257.992</v>
      </c>
      <c r="E254" s="31">
        <f>F254</f>
        <v>257.992</v>
      </c>
      <c r="F254" s="31">
        <f>ROUND(257.992,3)</f>
        <v>257.992</v>
      </c>
      <c r="G254" s="28"/>
      <c r="H254" s="38"/>
    </row>
    <row r="255" spans="1:8" ht="12.75" customHeight="1">
      <c r="A255" s="26">
        <v>44231</v>
      </c>
      <c r="B255" s="27"/>
      <c r="C255" s="31">
        <f>ROUND(251.964490239795,3)</f>
        <v>251.964</v>
      </c>
      <c r="D255" s="31">
        <f>F255</f>
        <v>261.277</v>
      </c>
      <c r="E255" s="31">
        <f>F255</f>
        <v>261.277</v>
      </c>
      <c r="F255" s="31">
        <f>ROUND(261.277,3)</f>
        <v>261.277</v>
      </c>
      <c r="G255" s="28"/>
      <c r="H255" s="38"/>
    </row>
    <row r="256" spans="1:8" ht="12.75" customHeight="1">
      <c r="A256" s="26">
        <v>44322</v>
      </c>
      <c r="B256" s="27"/>
      <c r="C256" s="31">
        <f>ROUND(251.964490239795,3)</f>
        <v>251.964</v>
      </c>
      <c r="D256" s="31">
        <f>F256</f>
        <v>264.694</v>
      </c>
      <c r="E256" s="31">
        <f>F256</f>
        <v>264.694</v>
      </c>
      <c r="F256" s="31">
        <f>ROUND(264.694,3)</f>
        <v>264.694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44049</v>
      </c>
      <c r="B258" s="27"/>
      <c r="C258" s="31">
        <f>ROUND(689.936,3)</f>
        <v>689.936</v>
      </c>
      <c r="D258" s="31">
        <f>F258</f>
        <v>697.385</v>
      </c>
      <c r="E258" s="31">
        <f>F258</f>
        <v>697.385</v>
      </c>
      <c r="F258" s="31">
        <f>ROUND(697.385,3)</f>
        <v>697.385</v>
      </c>
      <c r="G258" s="28"/>
      <c r="H258" s="38"/>
    </row>
    <row r="259" spans="1:8" ht="12.75" customHeight="1">
      <c r="A259" s="26">
        <v>44140</v>
      </c>
      <c r="B259" s="27"/>
      <c r="C259" s="31">
        <f>ROUND(689.936,3)</f>
        <v>689.936</v>
      </c>
      <c r="D259" s="31">
        <f>F259</f>
        <v>706.108</v>
      </c>
      <c r="E259" s="31">
        <f>F259</f>
        <v>706.108</v>
      </c>
      <c r="F259" s="31">
        <f>ROUND(706.108,3)</f>
        <v>706.108</v>
      </c>
      <c r="G259" s="28"/>
      <c r="H259" s="38"/>
    </row>
    <row r="260" spans="1:8" ht="12.75" customHeight="1">
      <c r="A260" s="26">
        <v>44231</v>
      </c>
      <c r="B260" s="27"/>
      <c r="C260" s="31">
        <f>ROUND(689.936,3)</f>
        <v>689.936</v>
      </c>
      <c r="D260" s="31">
        <f>F260</f>
        <v>714.932</v>
      </c>
      <c r="E260" s="31">
        <f>F260</f>
        <v>714.932</v>
      </c>
      <c r="F260" s="31">
        <f>ROUND(714.932,3)</f>
        <v>714.932</v>
      </c>
      <c r="G260" s="28"/>
      <c r="H260" s="38"/>
    </row>
    <row r="261" spans="1:8" ht="12.75" customHeight="1">
      <c r="A261" s="26">
        <v>44322</v>
      </c>
      <c r="B261" s="27"/>
      <c r="C261" s="31">
        <f>ROUND(689.936,3)</f>
        <v>689.936</v>
      </c>
      <c r="D261" s="31">
        <f>F261</f>
        <v>724.115</v>
      </c>
      <c r="E261" s="31">
        <f>F261</f>
        <v>724.115</v>
      </c>
      <c r="F261" s="31">
        <f>ROUND(724.115,3)</f>
        <v>724.115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ROUND(93.1507811109089,2)</f>
        <v>93.15</v>
      </c>
      <c r="D263" s="28">
        <f>F263</f>
        <v>87.43</v>
      </c>
      <c r="E263" s="28">
        <f>F263</f>
        <v>87.43</v>
      </c>
      <c r="F263" s="28">
        <f>ROUND(87.4308576718773,2)</f>
        <v>87.43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ROUND(93.0135957333007,2)</f>
        <v>93.01</v>
      </c>
      <c r="D265" s="28">
        <f>F265</f>
        <v>85.19</v>
      </c>
      <c r="E265" s="28">
        <f>F265</f>
        <v>85.19</v>
      </c>
      <c r="F265" s="28">
        <f>ROUND(85.1869426540983,2)</f>
        <v>85.19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ROUND(101.764684789328,2)</f>
        <v>101.76</v>
      </c>
      <c r="D267" s="28">
        <f>F267</f>
        <v>101.76</v>
      </c>
      <c r="E267" s="28">
        <f>F267</f>
        <v>101.76</v>
      </c>
      <c r="F267" s="28">
        <f>ROUND(101.764684789328,2)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ROUND(101.764684789328,2)</f>
        <v>101.76</v>
      </c>
      <c r="D269" s="28">
        <f>F269</f>
        <v>98.76</v>
      </c>
      <c r="E269" s="28">
        <f>F269</f>
        <v>98.76</v>
      </c>
      <c r="F269" s="28">
        <f>ROUND(98.7647459740003,2)</f>
        <v>98.76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ROUND(93.1507811109089,5)</f>
        <v>93.15078</v>
      </c>
      <c r="D271" s="30">
        <f>F271</f>
        <v>93.99067</v>
      </c>
      <c r="E271" s="30">
        <f>F271</f>
        <v>93.99067</v>
      </c>
      <c r="F271" s="30">
        <f>ROUND(93.9906730324714,5)</f>
        <v>93.99067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ROUND(93.1507811109089,5)</f>
        <v>93.15078</v>
      </c>
      <c r="D273" s="30">
        <f>F273</f>
        <v>92.24559</v>
      </c>
      <c r="E273" s="30">
        <f>F273</f>
        <v>92.24559</v>
      </c>
      <c r="F273" s="30">
        <f>ROUND(92.2455918655256,5)</f>
        <v>92.24559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ROUND(93.1507811109089,5)</f>
        <v>93.15078</v>
      </c>
      <c r="D275" s="30">
        <f>F275</f>
        <v>90.54806</v>
      </c>
      <c r="E275" s="30">
        <f>F275</f>
        <v>90.54806</v>
      </c>
      <c r="F275" s="30">
        <f>ROUND(90.5480566833985,5)</f>
        <v>90.54806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ROUND(93.1507811109089,5)</f>
        <v>93.15078</v>
      </c>
      <c r="D277" s="30">
        <f>F277</f>
        <v>89.5929</v>
      </c>
      <c r="E277" s="30">
        <f>F277</f>
        <v>89.5929</v>
      </c>
      <c r="F277" s="30">
        <f>ROUND(89.5929032405896,5)</f>
        <v>89.5929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ROUND(93.1507811109089,5)</f>
        <v>93.15078</v>
      </c>
      <c r="D279" s="30">
        <f>F279</f>
        <v>91.00719</v>
      </c>
      <c r="E279" s="30">
        <f>F279</f>
        <v>91.00719</v>
      </c>
      <c r="F279" s="30">
        <f>ROUND(91.0071863686561,5)</f>
        <v>91.00719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ROUND(93.1507811109089,5)</f>
        <v>93.15078</v>
      </c>
      <c r="D281" s="30">
        <f>F281</f>
        <v>90.5944</v>
      </c>
      <c r="E281" s="30">
        <f>F281</f>
        <v>90.5944</v>
      </c>
      <c r="F281" s="30">
        <f>ROUND(90.5943985665661,5)</f>
        <v>90.5944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ROUND(93.1507811109089,5)</f>
        <v>93.15078</v>
      </c>
      <c r="D283" s="30">
        <f>F283</f>
        <v>90.87005</v>
      </c>
      <c r="E283" s="30">
        <f>F283</f>
        <v>90.87005</v>
      </c>
      <c r="F283" s="30">
        <f>ROUND(90.8700475202897,5)</f>
        <v>90.87005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ROUND(93.1507811109089,5)</f>
        <v>93.15078</v>
      </c>
      <c r="D285" s="30">
        <f>F285</f>
        <v>94.16735</v>
      </c>
      <c r="E285" s="30">
        <f>F285</f>
        <v>94.16735</v>
      </c>
      <c r="F285" s="30">
        <f>ROUND(94.1673511365702,5)</f>
        <v>94.16735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ROUND(93.1507811109089,2)</f>
        <v>93.15</v>
      </c>
      <c r="D287" s="28">
        <f>F287</f>
        <v>93.15</v>
      </c>
      <c r="E287" s="28">
        <f>F287</f>
        <v>93.15</v>
      </c>
      <c r="F287" s="28">
        <f>ROUND(93.1507811109089,2)</f>
        <v>93.15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ROUND(93.1507811109089,2)</f>
        <v>93.15</v>
      </c>
      <c r="D289" s="28">
        <f>F289</f>
        <v>94.88</v>
      </c>
      <c r="E289" s="28">
        <f>F289</f>
        <v>94.88</v>
      </c>
      <c r="F289" s="28">
        <f>ROUND(94.8834749903298,2)</f>
        <v>94.88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ROUND(93.0135957333007,5)</f>
        <v>93.0136</v>
      </c>
      <c r="D291" s="30">
        <f>F291</f>
        <v>83.00686</v>
      </c>
      <c r="E291" s="30">
        <f>F291</f>
        <v>83.00686</v>
      </c>
      <c r="F291" s="30">
        <f>ROUND(83.0068611395629,5)</f>
        <v>83.00686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ROUND(93.0135957333007,5)</f>
        <v>93.0136</v>
      </c>
      <c r="D293" s="30">
        <f>F293</f>
        <v>79.78899</v>
      </c>
      <c r="E293" s="30">
        <f>F293</f>
        <v>79.78899</v>
      </c>
      <c r="F293" s="30">
        <f>ROUND(79.7889945127576,5)</f>
        <v>79.78899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ROUND(93.0135957333007,5)</f>
        <v>93.0136</v>
      </c>
      <c r="D295" s="30">
        <f>F295</f>
        <v>78.42939</v>
      </c>
      <c r="E295" s="30">
        <f>F295</f>
        <v>78.42939</v>
      </c>
      <c r="F295" s="30">
        <f>ROUND(78.42939284386,5)</f>
        <v>78.42939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ROUND(93.0135957333007,5)</f>
        <v>93.0136</v>
      </c>
      <c r="D297" s="30">
        <f>F297</f>
        <v>80.63303</v>
      </c>
      <c r="E297" s="30">
        <f>F297</f>
        <v>80.63303</v>
      </c>
      <c r="F297" s="30">
        <f>ROUND(80.633028208032,5)</f>
        <v>80.63303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ROUND(93.0135957333007,5)</f>
        <v>93.0136</v>
      </c>
      <c r="D299" s="30">
        <f>F299</f>
        <v>84.79501</v>
      </c>
      <c r="E299" s="30">
        <f>F299</f>
        <v>84.79501</v>
      </c>
      <c r="F299" s="30">
        <f>ROUND(84.7950081083979,5)</f>
        <v>84.79501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ROUND(93.0135957333007,5)</f>
        <v>93.0136</v>
      </c>
      <c r="D301" s="30">
        <f>F301</f>
        <v>83.5016</v>
      </c>
      <c r="E301" s="30">
        <f>F301</f>
        <v>83.5016</v>
      </c>
      <c r="F301" s="30">
        <f>ROUND(83.5016007072019,5)</f>
        <v>83.5016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ROUND(93.0135957333007,5)</f>
        <v>93.0136</v>
      </c>
      <c r="D303" s="30">
        <f>F303</f>
        <v>85.67513</v>
      </c>
      <c r="E303" s="30">
        <f>F303</f>
        <v>85.67513</v>
      </c>
      <c r="F303" s="30">
        <f>ROUND(85.6751280399484,5)</f>
        <v>85.67513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ROUND(93.0135957333007,5)</f>
        <v>93.0136</v>
      </c>
      <c r="D305" s="30">
        <f>F305</f>
        <v>91.5127</v>
      </c>
      <c r="E305" s="30">
        <f>F305</f>
        <v>91.5127</v>
      </c>
      <c r="F305" s="30">
        <f>ROUND(91.5127000030657,5)</f>
        <v>91.5127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ROUND(93.0135957333007,2)</f>
        <v>93.01</v>
      </c>
      <c r="D307" s="28">
        <f>F307</f>
        <v>93.01</v>
      </c>
      <c r="E307" s="28">
        <f>F307</f>
        <v>93.01</v>
      </c>
      <c r="F307" s="28">
        <f>ROUND(93.0135957333007,2)</f>
        <v>93.01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ROUND(93.0135957333007,2)</f>
        <v>93.01</v>
      </c>
      <c r="D309" s="36">
        <f>F309</f>
        <v>92.02</v>
      </c>
      <c r="E309" s="36">
        <f>F309</f>
        <v>92.02</v>
      </c>
      <c r="F309" s="36">
        <f>ROUND(92.0234002002477,2)</f>
        <v>92.02</v>
      </c>
      <c r="G309" s="36"/>
      <c r="H309" s="39"/>
    </row>
  </sheetData>
  <sheetProtection/>
  <mergeCells count="308"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2020-05-13T16:00:41Z</dcterms:modified>
  <cp:category/>
  <cp:version/>
  <cp:contentType/>
  <cp:contentStatus/>
</cp:coreProperties>
</file>