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50" activeTab="0"/>
  </bookViews>
  <sheets>
    <sheet name="Jerry" sheetId="1" r:id="rId1"/>
  </sheets>
  <definedNames>
    <definedName name="_xlfn.RTD" hidden="1">#NAME?</definedName>
    <definedName name="_xlnm.Print_Area" localSheetId="0">'Jerry'!$A$1:$H$310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<sst xmlns="http://schemas.openxmlformats.org/spreadsheetml/2006/main" count="88" uniqueCount="86">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</sst>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2">
        <v>43991</v>
      </c>
      <c r="H1" s="33"/>
    </row>
    <row r="2" spans="1:8" s="1" customFormat="1" ht="12">
      <c r="A2" s="15"/>
      <c r="B2" s="6"/>
      <c r="C2" s="6"/>
      <c r="D2" s="6"/>
      <c r="E2" s="6"/>
      <c r="F2" s="7" t="s">
        <v>11</v>
      </c>
      <c r="G2" s="34">
        <v>3</v>
      </c>
      <c r="H2" s="3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0" t="s">
        <v>2</v>
      </c>
      <c r="B4" s="3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6" t="s">
        <v>12</v>
      </c>
      <c r="B5" s="37"/>
      <c r="C5" s="24"/>
      <c r="D5" s="24"/>
      <c r="E5" s="24"/>
      <c r="F5" s="24"/>
      <c r="G5" s="25"/>
      <c r="H5" s="27"/>
    </row>
    <row r="6" spans="1:8" ht="12.75" customHeight="1">
      <c r="A6" s="38">
        <v>44004</v>
      </c>
      <c r="B6" s="39"/>
      <c r="C6" s="20">
        <f>ROUND(101.764458124908,2)</f>
        <v>101.76</v>
      </c>
      <c r="D6" s="20">
        <f>F6</f>
        <v>101.76</v>
      </c>
      <c r="E6" s="20">
        <f>F6</f>
        <v>101.76</v>
      </c>
      <c r="F6" s="20">
        <f>ROUND(101.764458124908,2)</f>
        <v>101.76</v>
      </c>
      <c r="G6" s="20"/>
      <c r="H6" s="28"/>
    </row>
    <row r="7" spans="1:8" ht="12.75" customHeight="1">
      <c r="A7" s="38">
        <v>44095</v>
      </c>
      <c r="B7" s="39"/>
      <c r="C7" s="20">
        <f>ROUND(101.764458124908,2)</f>
        <v>101.76</v>
      </c>
      <c r="D7" s="20">
        <f>F7</f>
        <v>98.76</v>
      </c>
      <c r="E7" s="20">
        <f>F7</f>
        <v>98.76</v>
      </c>
      <c r="F7" s="20">
        <f>ROUND(98.7647459740003,2)</f>
        <v>98.76</v>
      </c>
      <c r="G7" s="20"/>
      <c r="H7" s="28"/>
    </row>
    <row r="8" spans="1:8" ht="12.75" customHeight="1">
      <c r="A8" s="38" t="s">
        <v>13</v>
      </c>
      <c r="B8" s="39"/>
      <c r="C8" s="21"/>
      <c r="D8" s="21"/>
      <c r="E8" s="21"/>
      <c r="F8" s="21"/>
      <c r="G8" s="20"/>
      <c r="H8" s="28"/>
    </row>
    <row r="9" spans="1:8" ht="12.75" customHeight="1">
      <c r="A9" s="38">
        <v>44182</v>
      </c>
      <c r="B9" s="39"/>
      <c r="C9" s="20">
        <f aca="true" t="shared" si="0" ref="C9:C20">ROUND(93.4047070556452,2)</f>
        <v>93.4</v>
      </c>
      <c r="D9" s="20">
        <f aca="true" t="shared" si="1" ref="D9:D20">F9</f>
        <v>94.08</v>
      </c>
      <c r="E9" s="20">
        <f aca="true" t="shared" si="2" ref="E9:E20">F9</f>
        <v>94.08</v>
      </c>
      <c r="F9" s="20">
        <f>ROUND(94.0790550511111,2)</f>
        <v>94.08</v>
      </c>
      <c r="G9" s="20"/>
      <c r="H9" s="28"/>
    </row>
    <row r="10" spans="1:8" ht="12.75" customHeight="1">
      <c r="A10" s="38">
        <v>44271</v>
      </c>
      <c r="B10" s="39"/>
      <c r="C10" s="20">
        <f t="shared" si="0"/>
        <v>93.4</v>
      </c>
      <c r="D10" s="20">
        <f t="shared" si="1"/>
        <v>92.36</v>
      </c>
      <c r="E10" s="20">
        <f t="shared" si="2"/>
        <v>92.36</v>
      </c>
      <c r="F10" s="20">
        <f>ROUND(92.3647264436957,2)</f>
        <v>92.36</v>
      </c>
      <c r="G10" s="20"/>
      <c r="H10" s="28"/>
    </row>
    <row r="11" spans="1:8" ht="12.75" customHeight="1">
      <c r="A11" s="38">
        <v>44362</v>
      </c>
      <c r="B11" s="39"/>
      <c r="C11" s="20">
        <f t="shared" si="0"/>
        <v>93.4</v>
      </c>
      <c r="D11" s="20">
        <f t="shared" si="1"/>
        <v>90.6</v>
      </c>
      <c r="E11" s="20">
        <f t="shared" si="2"/>
        <v>90.6</v>
      </c>
      <c r="F11" s="20">
        <f>ROUND(90.5975683439053,2)</f>
        <v>90.6</v>
      </c>
      <c r="G11" s="20"/>
      <c r="H11" s="28"/>
    </row>
    <row r="12" spans="1:8" ht="12.75" customHeight="1">
      <c r="A12" s="38">
        <v>44460</v>
      </c>
      <c r="B12" s="39"/>
      <c r="C12" s="20">
        <f t="shared" si="0"/>
        <v>93.4</v>
      </c>
      <c r="D12" s="20">
        <f t="shared" si="1"/>
        <v>89.67</v>
      </c>
      <c r="E12" s="20">
        <f t="shared" si="2"/>
        <v>89.67</v>
      </c>
      <c r="F12" s="20">
        <f>ROUND(89.6736283970905,2)</f>
        <v>89.67</v>
      </c>
      <c r="G12" s="20"/>
      <c r="H12" s="28"/>
    </row>
    <row r="13" spans="1:8" ht="12.75" customHeight="1">
      <c r="A13" s="38">
        <v>44551</v>
      </c>
      <c r="B13" s="39"/>
      <c r="C13" s="20">
        <f t="shared" si="0"/>
        <v>93.4</v>
      </c>
      <c r="D13" s="20">
        <f t="shared" si="1"/>
        <v>91.07</v>
      </c>
      <c r="E13" s="20">
        <f t="shared" si="2"/>
        <v>91.07</v>
      </c>
      <c r="F13" s="20">
        <f>ROUND(91.0681423889079,2)</f>
        <v>91.07</v>
      </c>
      <c r="G13" s="20"/>
      <c r="H13" s="28"/>
    </row>
    <row r="14" spans="1:8" ht="12.75" customHeight="1">
      <c r="A14" s="38">
        <v>44635</v>
      </c>
      <c r="B14" s="39"/>
      <c r="C14" s="20">
        <f t="shared" si="0"/>
        <v>93.4</v>
      </c>
      <c r="D14" s="20">
        <f t="shared" si="1"/>
        <v>90.61</v>
      </c>
      <c r="E14" s="20">
        <f t="shared" si="2"/>
        <v>90.61</v>
      </c>
      <c r="F14" s="20">
        <f>ROUND(90.6111144200971,2)</f>
        <v>90.61</v>
      </c>
      <c r="G14" s="20"/>
      <c r="H14" s="28"/>
    </row>
    <row r="15" spans="1:8" ht="12.75" customHeight="1">
      <c r="A15" s="38">
        <v>44733</v>
      </c>
      <c r="B15" s="39"/>
      <c r="C15" s="20">
        <f t="shared" si="0"/>
        <v>93.4</v>
      </c>
      <c r="D15" s="20">
        <f t="shared" si="1"/>
        <v>90.86</v>
      </c>
      <c r="E15" s="20">
        <f t="shared" si="2"/>
        <v>90.86</v>
      </c>
      <c r="F15" s="20">
        <f>ROUND(90.8561922607693,2)</f>
        <v>90.86</v>
      </c>
      <c r="G15" s="20"/>
      <c r="H15" s="28"/>
    </row>
    <row r="16" spans="1:8" ht="12.75" customHeight="1">
      <c r="A16" s="38">
        <v>44824</v>
      </c>
      <c r="B16" s="39"/>
      <c r="C16" s="20">
        <f t="shared" si="0"/>
        <v>93.4</v>
      </c>
      <c r="D16" s="20">
        <f t="shared" si="1"/>
        <v>94.19</v>
      </c>
      <c r="E16" s="20">
        <f t="shared" si="2"/>
        <v>94.19</v>
      </c>
      <c r="F16" s="20">
        <f>ROUND(94.1866773617899,2)</f>
        <v>94.19</v>
      </c>
      <c r="G16" s="20"/>
      <c r="H16" s="28"/>
    </row>
    <row r="17" spans="1:8" ht="12.75" customHeight="1">
      <c r="A17" s="38">
        <v>44915</v>
      </c>
      <c r="B17" s="39"/>
      <c r="C17" s="20">
        <f t="shared" si="0"/>
        <v>93.4</v>
      </c>
      <c r="D17" s="20">
        <f t="shared" si="1"/>
        <v>94.93</v>
      </c>
      <c r="E17" s="20">
        <f t="shared" si="2"/>
        <v>94.93</v>
      </c>
      <c r="F17" s="20">
        <f>ROUND(94.934489047066,2)</f>
        <v>94.93</v>
      </c>
      <c r="G17" s="20"/>
      <c r="H17" s="28"/>
    </row>
    <row r="18" spans="1:8" ht="12.75" customHeight="1">
      <c r="A18" s="38">
        <v>45007</v>
      </c>
      <c r="B18" s="39"/>
      <c r="C18" s="20">
        <f t="shared" si="0"/>
        <v>93.4</v>
      </c>
      <c r="D18" s="20">
        <f t="shared" si="1"/>
        <v>87.63</v>
      </c>
      <c r="E18" s="20">
        <f t="shared" si="2"/>
        <v>87.63</v>
      </c>
      <c r="F18" s="20">
        <f>ROUND(87.6250538171303,2)</f>
        <v>87.63</v>
      </c>
      <c r="G18" s="20"/>
      <c r="H18" s="28"/>
    </row>
    <row r="19" spans="1:8" ht="12.75" customHeight="1">
      <c r="A19" s="38">
        <v>45097</v>
      </c>
      <c r="B19" s="39"/>
      <c r="C19" s="20">
        <f t="shared" si="0"/>
        <v>93.4</v>
      </c>
      <c r="D19" s="20">
        <f t="shared" si="1"/>
        <v>93.4</v>
      </c>
      <c r="E19" s="20">
        <f t="shared" si="2"/>
        <v>93.4</v>
      </c>
      <c r="F19" s="20">
        <f>ROUND(93.4047070556452,2)</f>
        <v>93.4</v>
      </c>
      <c r="G19" s="20"/>
      <c r="H19" s="28"/>
    </row>
    <row r="20" spans="1:8" ht="12.75" customHeight="1">
      <c r="A20" s="38">
        <v>45188</v>
      </c>
      <c r="B20" s="39"/>
      <c r="C20" s="20">
        <f t="shared" si="0"/>
        <v>93.4</v>
      </c>
      <c r="D20" s="20">
        <f t="shared" si="1"/>
        <v>94.88</v>
      </c>
      <c r="E20" s="20">
        <f t="shared" si="2"/>
        <v>94.88</v>
      </c>
      <c r="F20" s="20">
        <f>ROUND(94.8834749903298,2)</f>
        <v>94.88</v>
      </c>
      <c r="G20" s="20"/>
      <c r="H20" s="28"/>
    </row>
    <row r="21" spans="1:8" ht="12.75" customHeight="1">
      <c r="A21" s="38" t="s">
        <v>14</v>
      </c>
      <c r="B21" s="39"/>
      <c r="C21" s="21"/>
      <c r="D21" s="21"/>
      <c r="E21" s="21"/>
      <c r="F21" s="21"/>
      <c r="G21" s="20"/>
      <c r="H21" s="28"/>
    </row>
    <row r="22" spans="1:8" ht="12.75" customHeight="1">
      <c r="A22" s="38">
        <v>46008</v>
      </c>
      <c r="B22" s="39"/>
      <c r="C22" s="20">
        <f aca="true" t="shared" si="3" ref="C22:C33">ROUND(93.9400627996666,2)</f>
        <v>93.94</v>
      </c>
      <c r="D22" s="20">
        <f aca="true" t="shared" si="4" ref="D22:D33">F22</f>
        <v>83.49</v>
      </c>
      <c r="E22" s="20">
        <f aca="true" t="shared" si="5" ref="E22:E33">F22</f>
        <v>83.49</v>
      </c>
      <c r="F22" s="20">
        <f>ROUND(83.4916018276348,2)</f>
        <v>83.49</v>
      </c>
      <c r="G22" s="20"/>
      <c r="H22" s="28"/>
    </row>
    <row r="23" spans="1:8" ht="12.75" customHeight="1">
      <c r="A23" s="38">
        <v>46097</v>
      </c>
      <c r="B23" s="39"/>
      <c r="C23" s="20">
        <f t="shared" si="3"/>
        <v>93.94</v>
      </c>
      <c r="D23" s="20">
        <f t="shared" si="4"/>
        <v>80.27</v>
      </c>
      <c r="E23" s="20">
        <f t="shared" si="5"/>
        <v>80.27</v>
      </c>
      <c r="F23" s="20">
        <f>ROUND(80.268691006639,2)</f>
        <v>80.27</v>
      </c>
      <c r="G23" s="20"/>
      <c r="H23" s="28"/>
    </row>
    <row r="24" spans="1:8" ht="12.75" customHeight="1">
      <c r="A24" s="38">
        <v>46188</v>
      </c>
      <c r="B24" s="39"/>
      <c r="C24" s="20">
        <f t="shared" si="3"/>
        <v>93.94</v>
      </c>
      <c r="D24" s="20">
        <f t="shared" si="4"/>
        <v>78.92</v>
      </c>
      <c r="E24" s="20">
        <f t="shared" si="5"/>
        <v>78.92</v>
      </c>
      <c r="F24" s="20">
        <f>ROUND(78.9196296065077,2)</f>
        <v>78.92</v>
      </c>
      <c r="G24" s="20"/>
      <c r="H24" s="28"/>
    </row>
    <row r="25" spans="1:8" ht="12.75" customHeight="1">
      <c r="A25" s="38">
        <v>46286</v>
      </c>
      <c r="B25" s="39"/>
      <c r="C25" s="20">
        <f t="shared" si="3"/>
        <v>93.94</v>
      </c>
      <c r="D25" s="20">
        <f t="shared" si="4"/>
        <v>81.17</v>
      </c>
      <c r="E25" s="20">
        <f t="shared" si="5"/>
        <v>81.17</v>
      </c>
      <c r="F25" s="20">
        <f>ROUND(81.1710994305301,2)</f>
        <v>81.17</v>
      </c>
      <c r="G25" s="20"/>
      <c r="H25" s="28"/>
    </row>
    <row r="26" spans="1:8" ht="12.75" customHeight="1">
      <c r="A26" s="38">
        <v>46377</v>
      </c>
      <c r="B26" s="39"/>
      <c r="C26" s="20">
        <f t="shared" si="3"/>
        <v>93.94</v>
      </c>
      <c r="D26" s="20">
        <f t="shared" si="4"/>
        <v>85.38</v>
      </c>
      <c r="E26" s="20">
        <f t="shared" si="5"/>
        <v>85.38</v>
      </c>
      <c r="F26" s="20">
        <f>ROUND(85.3792513264567,2)</f>
        <v>85.38</v>
      </c>
      <c r="G26" s="20"/>
      <c r="H26" s="28"/>
    </row>
    <row r="27" spans="1:8" ht="12.75" customHeight="1">
      <c r="A27" s="38">
        <v>46461</v>
      </c>
      <c r="B27" s="39"/>
      <c r="C27" s="20">
        <f t="shared" si="3"/>
        <v>93.94</v>
      </c>
      <c r="D27" s="20">
        <f t="shared" si="4"/>
        <v>84.13</v>
      </c>
      <c r="E27" s="20">
        <f t="shared" si="5"/>
        <v>84.13</v>
      </c>
      <c r="F27" s="20">
        <f>ROUND(84.1312298287435,2)</f>
        <v>84.13</v>
      </c>
      <c r="G27" s="20"/>
      <c r="H27" s="28"/>
    </row>
    <row r="28" spans="1:8" ht="12.75" customHeight="1">
      <c r="A28" s="38">
        <v>46559</v>
      </c>
      <c r="B28" s="39"/>
      <c r="C28" s="20">
        <f t="shared" si="3"/>
        <v>93.94</v>
      </c>
      <c r="D28" s="20">
        <f t="shared" si="4"/>
        <v>86.39</v>
      </c>
      <c r="E28" s="20">
        <f t="shared" si="5"/>
        <v>86.39</v>
      </c>
      <c r="F28" s="20">
        <f>ROUND(86.3875004490401,2)</f>
        <v>86.39</v>
      </c>
      <c r="G28" s="20"/>
      <c r="H28" s="28"/>
    </row>
    <row r="29" spans="1:8" ht="12.75" customHeight="1">
      <c r="A29" s="38">
        <v>46650</v>
      </c>
      <c r="B29" s="39"/>
      <c r="C29" s="20">
        <f t="shared" si="3"/>
        <v>93.94</v>
      </c>
      <c r="D29" s="20">
        <f t="shared" si="4"/>
        <v>92.29</v>
      </c>
      <c r="E29" s="20">
        <f t="shared" si="5"/>
        <v>92.29</v>
      </c>
      <c r="F29" s="20">
        <f>ROUND(92.2877006400778,2)</f>
        <v>92.29</v>
      </c>
      <c r="G29" s="20"/>
      <c r="H29" s="28"/>
    </row>
    <row r="30" spans="1:8" ht="12.75" customHeight="1">
      <c r="A30" s="38">
        <v>46741</v>
      </c>
      <c r="B30" s="39"/>
      <c r="C30" s="20">
        <f t="shared" si="3"/>
        <v>93.94</v>
      </c>
      <c r="D30" s="20">
        <f t="shared" si="4"/>
        <v>92.83</v>
      </c>
      <c r="E30" s="20">
        <f t="shared" si="5"/>
        <v>92.83</v>
      </c>
      <c r="F30" s="20">
        <f>ROUND(92.8270611580717,2)</f>
        <v>92.83</v>
      </c>
      <c r="G30" s="20"/>
      <c r="H30" s="28"/>
    </row>
    <row r="31" spans="1:8" ht="12.75" customHeight="1">
      <c r="A31" s="38">
        <v>46834</v>
      </c>
      <c r="B31" s="39"/>
      <c r="C31" s="20">
        <f t="shared" si="3"/>
        <v>93.94</v>
      </c>
      <c r="D31" s="20">
        <f t="shared" si="4"/>
        <v>86.1</v>
      </c>
      <c r="E31" s="20">
        <f t="shared" si="5"/>
        <v>86.1</v>
      </c>
      <c r="F31" s="20">
        <f>ROUND(86.0971073359076,2)</f>
        <v>86.1</v>
      </c>
      <c r="G31" s="20"/>
      <c r="H31" s="28"/>
    </row>
    <row r="32" spans="1:8" ht="12.75" customHeight="1">
      <c r="A32" s="38">
        <v>46924</v>
      </c>
      <c r="B32" s="39"/>
      <c r="C32" s="20">
        <f t="shared" si="3"/>
        <v>93.94</v>
      </c>
      <c r="D32" s="20">
        <f t="shared" si="4"/>
        <v>93.94</v>
      </c>
      <c r="E32" s="20">
        <f t="shared" si="5"/>
        <v>93.94</v>
      </c>
      <c r="F32" s="20">
        <f>ROUND(93.9400627996666,2)</f>
        <v>93.94</v>
      </c>
      <c r="G32" s="20"/>
      <c r="H32" s="28"/>
    </row>
    <row r="33" spans="1:8" ht="12.75" customHeight="1">
      <c r="A33" s="38">
        <v>47015</v>
      </c>
      <c r="B33" s="39"/>
      <c r="C33" s="20">
        <f t="shared" si="3"/>
        <v>93.94</v>
      </c>
      <c r="D33" s="20">
        <f t="shared" si="4"/>
        <v>92.02</v>
      </c>
      <c r="E33" s="20">
        <f t="shared" si="5"/>
        <v>92.02</v>
      </c>
      <c r="F33" s="20">
        <f>ROUND(92.0234002002477,2)</f>
        <v>92.02</v>
      </c>
      <c r="G33" s="20"/>
      <c r="H33" s="28"/>
    </row>
    <row r="34" spans="1:8" ht="12.75" customHeight="1">
      <c r="A34" s="38" t="s">
        <v>15</v>
      </c>
      <c r="B34" s="39"/>
      <c r="C34" s="21"/>
      <c r="D34" s="21"/>
      <c r="E34" s="21"/>
      <c r="F34" s="21"/>
      <c r="G34" s="20"/>
      <c r="H34" s="28"/>
    </row>
    <row r="35" spans="1:8" ht="12.75" customHeight="1">
      <c r="A35" s="38">
        <v>45688</v>
      </c>
      <c r="B35" s="39"/>
      <c r="C35" s="22">
        <f>ROUND(3.685,5)</f>
        <v>3.685</v>
      </c>
      <c r="D35" s="22">
        <f>F35</f>
        <v>3.685</v>
      </c>
      <c r="E35" s="22">
        <f>F35</f>
        <v>3.685</v>
      </c>
      <c r="F35" s="22">
        <f>ROUND(3.685,5)</f>
        <v>3.685</v>
      </c>
      <c r="G35" s="20"/>
      <c r="H35" s="28"/>
    </row>
    <row r="36" spans="1:8" ht="12.75" customHeight="1">
      <c r="A36" s="38" t="s">
        <v>16</v>
      </c>
      <c r="B36" s="39"/>
      <c r="C36" s="21"/>
      <c r="D36" s="21"/>
      <c r="E36" s="21"/>
      <c r="F36" s="21"/>
      <c r="G36" s="20"/>
      <c r="H36" s="28"/>
    </row>
    <row r="37" spans="1:8" ht="12.75" customHeight="1">
      <c r="A37" s="38">
        <v>50436</v>
      </c>
      <c r="B37" s="39"/>
      <c r="C37" s="22">
        <f>ROUND(4.57,5)</f>
        <v>4.57</v>
      </c>
      <c r="D37" s="22">
        <f>F37</f>
        <v>4.57</v>
      </c>
      <c r="E37" s="22">
        <f>F37</f>
        <v>4.57</v>
      </c>
      <c r="F37" s="22">
        <f>ROUND(4.57,5)</f>
        <v>4.57</v>
      </c>
      <c r="G37" s="20"/>
      <c r="H37" s="28"/>
    </row>
    <row r="38" spans="1:8" ht="12.75" customHeight="1">
      <c r="A38" s="38" t="s">
        <v>17</v>
      </c>
      <c r="B38" s="39"/>
      <c r="C38" s="21"/>
      <c r="D38" s="21"/>
      <c r="E38" s="21"/>
      <c r="F38" s="21"/>
      <c r="G38" s="20"/>
      <c r="H38" s="28"/>
    </row>
    <row r="39" spans="1:8" ht="12.75" customHeight="1">
      <c r="A39" s="38">
        <v>55153</v>
      </c>
      <c r="B39" s="39"/>
      <c r="C39" s="22">
        <f>ROUND(4.61,5)</f>
        <v>4.61</v>
      </c>
      <c r="D39" s="22">
        <f>F39</f>
        <v>4.61</v>
      </c>
      <c r="E39" s="22">
        <f>F39</f>
        <v>4.61</v>
      </c>
      <c r="F39" s="22">
        <f>ROUND(4.61,5)</f>
        <v>4.61</v>
      </c>
      <c r="G39" s="20"/>
      <c r="H39" s="28"/>
    </row>
    <row r="40" spans="1:8" ht="12.75" customHeight="1">
      <c r="A40" s="38" t="s">
        <v>18</v>
      </c>
      <c r="B40" s="39"/>
      <c r="C40" s="21"/>
      <c r="D40" s="21"/>
      <c r="E40" s="21"/>
      <c r="F40" s="21"/>
      <c r="G40" s="20"/>
      <c r="H40" s="28"/>
    </row>
    <row r="41" spans="1:8" ht="12.75" customHeight="1">
      <c r="A41" s="38">
        <v>46875</v>
      </c>
      <c r="B41" s="39"/>
      <c r="C41" s="22">
        <f>ROUND(5.07,5)</f>
        <v>5.07</v>
      </c>
      <c r="D41" s="22">
        <f>F41</f>
        <v>5.07</v>
      </c>
      <c r="E41" s="22">
        <f>F41</f>
        <v>5.07</v>
      </c>
      <c r="F41" s="22">
        <f>ROUND(5.07,5)</f>
        <v>5.07</v>
      </c>
      <c r="G41" s="20"/>
      <c r="H41" s="28"/>
    </row>
    <row r="42" spans="1:8" ht="12.75" customHeight="1">
      <c r="A42" s="38" t="s">
        <v>19</v>
      </c>
      <c r="B42" s="39"/>
      <c r="C42" s="21"/>
      <c r="D42" s="21"/>
      <c r="E42" s="21"/>
      <c r="F42" s="21"/>
      <c r="G42" s="20"/>
      <c r="H42" s="28"/>
    </row>
    <row r="43" spans="1:8" ht="12.75" customHeight="1">
      <c r="A43" s="38">
        <v>48837</v>
      </c>
      <c r="B43" s="39"/>
      <c r="C43" s="22">
        <f>ROUND(11.73,5)</f>
        <v>11.73</v>
      </c>
      <c r="D43" s="22">
        <f>F43</f>
        <v>11.73</v>
      </c>
      <c r="E43" s="22">
        <f>F43</f>
        <v>11.73</v>
      </c>
      <c r="F43" s="22">
        <f>ROUND(11.73,5)</f>
        <v>11.73</v>
      </c>
      <c r="G43" s="20"/>
      <c r="H43" s="28"/>
    </row>
    <row r="44" spans="1:8" ht="12.75" customHeight="1">
      <c r="A44" s="38" t="s">
        <v>20</v>
      </c>
      <c r="B44" s="39"/>
      <c r="C44" s="21"/>
      <c r="D44" s="21"/>
      <c r="E44" s="21"/>
      <c r="F44" s="21"/>
      <c r="G44" s="20"/>
      <c r="H44" s="28"/>
    </row>
    <row r="45" spans="1:8" ht="12.75" customHeight="1">
      <c r="A45" s="38">
        <v>44985</v>
      </c>
      <c r="B45" s="39"/>
      <c r="C45" s="22">
        <f>ROUND(5.115,5)</f>
        <v>5.115</v>
      </c>
      <c r="D45" s="22">
        <f>F45</f>
        <v>5.115</v>
      </c>
      <c r="E45" s="22">
        <f>F45</f>
        <v>5.115</v>
      </c>
      <c r="F45" s="22">
        <f>ROUND(5.115,5)</f>
        <v>5.115</v>
      </c>
      <c r="G45" s="20"/>
      <c r="H45" s="28"/>
    </row>
    <row r="46" spans="1:8" ht="12.75" customHeight="1">
      <c r="A46" s="38" t="s">
        <v>21</v>
      </c>
      <c r="B46" s="39"/>
      <c r="C46" s="21"/>
      <c r="D46" s="21"/>
      <c r="E46" s="21"/>
      <c r="F46" s="21"/>
      <c r="G46" s="20"/>
      <c r="H46" s="28"/>
    </row>
    <row r="47" spans="1:8" ht="12.75" customHeight="1">
      <c r="A47" s="38">
        <v>46377</v>
      </c>
      <c r="B47" s="39"/>
      <c r="C47" s="23">
        <f>ROUND(7.6,3)</f>
        <v>7.6</v>
      </c>
      <c r="D47" s="23">
        <f>F47</f>
        <v>7.6</v>
      </c>
      <c r="E47" s="23">
        <f>F47</f>
        <v>7.6</v>
      </c>
      <c r="F47" s="23">
        <f>ROUND(7.6,3)</f>
        <v>7.6</v>
      </c>
      <c r="G47" s="20"/>
      <c r="H47" s="28"/>
    </row>
    <row r="48" spans="1:8" ht="12.75" customHeight="1">
      <c r="A48" s="38" t="s">
        <v>22</v>
      </c>
      <c r="B48" s="39"/>
      <c r="C48" s="21"/>
      <c r="D48" s="21"/>
      <c r="E48" s="21"/>
      <c r="F48" s="21"/>
      <c r="G48" s="20"/>
      <c r="H48" s="28"/>
    </row>
    <row r="49" spans="1:8" ht="12.75" customHeight="1">
      <c r="A49" s="38">
        <v>45267</v>
      </c>
      <c r="B49" s="39"/>
      <c r="C49" s="23">
        <f>ROUND(2.795,3)</f>
        <v>2.795</v>
      </c>
      <c r="D49" s="23">
        <f>F49</f>
        <v>2.795</v>
      </c>
      <c r="E49" s="23">
        <f>F49</f>
        <v>2.795</v>
      </c>
      <c r="F49" s="23">
        <f>ROUND(2.795,3)</f>
        <v>2.795</v>
      </c>
      <c r="G49" s="20"/>
      <c r="H49" s="28"/>
    </row>
    <row r="50" spans="1:8" ht="12.75" customHeight="1">
      <c r="A50" s="38" t="s">
        <v>23</v>
      </c>
      <c r="B50" s="39"/>
      <c r="C50" s="21"/>
      <c r="D50" s="21"/>
      <c r="E50" s="21"/>
      <c r="F50" s="21"/>
      <c r="G50" s="20"/>
      <c r="H50" s="28"/>
    </row>
    <row r="51" spans="1:8" ht="12.75" customHeight="1">
      <c r="A51" s="38">
        <v>48920</v>
      </c>
      <c r="B51" s="39"/>
      <c r="C51" s="23">
        <f>ROUND(4.425,3)</f>
        <v>4.425</v>
      </c>
      <c r="D51" s="23">
        <f>F51</f>
        <v>4.425</v>
      </c>
      <c r="E51" s="23">
        <f>F51</f>
        <v>4.425</v>
      </c>
      <c r="F51" s="23">
        <f>ROUND(4.425,3)</f>
        <v>4.425</v>
      </c>
      <c r="G51" s="20"/>
      <c r="H51" s="28"/>
    </row>
    <row r="52" spans="1:8" ht="12.75" customHeight="1">
      <c r="A52" s="38" t="s">
        <v>24</v>
      </c>
      <c r="B52" s="39"/>
      <c r="C52" s="21"/>
      <c r="D52" s="21"/>
      <c r="E52" s="21"/>
      <c r="F52" s="21"/>
      <c r="G52" s="20"/>
      <c r="H52" s="28"/>
    </row>
    <row r="53" spans="1:8" ht="12.75" customHeight="1">
      <c r="A53" s="38">
        <v>44286</v>
      </c>
      <c r="B53" s="39"/>
      <c r="C53" s="23">
        <f>ROUND(3.5,3)</f>
        <v>3.5</v>
      </c>
      <c r="D53" s="23">
        <f>F53</f>
        <v>3.5</v>
      </c>
      <c r="E53" s="23">
        <f>F53</f>
        <v>3.5</v>
      </c>
      <c r="F53" s="23">
        <f>ROUND(3.5,3)</f>
        <v>3.5</v>
      </c>
      <c r="G53" s="20"/>
      <c r="H53" s="28"/>
    </row>
    <row r="54" spans="1:8" ht="12.75" customHeight="1">
      <c r="A54" s="38" t="s">
        <v>25</v>
      </c>
      <c r="B54" s="39"/>
      <c r="C54" s="21"/>
      <c r="D54" s="21"/>
      <c r="E54" s="21"/>
      <c r="F54" s="21"/>
      <c r="G54" s="20"/>
      <c r="H54" s="28"/>
    </row>
    <row r="55" spans="1:8" ht="12.75" customHeight="1">
      <c r="A55" s="38">
        <v>49765</v>
      </c>
      <c r="B55" s="39"/>
      <c r="C55" s="23">
        <f>ROUND(10.66,3)</f>
        <v>10.66</v>
      </c>
      <c r="D55" s="23">
        <f>F55</f>
        <v>10.66</v>
      </c>
      <c r="E55" s="23">
        <f>F55</f>
        <v>10.66</v>
      </c>
      <c r="F55" s="23">
        <f>ROUND(10.66,3)</f>
        <v>10.66</v>
      </c>
      <c r="G55" s="20"/>
      <c r="H55" s="28"/>
    </row>
    <row r="56" spans="1:8" ht="12.75" customHeight="1">
      <c r="A56" s="38" t="s">
        <v>26</v>
      </c>
      <c r="B56" s="39"/>
      <c r="C56" s="21"/>
      <c r="D56" s="21"/>
      <c r="E56" s="21"/>
      <c r="F56" s="21"/>
      <c r="G56" s="20"/>
      <c r="H56" s="28"/>
    </row>
    <row r="57" spans="1:8" ht="12.75" customHeight="1">
      <c r="A57" s="38">
        <v>46843</v>
      </c>
      <c r="B57" s="39"/>
      <c r="C57" s="23">
        <f>ROUND(4.02,3)</f>
        <v>4.02</v>
      </c>
      <c r="D57" s="23">
        <f>F57</f>
        <v>4.02</v>
      </c>
      <c r="E57" s="23">
        <f>F57</f>
        <v>4.02</v>
      </c>
      <c r="F57" s="23">
        <f>ROUND(4.02,3)</f>
        <v>4.02</v>
      </c>
      <c r="G57" s="20"/>
      <c r="H57" s="28"/>
    </row>
    <row r="58" spans="1:8" ht="12.75" customHeight="1">
      <c r="A58" s="38" t="s">
        <v>27</v>
      </c>
      <c r="B58" s="39"/>
      <c r="C58" s="21"/>
      <c r="D58" s="21"/>
      <c r="E58" s="21"/>
      <c r="F58" s="21"/>
      <c r="G58" s="20"/>
      <c r="H58" s="28"/>
    </row>
    <row r="59" spans="1:8" ht="12.75" customHeight="1">
      <c r="A59" s="38">
        <v>44592</v>
      </c>
      <c r="B59" s="39"/>
      <c r="C59" s="23">
        <f>ROUND(2.35,3)</f>
        <v>2.35</v>
      </c>
      <c r="D59" s="23">
        <f>F59</f>
        <v>2.35</v>
      </c>
      <c r="E59" s="23">
        <f>F59</f>
        <v>2.35</v>
      </c>
      <c r="F59" s="23">
        <f>ROUND(2.35,3)</f>
        <v>2.35</v>
      </c>
      <c r="G59" s="20"/>
      <c r="H59" s="28"/>
    </row>
    <row r="60" spans="1:8" ht="12.75" customHeight="1">
      <c r="A60" s="38" t="s">
        <v>28</v>
      </c>
      <c r="B60" s="39"/>
      <c r="C60" s="21"/>
      <c r="D60" s="21"/>
      <c r="E60" s="21"/>
      <c r="F60" s="21"/>
      <c r="G60" s="20"/>
      <c r="H60" s="28"/>
    </row>
    <row r="61" spans="1:8" ht="12.75" customHeight="1">
      <c r="A61" s="38">
        <v>47907</v>
      </c>
      <c r="B61" s="39"/>
      <c r="C61" s="23">
        <f>ROUND(9.59,3)</f>
        <v>9.59</v>
      </c>
      <c r="D61" s="23">
        <f>F61</f>
        <v>9.59</v>
      </c>
      <c r="E61" s="23">
        <f>F61</f>
        <v>9.59</v>
      </c>
      <c r="F61" s="23">
        <f>ROUND(9.59,3)</f>
        <v>9.59</v>
      </c>
      <c r="G61" s="20"/>
      <c r="H61" s="28"/>
    </row>
    <row r="62" spans="1:8" ht="12.75" customHeight="1">
      <c r="A62" s="38" t="s">
        <v>29</v>
      </c>
      <c r="B62" s="39"/>
      <c r="C62" s="21"/>
      <c r="D62" s="21"/>
      <c r="E62" s="21"/>
      <c r="F62" s="21"/>
      <c r="G62" s="20"/>
      <c r="H62" s="28"/>
    </row>
    <row r="63" spans="1:8" ht="12.75" customHeight="1">
      <c r="A63" s="38">
        <v>44049</v>
      </c>
      <c r="B63" s="39"/>
      <c r="C63" s="22">
        <f>ROUND(3.685,5)</f>
        <v>3.685</v>
      </c>
      <c r="D63" s="22">
        <f>F63</f>
        <v>138.55532</v>
      </c>
      <c r="E63" s="22">
        <f>F63</f>
        <v>138.55532</v>
      </c>
      <c r="F63" s="22">
        <f>ROUND(138.55532,5)</f>
        <v>138.55532</v>
      </c>
      <c r="G63" s="20"/>
      <c r="H63" s="28"/>
    </row>
    <row r="64" spans="1:8" ht="12.75" customHeight="1">
      <c r="A64" s="38">
        <v>44140</v>
      </c>
      <c r="B64" s="39"/>
      <c r="C64" s="22">
        <f>ROUND(3.685,5)</f>
        <v>3.685</v>
      </c>
      <c r="D64" s="22">
        <f>F64</f>
        <v>140.10411</v>
      </c>
      <c r="E64" s="22">
        <f>F64</f>
        <v>140.10411</v>
      </c>
      <c r="F64" s="22">
        <f>ROUND(140.10411,5)</f>
        <v>140.10411</v>
      </c>
      <c r="G64" s="20"/>
      <c r="H64" s="28"/>
    </row>
    <row r="65" spans="1:8" ht="12.75" customHeight="1">
      <c r="A65" s="38">
        <v>44231</v>
      </c>
      <c r="B65" s="39"/>
      <c r="C65" s="22">
        <f>ROUND(3.685,5)</f>
        <v>3.685</v>
      </c>
      <c r="D65" s="22">
        <f>F65</f>
        <v>140.25103</v>
      </c>
      <c r="E65" s="22">
        <f>F65</f>
        <v>140.25103</v>
      </c>
      <c r="F65" s="22">
        <f>ROUND(140.25103,5)</f>
        <v>140.25103</v>
      </c>
      <c r="G65" s="20"/>
      <c r="H65" s="28"/>
    </row>
    <row r="66" spans="1:8" ht="12.75" customHeight="1">
      <c r="A66" s="38">
        <v>44322</v>
      </c>
      <c r="B66" s="39"/>
      <c r="C66" s="22">
        <f>ROUND(3.685,5)</f>
        <v>3.685</v>
      </c>
      <c r="D66" s="22">
        <f>F66</f>
        <v>141.96248</v>
      </c>
      <c r="E66" s="22">
        <f>F66</f>
        <v>141.96248</v>
      </c>
      <c r="F66" s="22">
        <f>ROUND(141.96248,5)</f>
        <v>141.96248</v>
      </c>
      <c r="G66" s="20"/>
      <c r="H66" s="28"/>
    </row>
    <row r="67" spans="1:8" ht="12.75" customHeight="1">
      <c r="A67" s="38">
        <v>44413</v>
      </c>
      <c r="B67" s="39"/>
      <c r="C67" s="22">
        <f>ROUND(3.685,5)</f>
        <v>3.685</v>
      </c>
      <c r="D67" s="22">
        <f>F67</f>
        <v>142.01145</v>
      </c>
      <c r="E67" s="22">
        <f>F67</f>
        <v>142.01145</v>
      </c>
      <c r="F67" s="22">
        <f>ROUND(142.01145,5)</f>
        <v>142.01145</v>
      </c>
      <c r="G67" s="20"/>
      <c r="H67" s="28"/>
    </row>
    <row r="68" spans="1:8" ht="12.75" customHeight="1">
      <c r="A68" s="38" t="s">
        <v>30</v>
      </c>
      <c r="B68" s="39"/>
      <c r="C68" s="21"/>
      <c r="D68" s="21"/>
      <c r="E68" s="21"/>
      <c r="F68" s="21"/>
      <c r="G68" s="20"/>
      <c r="H68" s="28"/>
    </row>
    <row r="69" spans="1:8" ht="12.75" customHeight="1">
      <c r="A69" s="38">
        <v>44049</v>
      </c>
      <c r="B69" s="39"/>
      <c r="C69" s="22">
        <f>ROUND(99.51515,5)</f>
        <v>99.51515</v>
      </c>
      <c r="D69" s="22">
        <f>F69</f>
        <v>100.20303</v>
      </c>
      <c r="E69" s="22">
        <f>F69</f>
        <v>100.20303</v>
      </c>
      <c r="F69" s="22">
        <f>ROUND(100.20303,5)</f>
        <v>100.20303</v>
      </c>
      <c r="G69" s="20"/>
      <c r="H69" s="28"/>
    </row>
    <row r="70" spans="1:8" ht="12.75" customHeight="1">
      <c r="A70" s="38">
        <v>44140</v>
      </c>
      <c r="B70" s="39"/>
      <c r="C70" s="22">
        <f>ROUND(99.51515,5)</f>
        <v>99.51515</v>
      </c>
      <c r="D70" s="22">
        <f>F70</f>
        <v>100.18673</v>
      </c>
      <c r="E70" s="22">
        <f>F70</f>
        <v>100.18673</v>
      </c>
      <c r="F70" s="22">
        <f>ROUND(100.18673,5)</f>
        <v>100.18673</v>
      </c>
      <c r="G70" s="20"/>
      <c r="H70" s="28"/>
    </row>
    <row r="71" spans="1:8" ht="12.75" customHeight="1">
      <c r="A71" s="38">
        <v>44231</v>
      </c>
      <c r="B71" s="39"/>
      <c r="C71" s="22">
        <f>ROUND(99.51515,5)</f>
        <v>99.51515</v>
      </c>
      <c r="D71" s="22">
        <f>F71</f>
        <v>101.38124</v>
      </c>
      <c r="E71" s="22">
        <f>F71</f>
        <v>101.38124</v>
      </c>
      <c r="F71" s="22">
        <f>ROUND(101.38124,5)</f>
        <v>101.38124</v>
      </c>
      <c r="G71" s="20"/>
      <c r="H71" s="28"/>
    </row>
    <row r="72" spans="1:8" ht="12.75" customHeight="1">
      <c r="A72" s="38">
        <v>44322</v>
      </c>
      <c r="B72" s="39"/>
      <c r="C72" s="22">
        <f>ROUND(99.51515,5)</f>
        <v>99.51515</v>
      </c>
      <c r="D72" s="22">
        <f>F72</f>
        <v>101.4673</v>
      </c>
      <c r="E72" s="22">
        <f>F72</f>
        <v>101.4673</v>
      </c>
      <c r="F72" s="22">
        <f>ROUND(101.4673,5)</f>
        <v>101.4673</v>
      </c>
      <c r="G72" s="20"/>
      <c r="H72" s="28"/>
    </row>
    <row r="73" spans="1:8" ht="12.75" customHeight="1">
      <c r="A73" s="38">
        <v>44413</v>
      </c>
      <c r="B73" s="39"/>
      <c r="C73" s="22">
        <f>ROUND(99.51515,5)</f>
        <v>99.51515</v>
      </c>
      <c r="D73" s="22">
        <f>F73</f>
        <v>102.6189</v>
      </c>
      <c r="E73" s="22">
        <f>F73</f>
        <v>102.6189</v>
      </c>
      <c r="F73" s="22">
        <f>ROUND(102.6189,5)</f>
        <v>102.6189</v>
      </c>
      <c r="G73" s="20"/>
      <c r="H73" s="28"/>
    </row>
    <row r="74" spans="1:8" ht="12.75" customHeight="1">
      <c r="A74" s="38" t="s">
        <v>31</v>
      </c>
      <c r="B74" s="39"/>
      <c r="C74" s="21"/>
      <c r="D74" s="21"/>
      <c r="E74" s="21"/>
      <c r="F74" s="21"/>
      <c r="G74" s="20"/>
      <c r="H74" s="28"/>
    </row>
    <row r="75" spans="1:8" ht="12.75" customHeight="1">
      <c r="A75" s="38">
        <v>44049</v>
      </c>
      <c r="B75" s="39"/>
      <c r="C75" s="22">
        <f>ROUND(9.1,5)</f>
        <v>9.1</v>
      </c>
      <c r="D75" s="22">
        <f>F75</f>
        <v>9.23217</v>
      </c>
      <c r="E75" s="22">
        <f>F75</f>
        <v>9.23217</v>
      </c>
      <c r="F75" s="22">
        <f>ROUND(9.23217,5)</f>
        <v>9.23217</v>
      </c>
      <c r="G75" s="20"/>
      <c r="H75" s="28"/>
    </row>
    <row r="76" spans="1:8" ht="12.75" customHeight="1">
      <c r="A76" s="38">
        <v>44140</v>
      </c>
      <c r="B76" s="39"/>
      <c r="C76" s="22">
        <f>ROUND(9.1,5)</f>
        <v>9.1</v>
      </c>
      <c r="D76" s="22">
        <f>F76</f>
        <v>9.41455</v>
      </c>
      <c r="E76" s="22">
        <f>F76</f>
        <v>9.41455</v>
      </c>
      <c r="F76" s="22">
        <f>ROUND(9.41455,5)</f>
        <v>9.41455</v>
      </c>
      <c r="G76" s="20"/>
      <c r="H76" s="28"/>
    </row>
    <row r="77" spans="1:8" ht="12.75" customHeight="1">
      <c r="A77" s="38">
        <v>44231</v>
      </c>
      <c r="B77" s="39"/>
      <c r="C77" s="22">
        <f>ROUND(9.1,5)</f>
        <v>9.1</v>
      </c>
      <c r="D77" s="22">
        <f>F77</f>
        <v>9.60379</v>
      </c>
      <c r="E77" s="22">
        <f>F77</f>
        <v>9.60379</v>
      </c>
      <c r="F77" s="22">
        <f>ROUND(9.60379,5)</f>
        <v>9.60379</v>
      </c>
      <c r="G77" s="20"/>
      <c r="H77" s="28"/>
    </row>
    <row r="78" spans="1:8" ht="12.75" customHeight="1">
      <c r="A78" s="38">
        <v>44322</v>
      </c>
      <c r="B78" s="39"/>
      <c r="C78" s="22">
        <f>ROUND(9.1,5)</f>
        <v>9.1</v>
      </c>
      <c r="D78" s="22">
        <f>F78</f>
        <v>9.80243</v>
      </c>
      <c r="E78" s="22">
        <f>F78</f>
        <v>9.80243</v>
      </c>
      <c r="F78" s="22">
        <f>ROUND(9.80243,5)</f>
        <v>9.80243</v>
      </c>
      <c r="G78" s="20"/>
      <c r="H78" s="28"/>
    </row>
    <row r="79" spans="1:8" ht="12.75" customHeight="1">
      <c r="A79" s="38">
        <v>44413</v>
      </c>
      <c r="B79" s="39"/>
      <c r="C79" s="22">
        <f>ROUND(9.1,5)</f>
        <v>9.1</v>
      </c>
      <c r="D79" s="22">
        <f>F79</f>
        <v>10.03722</v>
      </c>
      <c r="E79" s="22">
        <f>F79</f>
        <v>10.03722</v>
      </c>
      <c r="F79" s="22">
        <f>ROUND(10.03722,5)</f>
        <v>10.03722</v>
      </c>
      <c r="G79" s="20"/>
      <c r="H79" s="28"/>
    </row>
    <row r="80" spans="1:8" ht="12.75" customHeight="1">
      <c r="A80" s="38" t="s">
        <v>32</v>
      </c>
      <c r="B80" s="39"/>
      <c r="C80" s="21"/>
      <c r="D80" s="21"/>
      <c r="E80" s="21"/>
      <c r="F80" s="21"/>
      <c r="G80" s="20"/>
      <c r="H80" s="28"/>
    </row>
    <row r="81" spans="1:8" ht="12.75" customHeight="1">
      <c r="A81" s="38">
        <v>44049</v>
      </c>
      <c r="B81" s="39"/>
      <c r="C81" s="22">
        <f>ROUND(10.015,5)</f>
        <v>10.015</v>
      </c>
      <c r="D81" s="22">
        <f>F81</f>
        <v>10.15538</v>
      </c>
      <c r="E81" s="22">
        <f>F81</f>
        <v>10.15538</v>
      </c>
      <c r="F81" s="22">
        <f>ROUND(10.15538,5)</f>
        <v>10.15538</v>
      </c>
      <c r="G81" s="20"/>
      <c r="H81" s="28"/>
    </row>
    <row r="82" spans="1:8" ht="12.75" customHeight="1">
      <c r="A82" s="38">
        <v>44140</v>
      </c>
      <c r="B82" s="39"/>
      <c r="C82" s="22">
        <f>ROUND(10.015,5)</f>
        <v>10.015</v>
      </c>
      <c r="D82" s="22">
        <f>F82</f>
        <v>10.35778</v>
      </c>
      <c r="E82" s="22">
        <f>F82</f>
        <v>10.35778</v>
      </c>
      <c r="F82" s="22">
        <f>ROUND(10.35778,5)</f>
        <v>10.35778</v>
      </c>
      <c r="G82" s="20"/>
      <c r="H82" s="28"/>
    </row>
    <row r="83" spans="1:8" ht="12.75" customHeight="1">
      <c r="A83" s="38">
        <v>44231</v>
      </c>
      <c r="B83" s="39"/>
      <c r="C83" s="22">
        <f>ROUND(10.015,5)</f>
        <v>10.015</v>
      </c>
      <c r="D83" s="22">
        <f>F83</f>
        <v>10.56452</v>
      </c>
      <c r="E83" s="22">
        <f>F83</f>
        <v>10.56452</v>
      </c>
      <c r="F83" s="22">
        <f>ROUND(10.56452,5)</f>
        <v>10.56452</v>
      </c>
      <c r="G83" s="20"/>
      <c r="H83" s="28"/>
    </row>
    <row r="84" spans="1:8" ht="12.75" customHeight="1">
      <c r="A84" s="38">
        <v>44322</v>
      </c>
      <c r="B84" s="39"/>
      <c r="C84" s="22">
        <f>ROUND(10.015,5)</f>
        <v>10.015</v>
      </c>
      <c r="D84" s="22">
        <f>F84</f>
        <v>10.77781</v>
      </c>
      <c r="E84" s="22">
        <f>F84</f>
        <v>10.77781</v>
      </c>
      <c r="F84" s="22">
        <f>ROUND(10.77781,5)</f>
        <v>10.77781</v>
      </c>
      <c r="G84" s="20"/>
      <c r="H84" s="28"/>
    </row>
    <row r="85" spans="1:8" ht="12.75" customHeight="1">
      <c r="A85" s="38">
        <v>44413</v>
      </c>
      <c r="B85" s="39"/>
      <c r="C85" s="22">
        <f>ROUND(10.015,5)</f>
        <v>10.015</v>
      </c>
      <c r="D85" s="22">
        <f>F85</f>
        <v>11.01961</v>
      </c>
      <c r="E85" s="22">
        <f>F85</f>
        <v>11.01961</v>
      </c>
      <c r="F85" s="22">
        <f>ROUND(11.01961,5)</f>
        <v>11.01961</v>
      </c>
      <c r="G85" s="20"/>
      <c r="H85" s="28"/>
    </row>
    <row r="86" spans="1:8" ht="12.75" customHeight="1">
      <c r="A86" s="38" t="s">
        <v>33</v>
      </c>
      <c r="B86" s="39"/>
      <c r="C86" s="21"/>
      <c r="D86" s="21"/>
      <c r="E86" s="21"/>
      <c r="F86" s="21"/>
      <c r="G86" s="20"/>
      <c r="H86" s="28"/>
    </row>
    <row r="87" spans="1:8" ht="12.75" customHeight="1">
      <c r="A87" s="38">
        <v>44049</v>
      </c>
      <c r="B87" s="39"/>
      <c r="C87" s="22">
        <f>ROUND(95.92623,5)</f>
        <v>95.92623</v>
      </c>
      <c r="D87" s="22">
        <f>F87</f>
        <v>96.58927</v>
      </c>
      <c r="E87" s="22">
        <f>F87</f>
        <v>96.58927</v>
      </c>
      <c r="F87" s="22">
        <f>ROUND(96.58927,5)</f>
        <v>96.58927</v>
      </c>
      <c r="G87" s="20"/>
      <c r="H87" s="28"/>
    </row>
    <row r="88" spans="1:8" ht="12.75" customHeight="1">
      <c r="A88" s="38">
        <v>44140</v>
      </c>
      <c r="B88" s="39"/>
      <c r="C88" s="22">
        <f>ROUND(95.92623,5)</f>
        <v>95.92623</v>
      </c>
      <c r="D88" s="22">
        <f>F88</f>
        <v>96.45765</v>
      </c>
      <c r="E88" s="22">
        <f>F88</f>
        <v>96.45765</v>
      </c>
      <c r="F88" s="22">
        <f>ROUND(96.45765,5)</f>
        <v>96.45765</v>
      </c>
      <c r="G88" s="20"/>
      <c r="H88" s="28"/>
    </row>
    <row r="89" spans="1:8" ht="12.75" customHeight="1">
      <c r="A89" s="38">
        <v>44231</v>
      </c>
      <c r="B89" s="39"/>
      <c r="C89" s="22">
        <f>ROUND(95.92623,5)</f>
        <v>95.92623</v>
      </c>
      <c r="D89" s="22">
        <f>F89</f>
        <v>97.60759</v>
      </c>
      <c r="E89" s="22">
        <f>F89</f>
        <v>97.60759</v>
      </c>
      <c r="F89" s="22">
        <f>ROUND(97.60759,5)</f>
        <v>97.60759</v>
      </c>
      <c r="G89" s="20"/>
      <c r="H89" s="28"/>
    </row>
    <row r="90" spans="1:8" ht="12.75" customHeight="1">
      <c r="A90" s="38">
        <v>44322</v>
      </c>
      <c r="B90" s="39"/>
      <c r="C90" s="22">
        <f>ROUND(95.92623,5)</f>
        <v>95.92623</v>
      </c>
      <c r="D90" s="22">
        <f>F90</f>
        <v>97.57003</v>
      </c>
      <c r="E90" s="22">
        <f>F90</f>
        <v>97.57003</v>
      </c>
      <c r="F90" s="22">
        <f>ROUND(97.57003,5)</f>
        <v>97.57003</v>
      </c>
      <c r="G90" s="20"/>
      <c r="H90" s="28"/>
    </row>
    <row r="91" spans="1:8" ht="12.75" customHeight="1">
      <c r="A91" s="38">
        <v>44413</v>
      </c>
      <c r="B91" s="39"/>
      <c r="C91" s="22">
        <f>ROUND(95.92623,5)</f>
        <v>95.92623</v>
      </c>
      <c r="D91" s="22">
        <f>F91</f>
        <v>98.67742</v>
      </c>
      <c r="E91" s="22">
        <f>F91</f>
        <v>98.67742</v>
      </c>
      <c r="F91" s="22">
        <f>ROUND(98.67742,5)</f>
        <v>98.67742</v>
      </c>
      <c r="G91" s="20"/>
      <c r="H91" s="28"/>
    </row>
    <row r="92" spans="1:8" ht="12.75" customHeight="1">
      <c r="A92" s="38" t="s">
        <v>34</v>
      </c>
      <c r="B92" s="39"/>
      <c r="C92" s="21"/>
      <c r="D92" s="21"/>
      <c r="E92" s="21"/>
      <c r="F92" s="21"/>
      <c r="G92" s="20"/>
      <c r="H92" s="28"/>
    </row>
    <row r="93" spans="1:8" ht="12.75" customHeight="1">
      <c r="A93" s="38">
        <v>44049</v>
      </c>
      <c r="B93" s="39"/>
      <c r="C93" s="22">
        <f>ROUND(10.96,5)</f>
        <v>10.96</v>
      </c>
      <c r="D93" s="22">
        <f>F93</f>
        <v>11.10704</v>
      </c>
      <c r="E93" s="22">
        <f>F93</f>
        <v>11.10704</v>
      </c>
      <c r="F93" s="22">
        <f>ROUND(11.10704,5)</f>
        <v>11.10704</v>
      </c>
      <c r="G93" s="20"/>
      <c r="H93" s="28"/>
    </row>
    <row r="94" spans="1:8" ht="12.75" customHeight="1">
      <c r="A94" s="38">
        <v>44140</v>
      </c>
      <c r="B94" s="39"/>
      <c r="C94" s="22">
        <f>ROUND(10.96,5)</f>
        <v>10.96</v>
      </c>
      <c r="D94" s="22">
        <f>F94</f>
        <v>11.31182</v>
      </c>
      <c r="E94" s="22">
        <f>F94</f>
        <v>11.31182</v>
      </c>
      <c r="F94" s="22">
        <f>ROUND(11.31182,5)</f>
        <v>11.31182</v>
      </c>
      <c r="G94" s="20"/>
      <c r="H94" s="28"/>
    </row>
    <row r="95" spans="1:8" ht="12.75" customHeight="1">
      <c r="A95" s="38">
        <v>44231</v>
      </c>
      <c r="B95" s="39"/>
      <c r="C95" s="22">
        <f>ROUND(10.96,5)</f>
        <v>10.96</v>
      </c>
      <c r="D95" s="22">
        <f>F95</f>
        <v>11.52512</v>
      </c>
      <c r="E95" s="22">
        <f>F95</f>
        <v>11.52512</v>
      </c>
      <c r="F95" s="22">
        <f>ROUND(11.52512,5)</f>
        <v>11.52512</v>
      </c>
      <c r="G95" s="20"/>
      <c r="H95" s="28"/>
    </row>
    <row r="96" spans="1:8" ht="12.75" customHeight="1">
      <c r="A96" s="38">
        <v>44322</v>
      </c>
      <c r="B96" s="39"/>
      <c r="C96" s="22">
        <f>ROUND(10.96,5)</f>
        <v>10.96</v>
      </c>
      <c r="D96" s="22">
        <f>F96</f>
        <v>11.74531</v>
      </c>
      <c r="E96" s="22">
        <f>F96</f>
        <v>11.74531</v>
      </c>
      <c r="F96" s="22">
        <f>ROUND(11.74531,5)</f>
        <v>11.74531</v>
      </c>
      <c r="G96" s="20"/>
      <c r="H96" s="28"/>
    </row>
    <row r="97" spans="1:8" ht="12.75" customHeight="1">
      <c r="A97" s="38">
        <v>44413</v>
      </c>
      <c r="B97" s="39"/>
      <c r="C97" s="22">
        <f>ROUND(10.96,5)</f>
        <v>10.96</v>
      </c>
      <c r="D97" s="22">
        <f>F97</f>
        <v>11.99721</v>
      </c>
      <c r="E97" s="22">
        <f>F97</f>
        <v>11.99721</v>
      </c>
      <c r="F97" s="22">
        <f>ROUND(11.99721,5)</f>
        <v>11.99721</v>
      </c>
      <c r="G97" s="20"/>
      <c r="H97" s="28"/>
    </row>
    <row r="98" spans="1:8" ht="12.75" customHeight="1">
      <c r="A98" s="38" t="s">
        <v>35</v>
      </c>
      <c r="B98" s="39"/>
      <c r="C98" s="21"/>
      <c r="D98" s="21"/>
      <c r="E98" s="21"/>
      <c r="F98" s="21"/>
      <c r="G98" s="20"/>
      <c r="H98" s="28"/>
    </row>
    <row r="99" spans="1:8" ht="12.75" customHeight="1">
      <c r="A99" s="38">
        <v>44049</v>
      </c>
      <c r="B99" s="39"/>
      <c r="C99" s="22">
        <f>ROUND(4.57,5)</f>
        <v>4.57</v>
      </c>
      <c r="D99" s="22">
        <f>F99</f>
        <v>107.43712</v>
      </c>
      <c r="E99" s="22">
        <f>F99</f>
        <v>107.43712</v>
      </c>
      <c r="F99" s="22">
        <f>ROUND(107.43712,5)</f>
        <v>107.43712</v>
      </c>
      <c r="G99" s="20"/>
      <c r="H99" s="28"/>
    </row>
    <row r="100" spans="1:8" ht="12.75" customHeight="1">
      <c r="A100" s="38">
        <v>44140</v>
      </c>
      <c r="B100" s="39"/>
      <c r="C100" s="22">
        <f>ROUND(4.57,5)</f>
        <v>4.57</v>
      </c>
      <c r="D100" s="22">
        <f>F100</f>
        <v>108.63821</v>
      </c>
      <c r="E100" s="22">
        <f>F100</f>
        <v>108.63821</v>
      </c>
      <c r="F100" s="22">
        <f>ROUND(108.63821,5)</f>
        <v>108.63821</v>
      </c>
      <c r="G100" s="20"/>
      <c r="H100" s="28"/>
    </row>
    <row r="101" spans="1:8" ht="12.75" customHeight="1">
      <c r="A101" s="38">
        <v>44231</v>
      </c>
      <c r="B101" s="39"/>
      <c r="C101" s="22">
        <f>ROUND(4.57,5)</f>
        <v>4.57</v>
      </c>
      <c r="D101" s="22">
        <f>F101</f>
        <v>108.21976</v>
      </c>
      <c r="E101" s="22">
        <f>F101</f>
        <v>108.21976</v>
      </c>
      <c r="F101" s="22">
        <f>ROUND(108.21976,5)</f>
        <v>108.21976</v>
      </c>
      <c r="G101" s="20"/>
      <c r="H101" s="28"/>
    </row>
    <row r="102" spans="1:8" ht="12.75" customHeight="1">
      <c r="A102" s="38">
        <v>44322</v>
      </c>
      <c r="B102" s="39"/>
      <c r="C102" s="22">
        <f>ROUND(4.57,5)</f>
        <v>4.57</v>
      </c>
      <c r="D102" s="22">
        <f>F102</f>
        <v>109.54074</v>
      </c>
      <c r="E102" s="22">
        <f>F102</f>
        <v>109.54074</v>
      </c>
      <c r="F102" s="22">
        <f>ROUND(109.54074,5)</f>
        <v>109.54074</v>
      </c>
      <c r="G102" s="20"/>
      <c r="H102" s="28"/>
    </row>
    <row r="103" spans="1:8" ht="12.75" customHeight="1">
      <c r="A103" s="38">
        <v>44413</v>
      </c>
      <c r="B103" s="39"/>
      <c r="C103" s="22">
        <f>ROUND(4.57,5)</f>
        <v>4.57</v>
      </c>
      <c r="D103" s="22">
        <f>F103</f>
        <v>109.02599</v>
      </c>
      <c r="E103" s="22">
        <f>F103</f>
        <v>109.02599</v>
      </c>
      <c r="F103" s="22">
        <f>ROUND(109.02599,5)</f>
        <v>109.02599</v>
      </c>
      <c r="G103" s="20"/>
      <c r="H103" s="28"/>
    </row>
    <row r="104" spans="1:8" ht="12.75" customHeight="1">
      <c r="A104" s="38" t="s">
        <v>36</v>
      </c>
      <c r="B104" s="39"/>
      <c r="C104" s="21"/>
      <c r="D104" s="21"/>
      <c r="E104" s="21"/>
      <c r="F104" s="21"/>
      <c r="G104" s="20"/>
      <c r="H104" s="28"/>
    </row>
    <row r="105" spans="1:8" ht="12.75" customHeight="1">
      <c r="A105" s="38">
        <v>44049</v>
      </c>
      <c r="B105" s="39"/>
      <c r="C105" s="22">
        <f>ROUND(11.165,5)</f>
        <v>11.165</v>
      </c>
      <c r="D105" s="22">
        <f>F105</f>
        <v>11.31222</v>
      </c>
      <c r="E105" s="22">
        <f>F105</f>
        <v>11.31222</v>
      </c>
      <c r="F105" s="22">
        <f>ROUND(11.31222,5)</f>
        <v>11.31222</v>
      </c>
      <c r="G105" s="20"/>
      <c r="H105" s="28"/>
    </row>
    <row r="106" spans="1:8" ht="12.75" customHeight="1">
      <c r="A106" s="38">
        <v>44140</v>
      </c>
      <c r="B106" s="39"/>
      <c r="C106" s="22">
        <f>ROUND(11.165,5)</f>
        <v>11.165</v>
      </c>
      <c r="D106" s="22">
        <f>F106</f>
        <v>11.51733</v>
      </c>
      <c r="E106" s="22">
        <f>F106</f>
        <v>11.51733</v>
      </c>
      <c r="F106" s="22">
        <f>ROUND(11.51733,5)</f>
        <v>11.51733</v>
      </c>
      <c r="G106" s="20"/>
      <c r="H106" s="28"/>
    </row>
    <row r="107" spans="1:8" ht="12.75" customHeight="1">
      <c r="A107" s="38">
        <v>44231</v>
      </c>
      <c r="B107" s="39"/>
      <c r="C107" s="22">
        <f>ROUND(11.165,5)</f>
        <v>11.165</v>
      </c>
      <c r="D107" s="22">
        <f>F107</f>
        <v>11.73118</v>
      </c>
      <c r="E107" s="22">
        <f>F107</f>
        <v>11.73118</v>
      </c>
      <c r="F107" s="22">
        <f>ROUND(11.73118,5)</f>
        <v>11.73118</v>
      </c>
      <c r="G107" s="20"/>
      <c r="H107" s="28"/>
    </row>
    <row r="108" spans="1:8" ht="12.75" customHeight="1">
      <c r="A108" s="38">
        <v>44322</v>
      </c>
      <c r="B108" s="39"/>
      <c r="C108" s="22">
        <f>ROUND(11.165,5)</f>
        <v>11.165</v>
      </c>
      <c r="D108" s="22">
        <f>F108</f>
        <v>11.95157</v>
      </c>
      <c r="E108" s="22">
        <f>F108</f>
        <v>11.95157</v>
      </c>
      <c r="F108" s="22">
        <f>ROUND(11.95157,5)</f>
        <v>11.95157</v>
      </c>
      <c r="G108" s="20"/>
      <c r="H108" s="28"/>
    </row>
    <row r="109" spans="1:8" ht="12.75" customHeight="1">
      <c r="A109" s="38">
        <v>44413</v>
      </c>
      <c r="B109" s="39"/>
      <c r="C109" s="22">
        <f>ROUND(11.165,5)</f>
        <v>11.165</v>
      </c>
      <c r="D109" s="22">
        <f>F109</f>
        <v>12.20333</v>
      </c>
      <c r="E109" s="22">
        <f>F109</f>
        <v>12.20333</v>
      </c>
      <c r="F109" s="22">
        <f>ROUND(12.20333,5)</f>
        <v>12.20333</v>
      </c>
      <c r="G109" s="20"/>
      <c r="H109" s="28"/>
    </row>
    <row r="110" spans="1:8" ht="12.75" customHeight="1">
      <c r="A110" s="38" t="s">
        <v>37</v>
      </c>
      <c r="B110" s="39"/>
      <c r="C110" s="21"/>
      <c r="D110" s="21"/>
      <c r="E110" s="21"/>
      <c r="F110" s="21"/>
      <c r="G110" s="20"/>
      <c r="H110" s="28"/>
    </row>
    <row r="111" spans="1:8" ht="12.75" customHeight="1">
      <c r="A111" s="38">
        <v>44049</v>
      </c>
      <c r="B111" s="39"/>
      <c r="C111" s="22">
        <f>ROUND(11.21,5)</f>
        <v>11.21</v>
      </c>
      <c r="D111" s="22">
        <f>F111</f>
        <v>11.35214</v>
      </c>
      <c r="E111" s="22">
        <f>F111</f>
        <v>11.35214</v>
      </c>
      <c r="F111" s="22">
        <f>ROUND(11.35214,5)</f>
        <v>11.35214</v>
      </c>
      <c r="G111" s="20"/>
      <c r="H111" s="28"/>
    </row>
    <row r="112" spans="1:8" ht="12.75" customHeight="1">
      <c r="A112" s="38">
        <v>44140</v>
      </c>
      <c r="B112" s="39"/>
      <c r="C112" s="22">
        <f>ROUND(11.21,5)</f>
        <v>11.21</v>
      </c>
      <c r="D112" s="22">
        <f>F112</f>
        <v>11.55001</v>
      </c>
      <c r="E112" s="22">
        <f>F112</f>
        <v>11.55001</v>
      </c>
      <c r="F112" s="22">
        <f>ROUND(11.55001,5)</f>
        <v>11.55001</v>
      </c>
      <c r="G112" s="20"/>
      <c r="H112" s="28"/>
    </row>
    <row r="113" spans="1:8" ht="12.75" customHeight="1">
      <c r="A113" s="38">
        <v>44231</v>
      </c>
      <c r="B113" s="39"/>
      <c r="C113" s="22">
        <f>ROUND(11.21,5)</f>
        <v>11.21</v>
      </c>
      <c r="D113" s="22">
        <f>F113</f>
        <v>11.75618</v>
      </c>
      <c r="E113" s="22">
        <f>F113</f>
        <v>11.75618</v>
      </c>
      <c r="F113" s="22">
        <f>ROUND(11.75618,5)</f>
        <v>11.75618</v>
      </c>
      <c r="G113" s="20"/>
      <c r="H113" s="28"/>
    </row>
    <row r="114" spans="1:8" ht="12.75" customHeight="1">
      <c r="A114" s="38">
        <v>44322</v>
      </c>
      <c r="B114" s="39"/>
      <c r="C114" s="22">
        <f>ROUND(11.21,5)</f>
        <v>11.21</v>
      </c>
      <c r="D114" s="22">
        <f>F114</f>
        <v>11.96837</v>
      </c>
      <c r="E114" s="22">
        <f>F114</f>
        <v>11.96837</v>
      </c>
      <c r="F114" s="22">
        <f>ROUND(11.96837,5)</f>
        <v>11.96837</v>
      </c>
      <c r="G114" s="20"/>
      <c r="H114" s="28"/>
    </row>
    <row r="115" spans="1:8" ht="12.75" customHeight="1">
      <c r="A115" s="38">
        <v>44413</v>
      </c>
      <c r="B115" s="39"/>
      <c r="C115" s="22">
        <f>ROUND(11.21,5)</f>
        <v>11.21</v>
      </c>
      <c r="D115" s="22">
        <f>F115</f>
        <v>12.21055</v>
      </c>
      <c r="E115" s="22">
        <f>F115</f>
        <v>12.21055</v>
      </c>
      <c r="F115" s="22">
        <f>ROUND(12.21055,5)</f>
        <v>12.21055</v>
      </c>
      <c r="G115" s="20"/>
      <c r="H115" s="28"/>
    </row>
    <row r="116" spans="1:8" ht="12.75" customHeight="1">
      <c r="A116" s="38" t="s">
        <v>38</v>
      </c>
      <c r="B116" s="39"/>
      <c r="C116" s="21"/>
      <c r="D116" s="21"/>
      <c r="E116" s="21"/>
      <c r="F116" s="21"/>
      <c r="G116" s="20"/>
      <c r="H116" s="28"/>
    </row>
    <row r="117" spans="1:8" ht="12.75" customHeight="1">
      <c r="A117" s="38">
        <v>44049</v>
      </c>
      <c r="B117" s="39"/>
      <c r="C117" s="22">
        <f>ROUND(96.41821,5)</f>
        <v>96.41821</v>
      </c>
      <c r="D117" s="22">
        <f>F117</f>
        <v>97.08462</v>
      </c>
      <c r="E117" s="22">
        <f>F117</f>
        <v>97.08462</v>
      </c>
      <c r="F117" s="22">
        <f>ROUND(97.08462,5)</f>
        <v>97.08462</v>
      </c>
      <c r="G117" s="20"/>
      <c r="H117" s="28"/>
    </row>
    <row r="118" spans="1:8" ht="12.75" customHeight="1">
      <c r="A118" s="38">
        <v>44140</v>
      </c>
      <c r="B118" s="39"/>
      <c r="C118" s="22">
        <f>ROUND(96.41821,5)</f>
        <v>96.41821</v>
      </c>
      <c r="D118" s="22">
        <f>F118</f>
        <v>96.3845</v>
      </c>
      <c r="E118" s="22">
        <f>F118</f>
        <v>96.3845</v>
      </c>
      <c r="F118" s="22">
        <f>ROUND(96.3845,5)</f>
        <v>96.3845</v>
      </c>
      <c r="G118" s="20"/>
      <c r="H118" s="28"/>
    </row>
    <row r="119" spans="1:8" ht="12.75" customHeight="1">
      <c r="A119" s="38">
        <v>44231</v>
      </c>
      <c r="B119" s="39"/>
      <c r="C119" s="22">
        <f>ROUND(96.41821,5)</f>
        <v>96.41821</v>
      </c>
      <c r="D119" s="22">
        <f>F119</f>
        <v>97.53394</v>
      </c>
      <c r="E119" s="22">
        <f>F119</f>
        <v>97.53394</v>
      </c>
      <c r="F119" s="22">
        <f>ROUND(97.53394,5)</f>
        <v>97.53394</v>
      </c>
      <c r="G119" s="20"/>
      <c r="H119" s="28"/>
    </row>
    <row r="120" spans="1:8" ht="12.75" customHeight="1">
      <c r="A120" s="38">
        <v>44322</v>
      </c>
      <c r="B120" s="39"/>
      <c r="C120" s="22">
        <f>ROUND(96.41821,5)</f>
        <v>96.41821</v>
      </c>
      <c r="D120" s="22">
        <f>F120</f>
        <v>96.91586</v>
      </c>
      <c r="E120" s="22">
        <f>F120</f>
        <v>96.91586</v>
      </c>
      <c r="F120" s="22">
        <f>ROUND(96.91586,5)</f>
        <v>96.91586</v>
      </c>
      <c r="G120" s="20"/>
      <c r="H120" s="28"/>
    </row>
    <row r="121" spans="1:8" ht="12.75" customHeight="1">
      <c r="A121" s="38">
        <v>44413</v>
      </c>
      <c r="B121" s="39"/>
      <c r="C121" s="22">
        <f>ROUND(96.41821,5)</f>
        <v>96.41821</v>
      </c>
      <c r="D121" s="22">
        <f>F121</f>
        <v>98.01536</v>
      </c>
      <c r="E121" s="22">
        <f>F121</f>
        <v>98.01536</v>
      </c>
      <c r="F121" s="22">
        <f>ROUND(98.01536,5)</f>
        <v>98.01536</v>
      </c>
      <c r="G121" s="20"/>
      <c r="H121" s="28"/>
    </row>
    <row r="122" spans="1:8" ht="12.75" customHeight="1">
      <c r="A122" s="38" t="s">
        <v>39</v>
      </c>
      <c r="B122" s="39"/>
      <c r="C122" s="21"/>
      <c r="D122" s="21"/>
      <c r="E122" s="21"/>
      <c r="F122" s="21"/>
      <c r="G122" s="20"/>
      <c r="H122" s="28"/>
    </row>
    <row r="123" spans="1:8" ht="12.75" customHeight="1">
      <c r="A123" s="38">
        <v>44049</v>
      </c>
      <c r="B123" s="39"/>
      <c r="C123" s="22">
        <f>ROUND(4.61,5)</f>
        <v>4.61</v>
      </c>
      <c r="D123" s="22">
        <f>F123</f>
        <v>97.8762</v>
      </c>
      <c r="E123" s="22">
        <f>F123</f>
        <v>97.8762</v>
      </c>
      <c r="F123" s="22">
        <f>ROUND(97.8762,5)</f>
        <v>97.8762</v>
      </c>
      <c r="G123" s="20"/>
      <c r="H123" s="28"/>
    </row>
    <row r="124" spans="1:8" ht="12.75" customHeight="1">
      <c r="A124" s="38">
        <v>44140</v>
      </c>
      <c r="B124" s="39"/>
      <c r="C124" s="22">
        <f>ROUND(4.61,5)</f>
        <v>4.61</v>
      </c>
      <c r="D124" s="22">
        <f>F124</f>
        <v>98.97006</v>
      </c>
      <c r="E124" s="22">
        <f>F124</f>
        <v>98.97006</v>
      </c>
      <c r="F124" s="22">
        <f>ROUND(98.97006,5)</f>
        <v>98.97006</v>
      </c>
      <c r="G124" s="20"/>
      <c r="H124" s="28"/>
    </row>
    <row r="125" spans="1:8" ht="12.75" customHeight="1">
      <c r="A125" s="38">
        <v>44231</v>
      </c>
      <c r="B125" s="39"/>
      <c r="C125" s="22">
        <f>ROUND(4.61,5)</f>
        <v>4.61</v>
      </c>
      <c r="D125" s="22">
        <f>F125</f>
        <v>98.24042</v>
      </c>
      <c r="E125" s="22">
        <f>F125</f>
        <v>98.24042</v>
      </c>
      <c r="F125" s="22">
        <f>ROUND(98.24042,5)</f>
        <v>98.24042</v>
      </c>
      <c r="G125" s="20"/>
      <c r="H125" s="28"/>
    </row>
    <row r="126" spans="1:8" ht="12.75" customHeight="1">
      <c r="A126" s="38">
        <v>44322</v>
      </c>
      <c r="B126" s="39"/>
      <c r="C126" s="22">
        <f>ROUND(4.61,5)</f>
        <v>4.61</v>
      </c>
      <c r="D126" s="22">
        <f>F126</f>
        <v>99.43949</v>
      </c>
      <c r="E126" s="22">
        <f>F126</f>
        <v>99.43949</v>
      </c>
      <c r="F126" s="22">
        <f>ROUND(99.43949,5)</f>
        <v>99.43949</v>
      </c>
      <c r="G126" s="20"/>
      <c r="H126" s="28"/>
    </row>
    <row r="127" spans="1:8" ht="12.75" customHeight="1">
      <c r="A127" s="38">
        <v>44413</v>
      </c>
      <c r="B127" s="39"/>
      <c r="C127" s="22">
        <f>ROUND(4.61,5)</f>
        <v>4.61</v>
      </c>
      <c r="D127" s="22">
        <f>F127</f>
        <v>98.62105</v>
      </c>
      <c r="E127" s="22">
        <f>F127</f>
        <v>98.62105</v>
      </c>
      <c r="F127" s="22">
        <f>ROUND(98.62105,5)</f>
        <v>98.62105</v>
      </c>
      <c r="G127" s="20"/>
      <c r="H127" s="28"/>
    </row>
    <row r="128" spans="1:8" ht="12.75" customHeight="1">
      <c r="A128" s="38" t="s">
        <v>40</v>
      </c>
      <c r="B128" s="39"/>
      <c r="C128" s="21"/>
      <c r="D128" s="21"/>
      <c r="E128" s="21"/>
      <c r="F128" s="21"/>
      <c r="G128" s="20"/>
      <c r="H128" s="28"/>
    </row>
    <row r="129" spans="1:8" ht="12.75" customHeight="1">
      <c r="A129" s="38">
        <v>44049</v>
      </c>
      <c r="B129" s="39"/>
      <c r="C129" s="22">
        <f>ROUND(5.07,5)</f>
        <v>5.07</v>
      </c>
      <c r="D129" s="22">
        <f>F129</f>
        <v>127.88395</v>
      </c>
      <c r="E129" s="22">
        <f>F129</f>
        <v>127.88395</v>
      </c>
      <c r="F129" s="22">
        <f>ROUND(127.88395,5)</f>
        <v>127.88395</v>
      </c>
      <c r="G129" s="20"/>
      <c r="H129" s="28"/>
    </row>
    <row r="130" spans="1:8" ht="12.75" customHeight="1">
      <c r="A130" s="38">
        <v>44140</v>
      </c>
      <c r="B130" s="39"/>
      <c r="C130" s="22">
        <f>ROUND(5.07,5)</f>
        <v>5.07</v>
      </c>
      <c r="D130" s="22">
        <f>F130</f>
        <v>127.34913</v>
      </c>
      <c r="E130" s="22">
        <f>F130</f>
        <v>127.34913</v>
      </c>
      <c r="F130" s="22">
        <f>ROUND(127.34913,5)</f>
        <v>127.34913</v>
      </c>
      <c r="G130" s="20"/>
      <c r="H130" s="28"/>
    </row>
    <row r="131" spans="1:8" ht="12.75" customHeight="1">
      <c r="A131" s="38">
        <v>44231</v>
      </c>
      <c r="B131" s="39"/>
      <c r="C131" s="22">
        <f>ROUND(5.07,5)</f>
        <v>5.07</v>
      </c>
      <c r="D131" s="22">
        <f>F131</f>
        <v>128.86784</v>
      </c>
      <c r="E131" s="22">
        <f>F131</f>
        <v>128.86784</v>
      </c>
      <c r="F131" s="22">
        <f>ROUND(128.86784,5)</f>
        <v>128.86784</v>
      </c>
      <c r="G131" s="20"/>
      <c r="H131" s="28"/>
    </row>
    <row r="132" spans="1:8" ht="12.75" customHeight="1">
      <c r="A132" s="38">
        <v>44322</v>
      </c>
      <c r="B132" s="39"/>
      <c r="C132" s="22">
        <f>ROUND(5.07,5)</f>
        <v>5.07</v>
      </c>
      <c r="D132" s="22">
        <f>F132</f>
        <v>128.4528</v>
      </c>
      <c r="E132" s="22">
        <f>F132</f>
        <v>128.4528</v>
      </c>
      <c r="F132" s="22">
        <f>ROUND(128.4528,5)</f>
        <v>128.4528</v>
      </c>
      <c r="G132" s="20"/>
      <c r="H132" s="28"/>
    </row>
    <row r="133" spans="1:8" ht="12.75" customHeight="1">
      <c r="A133" s="38">
        <v>44413</v>
      </c>
      <c r="B133" s="39"/>
      <c r="C133" s="22">
        <f>ROUND(5.07,5)</f>
        <v>5.07</v>
      </c>
      <c r="D133" s="22">
        <f>F133</f>
        <v>129.91012</v>
      </c>
      <c r="E133" s="22">
        <f>F133</f>
        <v>129.91012</v>
      </c>
      <c r="F133" s="22">
        <f>ROUND(129.91012,5)</f>
        <v>129.91012</v>
      </c>
      <c r="G133" s="20"/>
      <c r="H133" s="28"/>
    </row>
    <row r="134" spans="1:8" ht="12.75" customHeight="1">
      <c r="A134" s="38" t="s">
        <v>41</v>
      </c>
      <c r="B134" s="39"/>
      <c r="C134" s="21"/>
      <c r="D134" s="21"/>
      <c r="E134" s="21"/>
      <c r="F134" s="21"/>
      <c r="G134" s="20"/>
      <c r="H134" s="28"/>
    </row>
    <row r="135" spans="1:8" ht="12.75" customHeight="1">
      <c r="A135" s="38">
        <v>44049</v>
      </c>
      <c r="B135" s="39"/>
      <c r="C135" s="22">
        <f>ROUND(11.73,5)</f>
        <v>11.73</v>
      </c>
      <c r="D135" s="22">
        <f>F135</f>
        <v>11.90532</v>
      </c>
      <c r="E135" s="22">
        <f>F135</f>
        <v>11.90532</v>
      </c>
      <c r="F135" s="22">
        <f>ROUND(11.90532,5)</f>
        <v>11.90532</v>
      </c>
      <c r="G135" s="20"/>
      <c r="H135" s="28"/>
    </row>
    <row r="136" spans="1:8" ht="12.75" customHeight="1">
      <c r="A136" s="38">
        <v>44140</v>
      </c>
      <c r="B136" s="39"/>
      <c r="C136" s="22">
        <f>ROUND(11.73,5)</f>
        <v>11.73</v>
      </c>
      <c r="D136" s="22">
        <f>F136</f>
        <v>12.16229</v>
      </c>
      <c r="E136" s="22">
        <f>F136</f>
        <v>12.16229</v>
      </c>
      <c r="F136" s="22">
        <f>ROUND(12.16229,5)</f>
        <v>12.16229</v>
      </c>
      <c r="G136" s="20"/>
      <c r="H136" s="28"/>
    </row>
    <row r="137" spans="1:8" ht="12.75" customHeight="1">
      <c r="A137" s="38">
        <v>44231</v>
      </c>
      <c r="B137" s="39"/>
      <c r="C137" s="22">
        <f>ROUND(11.73,5)</f>
        <v>11.73</v>
      </c>
      <c r="D137" s="22">
        <f>F137</f>
        <v>12.43081</v>
      </c>
      <c r="E137" s="22">
        <f>F137</f>
        <v>12.43081</v>
      </c>
      <c r="F137" s="22">
        <f>ROUND(12.43081,5)</f>
        <v>12.43081</v>
      </c>
      <c r="G137" s="20"/>
      <c r="H137" s="28"/>
    </row>
    <row r="138" spans="1:8" ht="12.75" customHeight="1">
      <c r="A138" s="38">
        <v>44322</v>
      </c>
      <c r="B138" s="39"/>
      <c r="C138" s="22">
        <f>ROUND(11.73,5)</f>
        <v>11.73</v>
      </c>
      <c r="D138" s="22">
        <f>F138</f>
        <v>12.7028</v>
      </c>
      <c r="E138" s="22">
        <f>F138</f>
        <v>12.7028</v>
      </c>
      <c r="F138" s="22">
        <f>ROUND(12.7028,5)</f>
        <v>12.7028</v>
      </c>
      <c r="G138" s="20"/>
      <c r="H138" s="28"/>
    </row>
    <row r="139" spans="1:8" ht="12.75" customHeight="1">
      <c r="A139" s="38">
        <v>44413</v>
      </c>
      <c r="B139" s="39"/>
      <c r="C139" s="22">
        <f>ROUND(11.73,5)</f>
        <v>11.73</v>
      </c>
      <c r="D139" s="22">
        <f>F139</f>
        <v>13.00707</v>
      </c>
      <c r="E139" s="22">
        <f>F139</f>
        <v>13.00707</v>
      </c>
      <c r="F139" s="22">
        <f>ROUND(13.00707,5)</f>
        <v>13.00707</v>
      </c>
      <c r="G139" s="20"/>
      <c r="H139" s="28"/>
    </row>
    <row r="140" spans="1:8" ht="12.75" customHeight="1">
      <c r="A140" s="38" t="s">
        <v>42</v>
      </c>
      <c r="B140" s="39"/>
      <c r="C140" s="21"/>
      <c r="D140" s="21"/>
      <c r="E140" s="21"/>
      <c r="F140" s="21"/>
      <c r="G140" s="20"/>
      <c r="H140" s="28"/>
    </row>
    <row r="141" spans="1:8" ht="12.75" customHeight="1">
      <c r="A141" s="38">
        <v>44049</v>
      </c>
      <c r="B141" s="39"/>
      <c r="C141" s="22">
        <f>ROUND(12.215,5)</f>
        <v>12.215</v>
      </c>
      <c r="D141" s="22">
        <f>F141</f>
        <v>12.3849</v>
      </c>
      <c r="E141" s="22">
        <f>F141</f>
        <v>12.3849</v>
      </c>
      <c r="F141" s="22">
        <f>ROUND(12.3849,5)</f>
        <v>12.3849</v>
      </c>
      <c r="G141" s="20"/>
      <c r="H141" s="28"/>
    </row>
    <row r="142" spans="1:8" ht="12.75" customHeight="1">
      <c r="A142" s="38">
        <v>44140</v>
      </c>
      <c r="B142" s="39"/>
      <c r="C142" s="22">
        <f>ROUND(12.215,5)</f>
        <v>12.215</v>
      </c>
      <c r="D142" s="22">
        <f>F142</f>
        <v>12.63673</v>
      </c>
      <c r="E142" s="22">
        <f>F142</f>
        <v>12.63673</v>
      </c>
      <c r="F142" s="22">
        <f>ROUND(12.63673,5)</f>
        <v>12.63673</v>
      </c>
      <c r="G142" s="20"/>
      <c r="H142" s="28"/>
    </row>
    <row r="143" spans="1:8" ht="12.75" customHeight="1">
      <c r="A143" s="38">
        <v>44231</v>
      </c>
      <c r="B143" s="39"/>
      <c r="C143" s="22">
        <f>ROUND(12.215,5)</f>
        <v>12.215</v>
      </c>
      <c r="D143" s="22">
        <f>F143</f>
        <v>12.89176</v>
      </c>
      <c r="E143" s="22">
        <f>F143</f>
        <v>12.89176</v>
      </c>
      <c r="F143" s="22">
        <f>ROUND(12.89176,5)</f>
        <v>12.89176</v>
      </c>
      <c r="G143" s="20"/>
      <c r="H143" s="28"/>
    </row>
    <row r="144" spans="1:8" ht="12.75" customHeight="1">
      <c r="A144" s="38">
        <v>44322</v>
      </c>
      <c r="B144" s="39"/>
      <c r="C144" s="22">
        <f>ROUND(12.215,5)</f>
        <v>12.215</v>
      </c>
      <c r="D144" s="22">
        <f>F144</f>
        <v>13.16049</v>
      </c>
      <c r="E144" s="22">
        <f>F144</f>
        <v>13.16049</v>
      </c>
      <c r="F144" s="22">
        <f>ROUND(13.16049,5)</f>
        <v>13.16049</v>
      </c>
      <c r="G144" s="20"/>
      <c r="H144" s="28"/>
    </row>
    <row r="145" spans="1:8" ht="12.75" customHeight="1">
      <c r="A145" s="38">
        <v>44413</v>
      </c>
      <c r="B145" s="39"/>
      <c r="C145" s="22">
        <f>ROUND(12.215,5)</f>
        <v>12.215</v>
      </c>
      <c r="D145" s="22">
        <f>F145</f>
        <v>13.45245</v>
      </c>
      <c r="E145" s="22">
        <f>F145</f>
        <v>13.45245</v>
      </c>
      <c r="F145" s="22">
        <f>ROUND(13.45245,5)</f>
        <v>13.45245</v>
      </c>
      <c r="G145" s="20"/>
      <c r="H145" s="28"/>
    </row>
    <row r="146" spans="1:8" ht="12.75" customHeight="1">
      <c r="A146" s="38" t="s">
        <v>43</v>
      </c>
      <c r="B146" s="39"/>
      <c r="C146" s="21"/>
      <c r="D146" s="21"/>
      <c r="E146" s="21"/>
      <c r="F146" s="21"/>
      <c r="G146" s="20"/>
      <c r="H146" s="28"/>
    </row>
    <row r="147" spans="1:8" ht="12.75" customHeight="1">
      <c r="A147" s="38">
        <v>44049</v>
      </c>
      <c r="B147" s="39"/>
      <c r="C147" s="22">
        <f>ROUND(5.115,5)</f>
        <v>5.115</v>
      </c>
      <c r="D147" s="22">
        <f>F147</f>
        <v>5.1867</v>
      </c>
      <c r="E147" s="22">
        <f>F147</f>
        <v>5.1867</v>
      </c>
      <c r="F147" s="22">
        <f>ROUND(5.1867,5)</f>
        <v>5.1867</v>
      </c>
      <c r="G147" s="20"/>
      <c r="H147" s="28"/>
    </row>
    <row r="148" spans="1:8" ht="12.75" customHeight="1">
      <c r="A148" s="38">
        <v>44140</v>
      </c>
      <c r="B148" s="39"/>
      <c r="C148" s="22">
        <f>ROUND(5.115,5)</f>
        <v>5.115</v>
      </c>
      <c r="D148" s="22">
        <f>F148</f>
        <v>5.27353</v>
      </c>
      <c r="E148" s="22">
        <f>F148</f>
        <v>5.27353</v>
      </c>
      <c r="F148" s="22">
        <f>ROUND(5.27353,5)</f>
        <v>5.27353</v>
      </c>
      <c r="G148" s="20"/>
      <c r="H148" s="28"/>
    </row>
    <row r="149" spans="1:8" ht="12.75" customHeight="1">
      <c r="A149" s="38">
        <v>44231</v>
      </c>
      <c r="B149" s="39"/>
      <c r="C149" s="22">
        <f>ROUND(5.115,5)</f>
        <v>5.115</v>
      </c>
      <c r="D149" s="22">
        <f>F149</f>
        <v>5.35356</v>
      </c>
      <c r="E149" s="22">
        <f>F149</f>
        <v>5.35356</v>
      </c>
      <c r="F149" s="22">
        <f>ROUND(5.35356,5)</f>
        <v>5.35356</v>
      </c>
      <c r="G149" s="20"/>
      <c r="H149" s="28"/>
    </row>
    <row r="150" spans="1:8" ht="12.75" customHeight="1">
      <c r="A150" s="38">
        <v>44322</v>
      </c>
      <c r="B150" s="39"/>
      <c r="C150" s="22">
        <f>ROUND(5.115,5)</f>
        <v>5.115</v>
      </c>
      <c r="D150" s="22">
        <f>F150</f>
        <v>5.42668</v>
      </c>
      <c r="E150" s="22">
        <f>F150</f>
        <v>5.42668</v>
      </c>
      <c r="F150" s="22">
        <f>ROUND(5.42668,5)</f>
        <v>5.42668</v>
      </c>
      <c r="G150" s="20"/>
      <c r="H150" s="28"/>
    </row>
    <row r="151" spans="1:8" ht="12.75" customHeight="1">
      <c r="A151" s="38">
        <v>44413</v>
      </c>
      <c r="B151" s="39"/>
      <c r="C151" s="22">
        <f>ROUND(5.115,5)</f>
        <v>5.115</v>
      </c>
      <c r="D151" s="22">
        <f>F151</f>
        <v>5.59283</v>
      </c>
      <c r="E151" s="22">
        <f>F151</f>
        <v>5.59283</v>
      </c>
      <c r="F151" s="22">
        <f>ROUND(5.59283,5)</f>
        <v>5.59283</v>
      </c>
      <c r="G151" s="20"/>
      <c r="H151" s="28"/>
    </row>
    <row r="152" spans="1:8" ht="12.75" customHeight="1">
      <c r="A152" s="38" t="s">
        <v>44</v>
      </c>
      <c r="B152" s="39"/>
      <c r="C152" s="21"/>
      <c r="D152" s="21"/>
      <c r="E152" s="21"/>
      <c r="F152" s="21"/>
      <c r="G152" s="20"/>
      <c r="H152" s="28"/>
    </row>
    <row r="153" spans="1:8" ht="12.75" customHeight="1">
      <c r="A153" s="38">
        <v>44049</v>
      </c>
      <c r="B153" s="39"/>
      <c r="C153" s="22">
        <f>ROUND(10.71,5)</f>
        <v>10.71</v>
      </c>
      <c r="D153" s="22">
        <f>F153</f>
        <v>10.85509</v>
      </c>
      <c r="E153" s="22">
        <f>F153</f>
        <v>10.85509</v>
      </c>
      <c r="F153" s="22">
        <f>ROUND(10.85509,5)</f>
        <v>10.85509</v>
      </c>
      <c r="G153" s="20"/>
      <c r="H153" s="28"/>
    </row>
    <row r="154" spans="1:8" ht="12.75" customHeight="1">
      <c r="A154" s="38">
        <v>44140</v>
      </c>
      <c r="B154" s="39"/>
      <c r="C154" s="22">
        <f>ROUND(10.71,5)</f>
        <v>10.71</v>
      </c>
      <c r="D154" s="22">
        <f>F154</f>
        <v>11.0663</v>
      </c>
      <c r="E154" s="22">
        <f>F154</f>
        <v>11.0663</v>
      </c>
      <c r="F154" s="22">
        <f>ROUND(11.0663,5)</f>
        <v>11.0663</v>
      </c>
      <c r="G154" s="20"/>
      <c r="H154" s="28"/>
    </row>
    <row r="155" spans="1:8" ht="12.75" customHeight="1">
      <c r="A155" s="38">
        <v>44231</v>
      </c>
      <c r="B155" s="39"/>
      <c r="C155" s="22">
        <f>ROUND(10.71,5)</f>
        <v>10.71</v>
      </c>
      <c r="D155" s="22">
        <f>F155</f>
        <v>11.28665</v>
      </c>
      <c r="E155" s="22">
        <f>F155</f>
        <v>11.28665</v>
      </c>
      <c r="F155" s="22">
        <f>ROUND(11.28665,5)</f>
        <v>11.28665</v>
      </c>
      <c r="G155" s="20"/>
      <c r="H155" s="28"/>
    </row>
    <row r="156" spans="1:8" ht="12.75" customHeight="1">
      <c r="A156" s="38">
        <v>44322</v>
      </c>
      <c r="B156" s="39"/>
      <c r="C156" s="22">
        <f>ROUND(10.71,5)</f>
        <v>10.71</v>
      </c>
      <c r="D156" s="22">
        <f>F156</f>
        <v>11.50527</v>
      </c>
      <c r="E156" s="22">
        <f>F156</f>
        <v>11.50527</v>
      </c>
      <c r="F156" s="22">
        <f>ROUND(11.50527,5)</f>
        <v>11.50527</v>
      </c>
      <c r="G156" s="20"/>
      <c r="H156" s="28"/>
    </row>
    <row r="157" spans="1:8" ht="12.75" customHeight="1">
      <c r="A157" s="38">
        <v>44413</v>
      </c>
      <c r="B157" s="39"/>
      <c r="C157" s="22">
        <f>ROUND(10.71,5)</f>
        <v>10.71</v>
      </c>
      <c r="D157" s="22">
        <f>F157</f>
        <v>11.75442</v>
      </c>
      <c r="E157" s="22">
        <f>F157</f>
        <v>11.75442</v>
      </c>
      <c r="F157" s="22">
        <f>ROUND(11.75442,5)</f>
        <v>11.75442</v>
      </c>
      <c r="G157" s="20"/>
      <c r="H157" s="28"/>
    </row>
    <row r="158" spans="1:8" ht="12.75" customHeight="1">
      <c r="A158" s="38" t="s">
        <v>45</v>
      </c>
      <c r="B158" s="39"/>
      <c r="C158" s="21"/>
      <c r="D158" s="21"/>
      <c r="E158" s="21"/>
      <c r="F158" s="21"/>
      <c r="G158" s="20"/>
      <c r="H158" s="28"/>
    </row>
    <row r="159" spans="1:8" ht="12.75" customHeight="1">
      <c r="A159" s="38">
        <v>44049</v>
      </c>
      <c r="B159" s="39"/>
      <c r="C159" s="22">
        <f>ROUND(7.6,5)</f>
        <v>7.6</v>
      </c>
      <c r="D159" s="22">
        <f>F159</f>
        <v>7.72233</v>
      </c>
      <c r="E159" s="22">
        <f>F159</f>
        <v>7.72233</v>
      </c>
      <c r="F159" s="22">
        <f>ROUND(7.72233,5)</f>
        <v>7.72233</v>
      </c>
      <c r="G159" s="20"/>
      <c r="H159" s="28"/>
    </row>
    <row r="160" spans="1:8" ht="12.75" customHeight="1">
      <c r="A160" s="38">
        <v>44140</v>
      </c>
      <c r="B160" s="39"/>
      <c r="C160" s="22">
        <f>ROUND(7.6,5)</f>
        <v>7.6</v>
      </c>
      <c r="D160" s="22">
        <f>F160</f>
        <v>7.89781</v>
      </c>
      <c r="E160" s="22">
        <f>F160</f>
        <v>7.89781</v>
      </c>
      <c r="F160" s="22">
        <f>ROUND(7.89781,5)</f>
        <v>7.89781</v>
      </c>
      <c r="G160" s="20"/>
      <c r="H160" s="28"/>
    </row>
    <row r="161" spans="1:8" ht="12.75" customHeight="1">
      <c r="A161" s="38">
        <v>44231</v>
      </c>
      <c r="B161" s="39"/>
      <c r="C161" s="22">
        <f>ROUND(7.6,5)</f>
        <v>7.6</v>
      </c>
      <c r="D161" s="22">
        <f>F161</f>
        <v>8.07744</v>
      </c>
      <c r="E161" s="22">
        <f>F161</f>
        <v>8.07744</v>
      </c>
      <c r="F161" s="22">
        <f>ROUND(8.07744,5)</f>
        <v>8.07744</v>
      </c>
      <c r="G161" s="20"/>
      <c r="H161" s="28"/>
    </row>
    <row r="162" spans="1:8" ht="12.75" customHeight="1">
      <c r="A162" s="38">
        <v>44322</v>
      </c>
      <c r="B162" s="39"/>
      <c r="C162" s="22">
        <f>ROUND(7.6,5)</f>
        <v>7.6</v>
      </c>
      <c r="D162" s="22">
        <f>F162</f>
        <v>8.26874</v>
      </c>
      <c r="E162" s="22">
        <f>F162</f>
        <v>8.26874</v>
      </c>
      <c r="F162" s="22">
        <f>ROUND(8.26874,5)</f>
        <v>8.26874</v>
      </c>
      <c r="G162" s="20"/>
      <c r="H162" s="28"/>
    </row>
    <row r="163" spans="1:8" ht="12.75" customHeight="1">
      <c r="A163" s="38">
        <v>44413</v>
      </c>
      <c r="B163" s="39"/>
      <c r="C163" s="22">
        <f>ROUND(7.6,5)</f>
        <v>7.6</v>
      </c>
      <c r="D163" s="22">
        <f>F163</f>
        <v>8.50458</v>
      </c>
      <c r="E163" s="22">
        <f>F163</f>
        <v>8.50458</v>
      </c>
      <c r="F163" s="22">
        <f>ROUND(8.50458,5)</f>
        <v>8.50458</v>
      </c>
      <c r="G163" s="20"/>
      <c r="H163" s="28"/>
    </row>
    <row r="164" spans="1:8" ht="12.75" customHeight="1">
      <c r="A164" s="38" t="s">
        <v>46</v>
      </c>
      <c r="B164" s="39"/>
      <c r="C164" s="21"/>
      <c r="D164" s="21"/>
      <c r="E164" s="21"/>
      <c r="F164" s="21"/>
      <c r="G164" s="20"/>
      <c r="H164" s="28"/>
    </row>
    <row r="165" spans="1:8" ht="12.75" customHeight="1">
      <c r="A165" s="38">
        <v>44049</v>
      </c>
      <c r="B165" s="39"/>
      <c r="C165" s="22">
        <f>ROUND(2.795,5)</f>
        <v>2.795</v>
      </c>
      <c r="D165" s="22">
        <f>F165</f>
        <v>307.48237</v>
      </c>
      <c r="E165" s="22">
        <f>F165</f>
        <v>307.48237</v>
      </c>
      <c r="F165" s="22">
        <f>ROUND(307.48237,5)</f>
        <v>307.48237</v>
      </c>
      <c r="G165" s="20"/>
      <c r="H165" s="28"/>
    </row>
    <row r="166" spans="1:8" ht="12.75" customHeight="1">
      <c r="A166" s="38">
        <v>44140</v>
      </c>
      <c r="B166" s="39"/>
      <c r="C166" s="22">
        <f>ROUND(2.795,5)</f>
        <v>2.795</v>
      </c>
      <c r="D166" s="22">
        <f>F166</f>
        <v>310.91856</v>
      </c>
      <c r="E166" s="22">
        <f>F166</f>
        <v>310.91856</v>
      </c>
      <c r="F166" s="22">
        <f>ROUND(310.91856,5)</f>
        <v>310.91856</v>
      </c>
      <c r="G166" s="20"/>
      <c r="H166" s="28"/>
    </row>
    <row r="167" spans="1:8" ht="12.75" customHeight="1">
      <c r="A167" s="38">
        <v>44231</v>
      </c>
      <c r="B167" s="39"/>
      <c r="C167" s="22">
        <f>ROUND(2.795,5)</f>
        <v>2.795</v>
      </c>
      <c r="D167" s="22">
        <f>F167</f>
        <v>306.68974</v>
      </c>
      <c r="E167" s="22">
        <f>F167</f>
        <v>306.68974</v>
      </c>
      <c r="F167" s="22">
        <f>ROUND(306.68974,5)</f>
        <v>306.68974</v>
      </c>
      <c r="G167" s="20"/>
      <c r="H167" s="28"/>
    </row>
    <row r="168" spans="1:8" ht="12.75" customHeight="1">
      <c r="A168" s="38">
        <v>44322</v>
      </c>
      <c r="B168" s="39"/>
      <c r="C168" s="22">
        <f>ROUND(2.795,5)</f>
        <v>2.795</v>
      </c>
      <c r="D168" s="22">
        <f>F168</f>
        <v>310.43314</v>
      </c>
      <c r="E168" s="22">
        <f>F168</f>
        <v>310.43314</v>
      </c>
      <c r="F168" s="22">
        <f>ROUND(310.43314,5)</f>
        <v>310.43314</v>
      </c>
      <c r="G168" s="20"/>
      <c r="H168" s="28"/>
    </row>
    <row r="169" spans="1:8" ht="12.75" customHeight="1">
      <c r="A169" s="38">
        <v>44413</v>
      </c>
      <c r="B169" s="39"/>
      <c r="C169" s="22">
        <f>ROUND(2.795,5)</f>
        <v>2.795</v>
      </c>
      <c r="D169" s="22">
        <f>F169</f>
        <v>305.87035</v>
      </c>
      <c r="E169" s="22">
        <f>F169</f>
        <v>305.87035</v>
      </c>
      <c r="F169" s="22">
        <f>ROUND(305.87035,5)</f>
        <v>305.87035</v>
      </c>
      <c r="G169" s="20"/>
      <c r="H169" s="28"/>
    </row>
    <row r="170" spans="1:8" ht="12.75" customHeight="1">
      <c r="A170" s="38" t="s">
        <v>47</v>
      </c>
      <c r="B170" s="39"/>
      <c r="C170" s="21"/>
      <c r="D170" s="21"/>
      <c r="E170" s="21"/>
      <c r="F170" s="21"/>
      <c r="G170" s="20"/>
      <c r="H170" s="28"/>
    </row>
    <row r="171" spans="1:8" ht="12.75" customHeight="1">
      <c r="A171" s="38">
        <v>44049</v>
      </c>
      <c r="B171" s="39"/>
      <c r="C171" s="22">
        <f>ROUND(4.425,5)</f>
        <v>4.425</v>
      </c>
      <c r="D171" s="22">
        <f>F171</f>
        <v>215.51139</v>
      </c>
      <c r="E171" s="22">
        <f>F171</f>
        <v>215.51139</v>
      </c>
      <c r="F171" s="22">
        <f>ROUND(215.51139,5)</f>
        <v>215.51139</v>
      </c>
      <c r="G171" s="20"/>
      <c r="H171" s="28"/>
    </row>
    <row r="172" spans="1:8" ht="12.75" customHeight="1">
      <c r="A172" s="38">
        <v>44140</v>
      </c>
      <c r="B172" s="39"/>
      <c r="C172" s="22">
        <f>ROUND(4.425,5)</f>
        <v>4.425</v>
      </c>
      <c r="D172" s="22">
        <f>F172</f>
        <v>217.91985</v>
      </c>
      <c r="E172" s="22">
        <f>F172</f>
        <v>217.91985</v>
      </c>
      <c r="F172" s="22">
        <f>ROUND(217.91985,5)</f>
        <v>217.91985</v>
      </c>
      <c r="G172" s="20"/>
      <c r="H172" s="28"/>
    </row>
    <row r="173" spans="1:8" ht="12.75" customHeight="1">
      <c r="A173" s="38">
        <v>44231</v>
      </c>
      <c r="B173" s="39"/>
      <c r="C173" s="22">
        <f>ROUND(4.425,5)</f>
        <v>4.425</v>
      </c>
      <c r="D173" s="22">
        <f>F173</f>
        <v>216.30264</v>
      </c>
      <c r="E173" s="22">
        <f>F173</f>
        <v>216.30264</v>
      </c>
      <c r="F173" s="22">
        <f>ROUND(216.30264,5)</f>
        <v>216.30264</v>
      </c>
      <c r="G173" s="20"/>
      <c r="H173" s="28"/>
    </row>
    <row r="174" spans="1:8" ht="12.75" customHeight="1">
      <c r="A174" s="38">
        <v>44322</v>
      </c>
      <c r="B174" s="39"/>
      <c r="C174" s="22">
        <f>ROUND(4.425,5)</f>
        <v>4.425</v>
      </c>
      <c r="D174" s="22">
        <f>F174</f>
        <v>218.94225</v>
      </c>
      <c r="E174" s="22">
        <f>F174</f>
        <v>218.94225</v>
      </c>
      <c r="F174" s="22">
        <f>ROUND(218.94225,5)</f>
        <v>218.94225</v>
      </c>
      <c r="G174" s="20"/>
      <c r="H174" s="28"/>
    </row>
    <row r="175" spans="1:8" ht="12.75" customHeight="1">
      <c r="A175" s="38">
        <v>44413</v>
      </c>
      <c r="B175" s="39"/>
      <c r="C175" s="22">
        <f>ROUND(4.425,5)</f>
        <v>4.425</v>
      </c>
      <c r="D175" s="22">
        <f>F175</f>
        <v>217.13273</v>
      </c>
      <c r="E175" s="22">
        <f>F175</f>
        <v>217.13273</v>
      </c>
      <c r="F175" s="22">
        <f>ROUND(217.13273,5)</f>
        <v>217.13273</v>
      </c>
      <c r="G175" s="20"/>
      <c r="H175" s="28"/>
    </row>
    <row r="176" spans="1:8" ht="12.75" customHeight="1">
      <c r="A176" s="38" t="s">
        <v>48</v>
      </c>
      <c r="B176" s="39"/>
      <c r="C176" s="21"/>
      <c r="D176" s="21"/>
      <c r="E176" s="21"/>
      <c r="F176" s="21"/>
      <c r="G176" s="20"/>
      <c r="H176" s="28"/>
    </row>
    <row r="177" spans="1:8" ht="12.75" customHeight="1">
      <c r="A177" s="38">
        <v>44049</v>
      </c>
      <c r="B177" s="39"/>
      <c r="C177" s="22">
        <f>ROUND(0,5)</f>
        <v>0</v>
      </c>
      <c r="D177" s="22">
        <f>F177</f>
        <v>1.03146</v>
      </c>
      <c r="E177" s="22">
        <f>F177</f>
        <v>1.03146</v>
      </c>
      <c r="F177" s="22">
        <f>ROUND(1.03146,5)</f>
        <v>1.03146</v>
      </c>
      <c r="G177" s="20"/>
      <c r="H177" s="28"/>
    </row>
    <row r="178" spans="1:8" ht="12.75" customHeight="1">
      <c r="A178" s="38" t="s">
        <v>49</v>
      </c>
      <c r="B178" s="39"/>
      <c r="C178" s="21"/>
      <c r="D178" s="21"/>
      <c r="E178" s="21"/>
      <c r="F178" s="21"/>
      <c r="G178" s="20"/>
      <c r="H178" s="28"/>
    </row>
    <row r="179" spans="1:8" ht="12.75" customHeight="1">
      <c r="A179" s="38">
        <v>44049</v>
      </c>
      <c r="B179" s="39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8">
        <v>44140</v>
      </c>
      <c r="B180" s="39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8">
        <v>44231</v>
      </c>
      <c r="B181" s="39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8">
        <v>44322</v>
      </c>
      <c r="B182" s="39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8">
        <v>44413</v>
      </c>
      <c r="B183" s="39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8" t="s">
        <v>50</v>
      </c>
      <c r="B184" s="39"/>
      <c r="C184" s="21"/>
      <c r="D184" s="21"/>
      <c r="E184" s="21"/>
      <c r="F184" s="21"/>
      <c r="G184" s="20"/>
      <c r="H184" s="28"/>
    </row>
    <row r="185" spans="1:8" ht="12.75" customHeight="1">
      <c r="A185" s="38">
        <v>44049</v>
      </c>
      <c r="B185" s="39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8">
        <v>44140</v>
      </c>
      <c r="B186" s="39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8">
        <v>44231</v>
      </c>
      <c r="B187" s="39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8">
        <v>44322</v>
      </c>
      <c r="B188" s="39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8">
        <v>44413</v>
      </c>
      <c r="B189" s="39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8" t="s">
        <v>51</v>
      </c>
      <c r="B190" s="39"/>
      <c r="C190" s="21"/>
      <c r="D190" s="21"/>
      <c r="E190" s="21"/>
      <c r="F190" s="21"/>
      <c r="G190" s="20"/>
      <c r="H190" s="28"/>
    </row>
    <row r="191" spans="1:8" ht="12.75" customHeight="1">
      <c r="A191" s="38">
        <v>44049</v>
      </c>
      <c r="B191" s="39"/>
      <c r="C191" s="22">
        <f>ROUND(3.5,5)</f>
        <v>3.5</v>
      </c>
      <c r="D191" s="22">
        <f>F191</f>
        <v>3.34533</v>
      </c>
      <c r="E191" s="22">
        <f>F191</f>
        <v>3.34533</v>
      </c>
      <c r="F191" s="22">
        <f>ROUND(3.34533,5)</f>
        <v>3.34533</v>
      </c>
      <c r="G191" s="20"/>
      <c r="H191" s="28"/>
    </row>
    <row r="192" spans="1:8" ht="12.75" customHeight="1">
      <c r="A192" s="38">
        <v>44140</v>
      </c>
      <c r="B192" s="39"/>
      <c r="C192" s="22">
        <f>ROUND(3.5,5)</f>
        <v>3.5</v>
      </c>
      <c r="D192" s="22">
        <f>F192</f>
        <v>2.62866</v>
      </c>
      <c r="E192" s="22">
        <f>F192</f>
        <v>2.62866</v>
      </c>
      <c r="F192" s="22">
        <f>ROUND(2.62866,5)</f>
        <v>2.62866</v>
      </c>
      <c r="G192" s="20"/>
      <c r="H192" s="28"/>
    </row>
    <row r="193" spans="1:8" ht="12.75" customHeight="1">
      <c r="A193" s="38">
        <v>44231</v>
      </c>
      <c r="B193" s="39"/>
      <c r="C193" s="22">
        <f>ROUND(3.5,5)</f>
        <v>3.5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38">
        <v>44322</v>
      </c>
      <c r="B194" s="39"/>
      <c r="C194" s="22">
        <f>ROUND(3.5,5)</f>
        <v>3.5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38">
        <v>44413</v>
      </c>
      <c r="B195" s="39"/>
      <c r="C195" s="22">
        <f>ROUND(3.5,5)</f>
        <v>3.5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28"/>
    </row>
    <row r="196" spans="1:8" ht="12.75" customHeight="1">
      <c r="A196" s="38" t="s">
        <v>52</v>
      </c>
      <c r="B196" s="39"/>
      <c r="C196" s="21"/>
      <c r="D196" s="21"/>
      <c r="E196" s="21"/>
      <c r="F196" s="21"/>
      <c r="G196" s="20"/>
      <c r="H196" s="28"/>
    </row>
    <row r="197" spans="1:8" ht="12.75" customHeight="1">
      <c r="A197" s="38">
        <v>44049</v>
      </c>
      <c r="B197" s="39"/>
      <c r="C197" s="22">
        <f>ROUND(10.66,5)</f>
        <v>10.66</v>
      </c>
      <c r="D197" s="22">
        <f>F197</f>
        <v>10.79027</v>
      </c>
      <c r="E197" s="22">
        <f>F197</f>
        <v>10.79027</v>
      </c>
      <c r="F197" s="22">
        <f>ROUND(10.79027,5)</f>
        <v>10.79027</v>
      </c>
      <c r="G197" s="20"/>
      <c r="H197" s="28"/>
    </row>
    <row r="198" spans="1:8" ht="12.75" customHeight="1">
      <c r="A198" s="38">
        <v>44140</v>
      </c>
      <c r="B198" s="39"/>
      <c r="C198" s="22">
        <f>ROUND(10.66,5)</f>
        <v>10.66</v>
      </c>
      <c r="D198" s="22">
        <f>F198</f>
        <v>10.97783</v>
      </c>
      <c r="E198" s="22">
        <f>F198</f>
        <v>10.97783</v>
      </c>
      <c r="F198" s="22">
        <f>ROUND(10.97783,5)</f>
        <v>10.97783</v>
      </c>
      <c r="G198" s="20"/>
      <c r="H198" s="28"/>
    </row>
    <row r="199" spans="1:8" ht="12.75" customHeight="1">
      <c r="A199" s="38">
        <v>44231</v>
      </c>
      <c r="B199" s="39"/>
      <c r="C199" s="22">
        <f>ROUND(10.66,5)</f>
        <v>10.66</v>
      </c>
      <c r="D199" s="22">
        <f>F199</f>
        <v>11.16834</v>
      </c>
      <c r="E199" s="22">
        <f>F199</f>
        <v>11.16834</v>
      </c>
      <c r="F199" s="22">
        <f>ROUND(11.16834,5)</f>
        <v>11.16834</v>
      </c>
      <c r="G199" s="20"/>
      <c r="H199" s="28"/>
    </row>
    <row r="200" spans="1:8" ht="12.75" customHeight="1">
      <c r="A200" s="38">
        <v>44322</v>
      </c>
      <c r="B200" s="39"/>
      <c r="C200" s="22">
        <f>ROUND(10.66,5)</f>
        <v>10.66</v>
      </c>
      <c r="D200" s="22">
        <f>F200</f>
        <v>11.36331</v>
      </c>
      <c r="E200" s="22">
        <f>F200</f>
        <v>11.36331</v>
      </c>
      <c r="F200" s="22">
        <f>ROUND(11.36331,5)</f>
        <v>11.36331</v>
      </c>
      <c r="G200" s="20"/>
      <c r="H200" s="28"/>
    </row>
    <row r="201" spans="1:8" ht="12.75" customHeight="1">
      <c r="A201" s="38">
        <v>44413</v>
      </c>
      <c r="B201" s="39"/>
      <c r="C201" s="22">
        <f>ROUND(10.66,5)</f>
        <v>10.66</v>
      </c>
      <c r="D201" s="22">
        <f>F201</f>
        <v>11.58077</v>
      </c>
      <c r="E201" s="22">
        <f>F201</f>
        <v>11.58077</v>
      </c>
      <c r="F201" s="22">
        <f>ROUND(11.58077,5)</f>
        <v>11.58077</v>
      </c>
      <c r="G201" s="20"/>
      <c r="H201" s="28"/>
    </row>
    <row r="202" spans="1:8" ht="12.75" customHeight="1">
      <c r="A202" s="38" t="s">
        <v>53</v>
      </c>
      <c r="B202" s="39"/>
      <c r="C202" s="21"/>
      <c r="D202" s="21"/>
      <c r="E202" s="21"/>
      <c r="F202" s="21"/>
      <c r="G202" s="20"/>
      <c r="H202" s="28"/>
    </row>
    <row r="203" spans="1:8" ht="12.75" customHeight="1">
      <c r="A203" s="38">
        <v>44049</v>
      </c>
      <c r="B203" s="39"/>
      <c r="C203" s="22">
        <f>ROUND(4.02,5)</f>
        <v>4.02</v>
      </c>
      <c r="D203" s="22">
        <f>F203</f>
        <v>187.22743</v>
      </c>
      <c r="E203" s="22">
        <f>F203</f>
        <v>187.22743</v>
      </c>
      <c r="F203" s="22">
        <f>ROUND(187.22743,5)</f>
        <v>187.22743</v>
      </c>
      <c r="G203" s="20"/>
      <c r="H203" s="28"/>
    </row>
    <row r="204" spans="1:8" ht="12.75" customHeight="1">
      <c r="A204" s="38">
        <v>44140</v>
      </c>
      <c r="B204" s="39"/>
      <c r="C204" s="22">
        <f>ROUND(4.02,5)</f>
        <v>4.02</v>
      </c>
      <c r="D204" s="22">
        <f>F204</f>
        <v>186.61362</v>
      </c>
      <c r="E204" s="22">
        <f>F204</f>
        <v>186.61362</v>
      </c>
      <c r="F204" s="22">
        <f>ROUND(186.61362,5)</f>
        <v>186.61362</v>
      </c>
      <c r="G204" s="20"/>
      <c r="H204" s="28"/>
    </row>
    <row r="205" spans="1:8" ht="12.75" customHeight="1">
      <c r="A205" s="38">
        <v>44231</v>
      </c>
      <c r="B205" s="39"/>
      <c r="C205" s="22">
        <f>ROUND(4.02,5)</f>
        <v>4.02</v>
      </c>
      <c r="D205" s="22">
        <f>F205</f>
        <v>188.83881</v>
      </c>
      <c r="E205" s="22">
        <f>F205</f>
        <v>188.83881</v>
      </c>
      <c r="F205" s="22">
        <f>ROUND(188.83881,5)</f>
        <v>188.83881</v>
      </c>
      <c r="G205" s="20"/>
      <c r="H205" s="28"/>
    </row>
    <row r="206" spans="1:8" ht="12.75" customHeight="1">
      <c r="A206" s="38">
        <v>44322</v>
      </c>
      <c r="B206" s="39"/>
      <c r="C206" s="22">
        <f>ROUND(4.02,5)</f>
        <v>4.02</v>
      </c>
      <c r="D206" s="22">
        <f>F206</f>
        <v>188.40166</v>
      </c>
      <c r="E206" s="22">
        <f>F206</f>
        <v>188.40166</v>
      </c>
      <c r="F206" s="22">
        <f>ROUND(188.40166,5)</f>
        <v>188.40166</v>
      </c>
      <c r="G206" s="20"/>
      <c r="H206" s="28"/>
    </row>
    <row r="207" spans="1:8" ht="12.75" customHeight="1">
      <c r="A207" s="38">
        <v>44413</v>
      </c>
      <c r="B207" s="39"/>
      <c r="C207" s="22">
        <f>ROUND(4.02,5)</f>
        <v>4.02</v>
      </c>
      <c r="D207" s="22">
        <f>F207</f>
        <v>190.53953</v>
      </c>
      <c r="E207" s="22">
        <f>F207</f>
        <v>190.53953</v>
      </c>
      <c r="F207" s="22">
        <f>ROUND(190.53953,5)</f>
        <v>190.53953</v>
      </c>
      <c r="G207" s="20"/>
      <c r="H207" s="28"/>
    </row>
    <row r="208" spans="1:8" ht="12.75" customHeight="1">
      <c r="A208" s="38" t="s">
        <v>54</v>
      </c>
      <c r="B208" s="39"/>
      <c r="C208" s="21"/>
      <c r="D208" s="21"/>
      <c r="E208" s="21"/>
      <c r="F208" s="21"/>
      <c r="G208" s="20"/>
      <c r="H208" s="28"/>
    </row>
    <row r="209" spans="1:8" ht="12.75" customHeight="1">
      <c r="A209" s="38">
        <v>44049</v>
      </c>
      <c r="B209" s="39"/>
      <c r="C209" s="22">
        <f>ROUND(2.35,5)</f>
        <v>2.35</v>
      </c>
      <c r="D209" s="22">
        <f>F209</f>
        <v>166.22941</v>
      </c>
      <c r="E209" s="22">
        <f>F209</f>
        <v>166.22941</v>
      </c>
      <c r="F209" s="22">
        <f>ROUND(166.22941,5)</f>
        <v>166.22941</v>
      </c>
      <c r="G209" s="20"/>
      <c r="H209" s="28"/>
    </row>
    <row r="210" spans="1:8" ht="12.75" customHeight="1">
      <c r="A210" s="38">
        <v>44140</v>
      </c>
      <c r="B210" s="39"/>
      <c r="C210" s="22">
        <f>ROUND(2.35,5)</f>
        <v>2.35</v>
      </c>
      <c r="D210" s="22">
        <f>F210</f>
        <v>168.08769</v>
      </c>
      <c r="E210" s="22">
        <f>F210</f>
        <v>168.08769</v>
      </c>
      <c r="F210" s="22">
        <f>ROUND(168.08769,5)</f>
        <v>168.08769</v>
      </c>
      <c r="G210" s="20"/>
      <c r="H210" s="28"/>
    </row>
    <row r="211" spans="1:8" ht="12.75" customHeight="1">
      <c r="A211" s="38">
        <v>44231</v>
      </c>
      <c r="B211" s="39"/>
      <c r="C211" s="22">
        <f>ROUND(2.35,5)</f>
        <v>2.35</v>
      </c>
      <c r="D211" s="22">
        <f>F211</f>
        <v>167.77068</v>
      </c>
      <c r="E211" s="22">
        <f>F211</f>
        <v>167.77068</v>
      </c>
      <c r="F211" s="22">
        <f>ROUND(167.77068,5)</f>
        <v>167.77068</v>
      </c>
      <c r="G211" s="20"/>
      <c r="H211" s="28"/>
    </row>
    <row r="212" spans="1:8" ht="12.75" customHeight="1">
      <c r="A212" s="38">
        <v>44322</v>
      </c>
      <c r="B212" s="39"/>
      <c r="C212" s="22">
        <f>ROUND(2.35,5)</f>
        <v>2.35</v>
      </c>
      <c r="D212" s="22">
        <f>F212</f>
        <v>169.81823</v>
      </c>
      <c r="E212" s="22">
        <f>F212</f>
        <v>169.81823</v>
      </c>
      <c r="F212" s="22">
        <f>ROUND(169.81823,5)</f>
        <v>169.81823</v>
      </c>
      <c r="G212" s="20"/>
      <c r="H212" s="28"/>
    </row>
    <row r="213" spans="1:8" ht="12.75" customHeight="1">
      <c r="A213" s="38">
        <v>44413</v>
      </c>
      <c r="B213" s="39"/>
      <c r="C213" s="22">
        <f>ROUND(2.35,5)</f>
        <v>2.35</v>
      </c>
      <c r="D213" s="22">
        <f>F213</f>
        <v>169.36489</v>
      </c>
      <c r="E213" s="22">
        <f>F213</f>
        <v>169.36489</v>
      </c>
      <c r="F213" s="22">
        <f>ROUND(169.36489,5)</f>
        <v>169.36489</v>
      </c>
      <c r="G213" s="20"/>
      <c r="H213" s="28"/>
    </row>
    <row r="214" spans="1:8" ht="12.75" customHeight="1">
      <c r="A214" s="38" t="s">
        <v>55</v>
      </c>
      <c r="B214" s="39"/>
      <c r="C214" s="21"/>
      <c r="D214" s="21"/>
      <c r="E214" s="21"/>
      <c r="F214" s="21"/>
      <c r="G214" s="20"/>
      <c r="H214" s="28"/>
    </row>
    <row r="215" spans="1:8" ht="12.75" customHeight="1">
      <c r="A215" s="38">
        <v>44049</v>
      </c>
      <c r="B215" s="39"/>
      <c r="C215" s="22">
        <f>ROUND(9.59,5)</f>
        <v>9.59</v>
      </c>
      <c r="D215" s="22">
        <f>F215</f>
        <v>9.71998</v>
      </c>
      <c r="E215" s="22">
        <f>F215</f>
        <v>9.71998</v>
      </c>
      <c r="F215" s="22">
        <f>ROUND(9.71998,5)</f>
        <v>9.71998</v>
      </c>
      <c r="G215" s="20"/>
      <c r="H215" s="28"/>
    </row>
    <row r="216" spans="1:8" ht="12.75" customHeight="1">
      <c r="A216" s="38">
        <v>44140</v>
      </c>
      <c r="B216" s="39"/>
      <c r="C216" s="22">
        <f>ROUND(9.59,5)</f>
        <v>9.59</v>
      </c>
      <c r="D216" s="22">
        <f>F216</f>
        <v>9.90888</v>
      </c>
      <c r="E216" s="22">
        <f>F216</f>
        <v>9.90888</v>
      </c>
      <c r="F216" s="22">
        <f>ROUND(9.90888,5)</f>
        <v>9.90888</v>
      </c>
      <c r="G216" s="20"/>
      <c r="H216" s="28"/>
    </row>
    <row r="217" spans="1:8" ht="12.75" customHeight="1">
      <c r="A217" s="38">
        <v>44231</v>
      </c>
      <c r="B217" s="39"/>
      <c r="C217" s="22">
        <f>ROUND(9.59,5)</f>
        <v>9.59</v>
      </c>
      <c r="D217" s="22">
        <f>F217</f>
        <v>10.10526</v>
      </c>
      <c r="E217" s="22">
        <f>F217</f>
        <v>10.10526</v>
      </c>
      <c r="F217" s="22">
        <f>ROUND(10.10526,5)</f>
        <v>10.10526</v>
      </c>
      <c r="G217" s="20"/>
      <c r="H217" s="28"/>
    </row>
    <row r="218" spans="1:8" ht="12.75" customHeight="1">
      <c r="A218" s="38">
        <v>44322</v>
      </c>
      <c r="B218" s="39"/>
      <c r="C218" s="22">
        <f>ROUND(9.59,5)</f>
        <v>9.59</v>
      </c>
      <c r="D218" s="22">
        <f>F218</f>
        <v>10.30086</v>
      </c>
      <c r="E218" s="22">
        <f>F218</f>
        <v>10.30086</v>
      </c>
      <c r="F218" s="22">
        <f>ROUND(10.30086,5)</f>
        <v>10.30086</v>
      </c>
      <c r="G218" s="20"/>
      <c r="H218" s="28"/>
    </row>
    <row r="219" spans="1:8" ht="12.75" customHeight="1">
      <c r="A219" s="38">
        <v>44413</v>
      </c>
      <c r="B219" s="39"/>
      <c r="C219" s="22">
        <f>ROUND(9.59,5)</f>
        <v>9.59</v>
      </c>
      <c r="D219" s="22">
        <f>F219</f>
        <v>10.52751</v>
      </c>
      <c r="E219" s="22">
        <f>F219</f>
        <v>10.52751</v>
      </c>
      <c r="F219" s="22">
        <f>ROUND(10.52751,5)</f>
        <v>10.52751</v>
      </c>
      <c r="G219" s="20"/>
      <c r="H219" s="28"/>
    </row>
    <row r="220" spans="1:8" ht="12.75" customHeight="1">
      <c r="A220" s="38" t="s">
        <v>56</v>
      </c>
      <c r="B220" s="39"/>
      <c r="C220" s="21"/>
      <c r="D220" s="21"/>
      <c r="E220" s="21"/>
      <c r="F220" s="21"/>
      <c r="G220" s="20"/>
      <c r="H220" s="28"/>
    </row>
    <row r="221" spans="1:8" ht="12.75" customHeight="1">
      <c r="A221" s="38">
        <v>44049</v>
      </c>
      <c r="B221" s="39"/>
      <c r="C221" s="22">
        <f>ROUND(11.015,5)</f>
        <v>11.015</v>
      </c>
      <c r="D221" s="22">
        <f>F221</f>
        <v>11.14437</v>
      </c>
      <c r="E221" s="22">
        <f>F221</f>
        <v>11.14437</v>
      </c>
      <c r="F221" s="22">
        <f>ROUND(11.14437,5)</f>
        <v>11.14437</v>
      </c>
      <c r="G221" s="20"/>
      <c r="H221" s="28"/>
    </row>
    <row r="222" spans="1:8" ht="12.75" customHeight="1">
      <c r="A222" s="38">
        <v>44140</v>
      </c>
      <c r="B222" s="39"/>
      <c r="C222" s="22">
        <f>ROUND(11.015,5)</f>
        <v>11.015</v>
      </c>
      <c r="D222" s="22">
        <f>F222</f>
        <v>11.33204</v>
      </c>
      <c r="E222" s="22">
        <f>F222</f>
        <v>11.33204</v>
      </c>
      <c r="F222" s="22">
        <f>ROUND(11.33204,5)</f>
        <v>11.33204</v>
      </c>
      <c r="G222" s="20"/>
      <c r="H222" s="28"/>
    </row>
    <row r="223" spans="1:8" ht="12.75" customHeight="1">
      <c r="A223" s="38">
        <v>44231</v>
      </c>
      <c r="B223" s="39"/>
      <c r="C223" s="22">
        <f>ROUND(11.015,5)</f>
        <v>11.015</v>
      </c>
      <c r="D223" s="22">
        <f>F223</f>
        <v>11.52673</v>
      </c>
      <c r="E223" s="22">
        <f>F223</f>
        <v>11.52673</v>
      </c>
      <c r="F223" s="22">
        <f>ROUND(11.52673,5)</f>
        <v>11.52673</v>
      </c>
      <c r="G223" s="20"/>
      <c r="H223" s="28"/>
    </row>
    <row r="224" spans="1:8" ht="12.75" customHeight="1">
      <c r="A224" s="38">
        <v>44322</v>
      </c>
      <c r="B224" s="39"/>
      <c r="C224" s="22">
        <f>ROUND(11.015,5)</f>
        <v>11.015</v>
      </c>
      <c r="D224" s="22">
        <f>F224</f>
        <v>11.71867</v>
      </c>
      <c r="E224" s="22">
        <f>F224</f>
        <v>11.71867</v>
      </c>
      <c r="F224" s="22">
        <f>ROUND(11.71867,5)</f>
        <v>11.71867</v>
      </c>
      <c r="G224" s="20"/>
      <c r="H224" s="28"/>
    </row>
    <row r="225" spans="1:8" ht="12.75" customHeight="1">
      <c r="A225" s="38">
        <v>44413</v>
      </c>
      <c r="B225" s="39"/>
      <c r="C225" s="22">
        <f>ROUND(11.015,5)</f>
        <v>11.015</v>
      </c>
      <c r="D225" s="22">
        <f>F225</f>
        <v>11.93542</v>
      </c>
      <c r="E225" s="22">
        <f>F225</f>
        <v>11.93542</v>
      </c>
      <c r="F225" s="22">
        <f>ROUND(11.93542,5)</f>
        <v>11.93542</v>
      </c>
      <c r="G225" s="20"/>
      <c r="H225" s="28"/>
    </row>
    <row r="226" spans="1:8" ht="12.75" customHeight="1">
      <c r="A226" s="38" t="s">
        <v>57</v>
      </c>
      <c r="B226" s="39"/>
      <c r="C226" s="21"/>
      <c r="D226" s="21"/>
      <c r="E226" s="21"/>
      <c r="F226" s="21"/>
      <c r="G226" s="20"/>
      <c r="H226" s="28"/>
    </row>
    <row r="227" spans="1:8" ht="12.75" customHeight="1">
      <c r="A227" s="38">
        <v>44049</v>
      </c>
      <c r="B227" s="39"/>
      <c r="C227" s="22">
        <f>ROUND(11.195,5)</f>
        <v>11.195</v>
      </c>
      <c r="D227" s="22">
        <f>F227</f>
        <v>11.33072</v>
      </c>
      <c r="E227" s="22">
        <f>F227</f>
        <v>11.33072</v>
      </c>
      <c r="F227" s="22">
        <f>ROUND(11.33072,5)</f>
        <v>11.33072</v>
      </c>
      <c r="G227" s="20"/>
      <c r="H227" s="28"/>
    </row>
    <row r="228" spans="1:8" ht="12.75" customHeight="1">
      <c r="A228" s="38">
        <v>44140</v>
      </c>
      <c r="B228" s="39"/>
      <c r="C228" s="22">
        <f>ROUND(11.195,5)</f>
        <v>11.195</v>
      </c>
      <c r="D228" s="22">
        <f>F228</f>
        <v>11.52799</v>
      </c>
      <c r="E228" s="22">
        <f>F228</f>
        <v>11.52799</v>
      </c>
      <c r="F228" s="22">
        <f>ROUND(11.52799,5)</f>
        <v>11.52799</v>
      </c>
      <c r="G228" s="20"/>
      <c r="H228" s="28"/>
    </row>
    <row r="229" spans="1:8" ht="12.75" customHeight="1">
      <c r="A229" s="38">
        <v>44231</v>
      </c>
      <c r="B229" s="39"/>
      <c r="C229" s="22">
        <f>ROUND(11.195,5)</f>
        <v>11.195</v>
      </c>
      <c r="D229" s="22">
        <f>F229</f>
        <v>11.7336</v>
      </c>
      <c r="E229" s="22">
        <f>F229</f>
        <v>11.7336</v>
      </c>
      <c r="F229" s="22">
        <f>ROUND(11.7336,5)</f>
        <v>11.7336</v>
      </c>
      <c r="G229" s="20"/>
      <c r="H229" s="28"/>
    </row>
    <row r="230" spans="1:8" ht="12.75" customHeight="1">
      <c r="A230" s="38">
        <v>44322</v>
      </c>
      <c r="B230" s="39"/>
      <c r="C230" s="22">
        <f>ROUND(11.195,5)</f>
        <v>11.195</v>
      </c>
      <c r="D230" s="22">
        <f>F230</f>
        <v>11.93678</v>
      </c>
      <c r="E230" s="22">
        <f>F230</f>
        <v>11.93678</v>
      </c>
      <c r="F230" s="22">
        <f>ROUND(11.93678,5)</f>
        <v>11.93678</v>
      </c>
      <c r="G230" s="20"/>
      <c r="H230" s="28"/>
    </row>
    <row r="231" spans="1:8" ht="12.75" customHeight="1">
      <c r="A231" s="38">
        <v>44413</v>
      </c>
      <c r="B231" s="39"/>
      <c r="C231" s="22">
        <f>ROUND(11.195,5)</f>
        <v>11.195</v>
      </c>
      <c r="D231" s="22">
        <f>F231</f>
        <v>12.16687</v>
      </c>
      <c r="E231" s="22">
        <f>F231</f>
        <v>12.16687</v>
      </c>
      <c r="F231" s="22">
        <f>ROUND(12.16687,5)</f>
        <v>12.16687</v>
      </c>
      <c r="G231" s="20"/>
      <c r="H231" s="28"/>
    </row>
    <row r="232" spans="1:8" ht="12.75" customHeight="1">
      <c r="A232" s="38" t="s">
        <v>58</v>
      </c>
      <c r="B232" s="39"/>
      <c r="C232" s="21"/>
      <c r="D232" s="21"/>
      <c r="E232" s="21"/>
      <c r="F232" s="21"/>
      <c r="G232" s="20"/>
      <c r="H232" s="28"/>
    </row>
    <row r="233" spans="1:8" ht="12.75" customHeight="1">
      <c r="A233" s="38">
        <v>44049</v>
      </c>
      <c r="B233" s="39"/>
      <c r="C233" s="23">
        <f>ROUND(721.157,3)</f>
        <v>721.157</v>
      </c>
      <c r="D233" s="23">
        <f>F233</f>
        <v>725.782</v>
      </c>
      <c r="E233" s="23">
        <f>F233</f>
        <v>725.782</v>
      </c>
      <c r="F233" s="23">
        <f>ROUND(725.782,3)</f>
        <v>725.782</v>
      </c>
      <c r="G233" s="20"/>
      <c r="H233" s="28"/>
    </row>
    <row r="234" spans="1:8" ht="12.75" customHeight="1">
      <c r="A234" s="38">
        <v>44140</v>
      </c>
      <c r="B234" s="39"/>
      <c r="C234" s="23">
        <f>ROUND(721.157,3)</f>
        <v>721.157</v>
      </c>
      <c r="D234" s="23">
        <f>F234</f>
        <v>733.789</v>
      </c>
      <c r="E234" s="23">
        <f>F234</f>
        <v>733.789</v>
      </c>
      <c r="F234" s="23">
        <f>ROUND(733.789,3)</f>
        <v>733.789</v>
      </c>
      <c r="G234" s="20"/>
      <c r="H234" s="28"/>
    </row>
    <row r="235" spans="1:8" ht="12.75" customHeight="1">
      <c r="A235" s="38">
        <v>44231</v>
      </c>
      <c r="B235" s="39"/>
      <c r="C235" s="23">
        <f>ROUND(721.157,3)</f>
        <v>721.157</v>
      </c>
      <c r="D235" s="23">
        <f>F235</f>
        <v>742.353</v>
      </c>
      <c r="E235" s="23">
        <f>F235</f>
        <v>742.353</v>
      </c>
      <c r="F235" s="23">
        <f>ROUND(742.353,3)</f>
        <v>742.353</v>
      </c>
      <c r="G235" s="20"/>
      <c r="H235" s="28"/>
    </row>
    <row r="236" spans="1:8" ht="12.75" customHeight="1">
      <c r="A236" s="38">
        <v>44322</v>
      </c>
      <c r="B236" s="39"/>
      <c r="C236" s="23">
        <f>ROUND(721.157,3)</f>
        <v>721.157</v>
      </c>
      <c r="D236" s="23">
        <f>F236</f>
        <v>751.23</v>
      </c>
      <c r="E236" s="23">
        <f>F236</f>
        <v>751.23</v>
      </c>
      <c r="F236" s="23">
        <f>ROUND(751.23,3)</f>
        <v>751.23</v>
      </c>
      <c r="G236" s="20"/>
      <c r="H236" s="28"/>
    </row>
    <row r="237" spans="1:8" ht="12.75" customHeight="1">
      <c r="A237" s="38" t="s">
        <v>59</v>
      </c>
      <c r="B237" s="39"/>
      <c r="C237" s="21"/>
      <c r="D237" s="21"/>
      <c r="E237" s="21"/>
      <c r="F237" s="21"/>
      <c r="G237" s="20"/>
      <c r="H237" s="28"/>
    </row>
    <row r="238" spans="1:8" ht="12.75" customHeight="1">
      <c r="A238" s="38">
        <v>44049</v>
      </c>
      <c r="B238" s="39"/>
      <c r="C238" s="23">
        <f>ROUND(724.117,3)</f>
        <v>724.117</v>
      </c>
      <c r="D238" s="23">
        <f>F238</f>
        <v>728.761</v>
      </c>
      <c r="E238" s="23">
        <f>F238</f>
        <v>728.761</v>
      </c>
      <c r="F238" s="23">
        <f>ROUND(728.761,3)</f>
        <v>728.761</v>
      </c>
      <c r="G238" s="20"/>
      <c r="H238" s="28"/>
    </row>
    <row r="239" spans="1:8" ht="12.75" customHeight="1">
      <c r="A239" s="38">
        <v>44140</v>
      </c>
      <c r="B239" s="39"/>
      <c r="C239" s="23">
        <f>ROUND(724.117,3)</f>
        <v>724.117</v>
      </c>
      <c r="D239" s="23">
        <f>F239</f>
        <v>736.8</v>
      </c>
      <c r="E239" s="23">
        <f>F239</f>
        <v>736.8</v>
      </c>
      <c r="F239" s="23">
        <f>ROUND(736.8,3)</f>
        <v>736.8</v>
      </c>
      <c r="G239" s="20"/>
      <c r="H239" s="28"/>
    </row>
    <row r="240" spans="1:8" ht="12.75" customHeight="1">
      <c r="A240" s="38">
        <v>44231</v>
      </c>
      <c r="B240" s="39"/>
      <c r="C240" s="23">
        <f>ROUND(724.117,3)</f>
        <v>724.117</v>
      </c>
      <c r="D240" s="23">
        <f>F240</f>
        <v>745.4</v>
      </c>
      <c r="E240" s="23">
        <f>F240</f>
        <v>745.4</v>
      </c>
      <c r="F240" s="23">
        <f>ROUND(745.4,3)</f>
        <v>745.4</v>
      </c>
      <c r="G240" s="20"/>
      <c r="H240" s="28"/>
    </row>
    <row r="241" spans="1:8" ht="12.75" customHeight="1">
      <c r="A241" s="38">
        <v>44322</v>
      </c>
      <c r="B241" s="39"/>
      <c r="C241" s="23">
        <f>ROUND(724.117,3)</f>
        <v>724.117</v>
      </c>
      <c r="D241" s="23">
        <f>F241</f>
        <v>754.313</v>
      </c>
      <c r="E241" s="23">
        <f>F241</f>
        <v>754.313</v>
      </c>
      <c r="F241" s="23">
        <f>ROUND(754.313,3)</f>
        <v>754.313</v>
      </c>
      <c r="G241" s="20"/>
      <c r="H241" s="28"/>
    </row>
    <row r="242" spans="1:8" ht="12.75" customHeight="1">
      <c r="A242" s="38" t="s">
        <v>60</v>
      </c>
      <c r="B242" s="39"/>
      <c r="C242" s="21"/>
      <c r="D242" s="21"/>
      <c r="E242" s="21"/>
      <c r="F242" s="21"/>
      <c r="G242" s="20"/>
      <c r="H242" s="28"/>
    </row>
    <row r="243" spans="1:8" ht="12.75" customHeight="1">
      <c r="A243" s="38">
        <v>44049</v>
      </c>
      <c r="B243" s="39"/>
      <c r="C243" s="23">
        <f>ROUND(802.952,3)</f>
        <v>802.952</v>
      </c>
      <c r="D243" s="23">
        <f>F243</f>
        <v>808.102</v>
      </c>
      <c r="E243" s="23">
        <f>F243</f>
        <v>808.102</v>
      </c>
      <c r="F243" s="23">
        <f>ROUND(808.102,3)</f>
        <v>808.102</v>
      </c>
      <c r="G243" s="20"/>
      <c r="H243" s="28"/>
    </row>
    <row r="244" spans="1:8" ht="12.75" customHeight="1">
      <c r="A244" s="38">
        <v>44140</v>
      </c>
      <c r="B244" s="39"/>
      <c r="C244" s="23">
        <f>ROUND(802.952,3)</f>
        <v>802.952</v>
      </c>
      <c r="D244" s="23">
        <f>F244</f>
        <v>817.016</v>
      </c>
      <c r="E244" s="23">
        <f>F244</f>
        <v>817.016</v>
      </c>
      <c r="F244" s="23">
        <f>ROUND(817.016,3)</f>
        <v>817.016</v>
      </c>
      <c r="G244" s="20"/>
      <c r="H244" s="28"/>
    </row>
    <row r="245" spans="1:8" ht="12.75" customHeight="1">
      <c r="A245" s="38">
        <v>44231</v>
      </c>
      <c r="B245" s="39"/>
      <c r="C245" s="23">
        <f>ROUND(802.952,3)</f>
        <v>802.952</v>
      </c>
      <c r="D245" s="23">
        <f>F245</f>
        <v>826.552</v>
      </c>
      <c r="E245" s="23">
        <f>F245</f>
        <v>826.552</v>
      </c>
      <c r="F245" s="23">
        <f>ROUND(826.552,3)</f>
        <v>826.552</v>
      </c>
      <c r="G245" s="20"/>
      <c r="H245" s="28"/>
    </row>
    <row r="246" spans="1:8" ht="12.75" customHeight="1">
      <c r="A246" s="38">
        <v>44322</v>
      </c>
      <c r="B246" s="39"/>
      <c r="C246" s="23">
        <f>ROUND(802.952,3)</f>
        <v>802.952</v>
      </c>
      <c r="D246" s="23">
        <f>F246</f>
        <v>836.436</v>
      </c>
      <c r="E246" s="23">
        <f>F246</f>
        <v>836.436</v>
      </c>
      <c r="F246" s="23">
        <f>ROUND(836.436,3)</f>
        <v>836.436</v>
      </c>
      <c r="G246" s="20"/>
      <c r="H246" s="28"/>
    </row>
    <row r="247" spans="1:8" ht="12.75" customHeight="1">
      <c r="A247" s="38" t="s">
        <v>61</v>
      </c>
      <c r="B247" s="39"/>
      <c r="C247" s="21"/>
      <c r="D247" s="21"/>
      <c r="E247" s="21"/>
      <c r="F247" s="21"/>
      <c r="G247" s="20"/>
      <c r="H247" s="28"/>
    </row>
    <row r="248" spans="1:8" ht="12.75" customHeight="1">
      <c r="A248" s="38">
        <v>44049</v>
      </c>
      <c r="B248" s="39"/>
      <c r="C248" s="23">
        <f>ROUND(700.802,3)</f>
        <v>700.802</v>
      </c>
      <c r="D248" s="23">
        <f>F248</f>
        <v>705.296</v>
      </c>
      <c r="E248" s="23">
        <f>F248</f>
        <v>705.296</v>
      </c>
      <c r="F248" s="23">
        <f>ROUND(705.296,3)</f>
        <v>705.296</v>
      </c>
      <c r="G248" s="20"/>
      <c r="H248" s="28"/>
    </row>
    <row r="249" spans="1:8" ht="12.75" customHeight="1">
      <c r="A249" s="38">
        <v>44140</v>
      </c>
      <c r="B249" s="39"/>
      <c r="C249" s="23">
        <f>ROUND(700.802,3)</f>
        <v>700.802</v>
      </c>
      <c r="D249" s="23">
        <f>F249</f>
        <v>713.077</v>
      </c>
      <c r="E249" s="23">
        <f>F249</f>
        <v>713.077</v>
      </c>
      <c r="F249" s="23">
        <f>ROUND(713.077,3)</f>
        <v>713.077</v>
      </c>
      <c r="G249" s="20"/>
      <c r="H249" s="28"/>
    </row>
    <row r="250" spans="1:8" ht="12.75" customHeight="1">
      <c r="A250" s="38">
        <v>44231</v>
      </c>
      <c r="B250" s="39"/>
      <c r="C250" s="23">
        <f>ROUND(700.802,3)</f>
        <v>700.802</v>
      </c>
      <c r="D250" s="23">
        <f>F250</f>
        <v>721.399</v>
      </c>
      <c r="E250" s="23">
        <f>F250</f>
        <v>721.399</v>
      </c>
      <c r="F250" s="23">
        <f>ROUND(721.399,3)</f>
        <v>721.399</v>
      </c>
      <c r="G250" s="20"/>
      <c r="H250" s="28"/>
    </row>
    <row r="251" spans="1:8" ht="12.75" customHeight="1">
      <c r="A251" s="38">
        <v>44322</v>
      </c>
      <c r="B251" s="39"/>
      <c r="C251" s="23">
        <f>ROUND(700.802,3)</f>
        <v>700.802</v>
      </c>
      <c r="D251" s="23">
        <f>F251</f>
        <v>730.026</v>
      </c>
      <c r="E251" s="23">
        <f>F251</f>
        <v>730.026</v>
      </c>
      <c r="F251" s="23">
        <f>ROUND(730.026,3)</f>
        <v>730.026</v>
      </c>
      <c r="G251" s="20"/>
      <c r="H251" s="28"/>
    </row>
    <row r="252" spans="1:8" ht="12.75" customHeight="1">
      <c r="A252" s="38" t="s">
        <v>62</v>
      </c>
      <c r="B252" s="39"/>
      <c r="C252" s="21"/>
      <c r="D252" s="21"/>
      <c r="E252" s="21"/>
      <c r="F252" s="21"/>
      <c r="G252" s="20"/>
      <c r="H252" s="28"/>
    </row>
    <row r="253" spans="1:8" ht="12.75" customHeight="1">
      <c r="A253" s="38">
        <v>44049</v>
      </c>
      <c r="B253" s="39"/>
      <c r="C253" s="23">
        <f>ROUND(254.206616693887,3)</f>
        <v>254.207</v>
      </c>
      <c r="D253" s="23">
        <f>F253</f>
        <v>255.877</v>
      </c>
      <c r="E253" s="23">
        <f>F253</f>
        <v>255.877</v>
      </c>
      <c r="F253" s="23">
        <f>ROUND(255.877,3)</f>
        <v>255.877</v>
      </c>
      <c r="G253" s="20"/>
      <c r="H253" s="28"/>
    </row>
    <row r="254" spans="1:8" ht="12.75" customHeight="1">
      <c r="A254" s="38">
        <v>44140</v>
      </c>
      <c r="B254" s="39"/>
      <c r="C254" s="23">
        <f>ROUND(254.206616693887,3)</f>
        <v>254.207</v>
      </c>
      <c r="D254" s="23">
        <f>F254</f>
        <v>258.763</v>
      </c>
      <c r="E254" s="23">
        <f>F254</f>
        <v>258.763</v>
      </c>
      <c r="F254" s="23">
        <f>ROUND(258.763,3)</f>
        <v>258.763</v>
      </c>
      <c r="G254" s="20"/>
      <c r="H254" s="28"/>
    </row>
    <row r="255" spans="1:8" ht="12.75" customHeight="1">
      <c r="A255" s="38">
        <v>44231</v>
      </c>
      <c r="B255" s="39"/>
      <c r="C255" s="23">
        <f>ROUND(254.206616693887,3)</f>
        <v>254.207</v>
      </c>
      <c r="D255" s="23">
        <f>F255</f>
        <v>261.845</v>
      </c>
      <c r="E255" s="23">
        <f>F255</f>
        <v>261.845</v>
      </c>
      <c r="F255" s="23">
        <f>ROUND(261.845,3)</f>
        <v>261.845</v>
      </c>
      <c r="G255" s="20"/>
      <c r="H255" s="28"/>
    </row>
    <row r="256" spans="1:8" ht="12.75" customHeight="1">
      <c r="A256" s="38">
        <v>44322</v>
      </c>
      <c r="B256" s="39"/>
      <c r="C256" s="23">
        <f>ROUND(254.206616693887,3)</f>
        <v>254.207</v>
      </c>
      <c r="D256" s="23">
        <f>F256</f>
        <v>265.038</v>
      </c>
      <c r="E256" s="23">
        <f>F256</f>
        <v>265.038</v>
      </c>
      <c r="F256" s="23">
        <f>ROUND(265.038,3)</f>
        <v>265.038</v>
      </c>
      <c r="G256" s="20"/>
      <c r="H256" s="28"/>
    </row>
    <row r="257" spans="1:8" ht="12.75" customHeight="1">
      <c r="A257" s="38" t="s">
        <v>63</v>
      </c>
      <c r="B257" s="39"/>
      <c r="C257" s="21"/>
      <c r="D257" s="21"/>
      <c r="E257" s="21"/>
      <c r="F257" s="21"/>
      <c r="G257" s="20"/>
      <c r="H257" s="28"/>
    </row>
    <row r="258" spans="1:8" ht="12.75" customHeight="1">
      <c r="A258" s="38">
        <v>44049</v>
      </c>
      <c r="B258" s="39"/>
      <c r="C258" s="23">
        <f>ROUND(693.107,3)</f>
        <v>693.107</v>
      </c>
      <c r="D258" s="23">
        <f>F258</f>
        <v>697.552</v>
      </c>
      <c r="E258" s="23">
        <f>F258</f>
        <v>697.552</v>
      </c>
      <c r="F258" s="23">
        <f>ROUND(697.552,3)</f>
        <v>697.552</v>
      </c>
      <c r="G258" s="20"/>
      <c r="H258" s="28"/>
    </row>
    <row r="259" spans="1:8" ht="12.75" customHeight="1">
      <c r="A259" s="38">
        <v>44140</v>
      </c>
      <c r="B259" s="39"/>
      <c r="C259" s="23">
        <f>ROUND(693.107,3)</f>
        <v>693.107</v>
      </c>
      <c r="D259" s="23">
        <f>F259</f>
        <v>705.247</v>
      </c>
      <c r="E259" s="23">
        <f>F259</f>
        <v>705.247</v>
      </c>
      <c r="F259" s="23">
        <f>ROUND(705.247,3)</f>
        <v>705.247</v>
      </c>
      <c r="G259" s="20"/>
      <c r="H259" s="28"/>
    </row>
    <row r="260" spans="1:8" ht="12.75" customHeight="1">
      <c r="A260" s="38">
        <v>44231</v>
      </c>
      <c r="B260" s="39"/>
      <c r="C260" s="23">
        <f>ROUND(693.107,3)</f>
        <v>693.107</v>
      </c>
      <c r="D260" s="23">
        <f>F260</f>
        <v>713.478</v>
      </c>
      <c r="E260" s="23">
        <f>F260</f>
        <v>713.478</v>
      </c>
      <c r="F260" s="23">
        <f>ROUND(713.478,3)</f>
        <v>713.478</v>
      </c>
      <c r="G260" s="20"/>
      <c r="H260" s="28"/>
    </row>
    <row r="261" spans="1:8" ht="12.75" customHeight="1">
      <c r="A261" s="38">
        <v>44322</v>
      </c>
      <c r="B261" s="39"/>
      <c r="C261" s="23">
        <f>ROUND(693.107,3)</f>
        <v>693.107</v>
      </c>
      <c r="D261" s="23">
        <f>F261</f>
        <v>722.01</v>
      </c>
      <c r="E261" s="23">
        <f>F261</f>
        <v>722.01</v>
      </c>
      <c r="F261" s="23">
        <f>ROUND(722.01,3)</f>
        <v>722.01</v>
      </c>
      <c r="G261" s="20"/>
      <c r="H261" s="28"/>
    </row>
    <row r="262" spans="1:8" ht="12.75" customHeight="1">
      <c r="A262" s="38" t="s">
        <v>13</v>
      </c>
      <c r="B262" s="39"/>
      <c r="C262" s="21"/>
      <c r="D262" s="21"/>
      <c r="E262" s="21"/>
      <c r="F262" s="21"/>
      <c r="G262" s="20"/>
      <c r="H262" s="28"/>
    </row>
    <row r="263" spans="1:8" ht="12.75" customHeight="1">
      <c r="A263" s="38">
        <v>45007</v>
      </c>
      <c r="B263" s="39"/>
      <c r="C263" s="20">
        <f>ROUND(93.4047070556452,2)</f>
        <v>93.4</v>
      </c>
      <c r="D263" s="20">
        <f>F263</f>
        <v>87.63</v>
      </c>
      <c r="E263" s="20">
        <f>F263</f>
        <v>87.63</v>
      </c>
      <c r="F263" s="20">
        <f>ROUND(87.6250538171303,2)</f>
        <v>87.63</v>
      </c>
      <c r="G263" s="20"/>
      <c r="H263" s="28"/>
    </row>
    <row r="264" spans="1:8" ht="12.75" customHeight="1">
      <c r="A264" s="38" t="s">
        <v>14</v>
      </c>
      <c r="B264" s="39"/>
      <c r="C264" s="21"/>
      <c r="D264" s="21"/>
      <c r="E264" s="21"/>
      <c r="F264" s="21"/>
      <c r="G264" s="20"/>
      <c r="H264" s="28"/>
    </row>
    <row r="265" spans="1:8" ht="12.75" customHeight="1">
      <c r="A265" s="38">
        <v>46834</v>
      </c>
      <c r="B265" s="39"/>
      <c r="C265" s="20">
        <f>ROUND(93.9400627996666,2)</f>
        <v>93.94</v>
      </c>
      <c r="D265" s="20">
        <f>F265</f>
        <v>86.1</v>
      </c>
      <c r="E265" s="20">
        <f>F265</f>
        <v>86.1</v>
      </c>
      <c r="F265" s="20">
        <f>ROUND(86.0971073359076,2)</f>
        <v>86.1</v>
      </c>
      <c r="G265" s="20"/>
      <c r="H265" s="28"/>
    </row>
    <row r="266" spans="1:8" ht="12.75" customHeight="1">
      <c r="A266" s="38" t="s">
        <v>64</v>
      </c>
      <c r="B266" s="39"/>
      <c r="C266" s="21"/>
      <c r="D266" s="21"/>
      <c r="E266" s="21"/>
      <c r="F266" s="21"/>
      <c r="G266" s="20"/>
      <c r="H266" s="28"/>
    </row>
    <row r="267" spans="1:8" ht="12.75" customHeight="1">
      <c r="A267" s="38">
        <v>44004</v>
      </c>
      <c r="B267" s="39"/>
      <c r="C267" s="20">
        <f>ROUND(101.764458124908,2)</f>
        <v>101.76</v>
      </c>
      <c r="D267" s="20">
        <f>F267</f>
        <v>101.76</v>
      </c>
      <c r="E267" s="20">
        <f>F267</f>
        <v>101.76</v>
      </c>
      <c r="F267" s="20">
        <f>ROUND(101.764458124908,2)</f>
        <v>101.76</v>
      </c>
      <c r="G267" s="20"/>
      <c r="H267" s="28"/>
    </row>
    <row r="268" spans="1:8" ht="12.75" customHeight="1">
      <c r="A268" s="38" t="s">
        <v>65</v>
      </c>
      <c r="B268" s="39"/>
      <c r="C268" s="21"/>
      <c r="D268" s="21"/>
      <c r="E268" s="21"/>
      <c r="F268" s="21"/>
      <c r="G268" s="20"/>
      <c r="H268" s="28"/>
    </row>
    <row r="269" spans="1:8" ht="12.75" customHeight="1">
      <c r="A269" s="38">
        <v>44095</v>
      </c>
      <c r="B269" s="39"/>
      <c r="C269" s="20">
        <f>ROUND(101.764458124908,2)</f>
        <v>101.76</v>
      </c>
      <c r="D269" s="20">
        <f>F269</f>
        <v>98.76</v>
      </c>
      <c r="E269" s="20">
        <f>F269</f>
        <v>98.76</v>
      </c>
      <c r="F269" s="20">
        <f>ROUND(98.7647459740003,2)</f>
        <v>98.76</v>
      </c>
      <c r="G269" s="20"/>
      <c r="H269" s="28"/>
    </row>
    <row r="270" spans="1:8" ht="12.75" customHeight="1">
      <c r="A270" s="38" t="s">
        <v>66</v>
      </c>
      <c r="B270" s="39"/>
      <c r="C270" s="21"/>
      <c r="D270" s="21"/>
      <c r="E270" s="21"/>
      <c r="F270" s="21"/>
      <c r="G270" s="20"/>
      <c r="H270" s="28"/>
    </row>
    <row r="271" spans="1:8" ht="12.75" customHeight="1">
      <c r="A271" s="38">
        <v>44182</v>
      </c>
      <c r="B271" s="39"/>
      <c r="C271" s="22">
        <f>ROUND(93.4047070556452,5)</f>
        <v>93.40471</v>
      </c>
      <c r="D271" s="22">
        <f>F271</f>
        <v>94.07906</v>
      </c>
      <c r="E271" s="22">
        <f>F271</f>
        <v>94.07906</v>
      </c>
      <c r="F271" s="22">
        <f>ROUND(94.0790550511111,5)</f>
        <v>94.07906</v>
      </c>
      <c r="G271" s="20"/>
      <c r="H271" s="28"/>
    </row>
    <row r="272" spans="1:8" ht="12.75" customHeight="1">
      <c r="A272" s="38" t="s">
        <v>67</v>
      </c>
      <c r="B272" s="39"/>
      <c r="C272" s="21"/>
      <c r="D272" s="21"/>
      <c r="E272" s="21"/>
      <c r="F272" s="21"/>
      <c r="G272" s="20"/>
      <c r="H272" s="28"/>
    </row>
    <row r="273" spans="1:8" ht="12.75" customHeight="1">
      <c r="A273" s="38">
        <v>44271</v>
      </c>
      <c r="B273" s="39"/>
      <c r="C273" s="22">
        <f>ROUND(93.4047070556452,5)</f>
        <v>93.40471</v>
      </c>
      <c r="D273" s="22">
        <f>F273</f>
        <v>92.36473</v>
      </c>
      <c r="E273" s="22">
        <f>F273</f>
        <v>92.36473</v>
      </c>
      <c r="F273" s="22">
        <f>ROUND(92.3647264436957,5)</f>
        <v>92.36473</v>
      </c>
      <c r="G273" s="20"/>
      <c r="H273" s="28"/>
    </row>
    <row r="274" spans="1:8" ht="12.75" customHeight="1">
      <c r="A274" s="38" t="s">
        <v>68</v>
      </c>
      <c r="B274" s="39"/>
      <c r="C274" s="21"/>
      <c r="D274" s="21"/>
      <c r="E274" s="21"/>
      <c r="F274" s="21"/>
      <c r="G274" s="20"/>
      <c r="H274" s="28"/>
    </row>
    <row r="275" spans="1:8" ht="12.75" customHeight="1">
      <c r="A275" s="38">
        <v>44362</v>
      </c>
      <c r="B275" s="39"/>
      <c r="C275" s="22">
        <f>ROUND(93.4047070556452,5)</f>
        <v>93.40471</v>
      </c>
      <c r="D275" s="22">
        <f>F275</f>
        <v>90.59757</v>
      </c>
      <c r="E275" s="22">
        <f>F275</f>
        <v>90.59757</v>
      </c>
      <c r="F275" s="22">
        <f>ROUND(90.5975683439053,5)</f>
        <v>90.59757</v>
      </c>
      <c r="G275" s="20"/>
      <c r="H275" s="28"/>
    </row>
    <row r="276" spans="1:8" ht="12.75" customHeight="1">
      <c r="A276" s="38" t="s">
        <v>69</v>
      </c>
      <c r="B276" s="39"/>
      <c r="C276" s="21"/>
      <c r="D276" s="21"/>
      <c r="E276" s="21"/>
      <c r="F276" s="21"/>
      <c r="G276" s="20"/>
      <c r="H276" s="28"/>
    </row>
    <row r="277" spans="1:8" ht="12.75" customHeight="1">
      <c r="A277" s="38">
        <v>44460</v>
      </c>
      <c r="B277" s="39"/>
      <c r="C277" s="22">
        <f>ROUND(93.4047070556452,5)</f>
        <v>93.40471</v>
      </c>
      <c r="D277" s="22">
        <f>F277</f>
        <v>89.67363</v>
      </c>
      <c r="E277" s="22">
        <f>F277</f>
        <v>89.67363</v>
      </c>
      <c r="F277" s="22">
        <f>ROUND(89.6736283970905,5)</f>
        <v>89.67363</v>
      </c>
      <c r="G277" s="20"/>
      <c r="H277" s="28"/>
    </row>
    <row r="278" spans="1:8" ht="12.75" customHeight="1">
      <c r="A278" s="38" t="s">
        <v>70</v>
      </c>
      <c r="B278" s="39"/>
      <c r="C278" s="21"/>
      <c r="D278" s="21"/>
      <c r="E278" s="21"/>
      <c r="F278" s="21"/>
      <c r="G278" s="20"/>
      <c r="H278" s="28"/>
    </row>
    <row r="279" spans="1:8" ht="12.75" customHeight="1">
      <c r="A279" s="38">
        <v>44551</v>
      </c>
      <c r="B279" s="39"/>
      <c r="C279" s="22">
        <f>ROUND(93.4047070556452,5)</f>
        <v>93.40471</v>
      </c>
      <c r="D279" s="22">
        <f>F279</f>
        <v>91.06814</v>
      </c>
      <c r="E279" s="22">
        <f>F279</f>
        <v>91.06814</v>
      </c>
      <c r="F279" s="22">
        <f>ROUND(91.0681423889079,5)</f>
        <v>91.06814</v>
      </c>
      <c r="G279" s="20"/>
      <c r="H279" s="28"/>
    </row>
    <row r="280" spans="1:8" ht="12.75" customHeight="1">
      <c r="A280" s="38" t="s">
        <v>71</v>
      </c>
      <c r="B280" s="39"/>
      <c r="C280" s="21"/>
      <c r="D280" s="21"/>
      <c r="E280" s="21"/>
      <c r="F280" s="21"/>
      <c r="G280" s="20"/>
      <c r="H280" s="28"/>
    </row>
    <row r="281" spans="1:8" ht="12.75" customHeight="1">
      <c r="A281" s="38">
        <v>44635</v>
      </c>
      <c r="B281" s="39"/>
      <c r="C281" s="22">
        <f>ROUND(93.4047070556452,5)</f>
        <v>93.40471</v>
      </c>
      <c r="D281" s="22">
        <f>F281</f>
        <v>90.61111</v>
      </c>
      <c r="E281" s="22">
        <f>F281</f>
        <v>90.61111</v>
      </c>
      <c r="F281" s="22">
        <f>ROUND(90.6111144200971,5)</f>
        <v>90.61111</v>
      </c>
      <c r="G281" s="20"/>
      <c r="H281" s="28"/>
    </row>
    <row r="282" spans="1:8" ht="12.75" customHeight="1">
      <c r="A282" s="38" t="s">
        <v>72</v>
      </c>
      <c r="B282" s="39"/>
      <c r="C282" s="21"/>
      <c r="D282" s="21"/>
      <c r="E282" s="21"/>
      <c r="F282" s="21"/>
      <c r="G282" s="20"/>
      <c r="H282" s="28"/>
    </row>
    <row r="283" spans="1:8" ht="12.75" customHeight="1">
      <c r="A283" s="38">
        <v>44733</v>
      </c>
      <c r="B283" s="39"/>
      <c r="C283" s="22">
        <f>ROUND(93.4047070556452,5)</f>
        <v>93.40471</v>
      </c>
      <c r="D283" s="22">
        <f>F283</f>
        <v>90.85619</v>
      </c>
      <c r="E283" s="22">
        <f>F283</f>
        <v>90.85619</v>
      </c>
      <c r="F283" s="22">
        <f>ROUND(90.8561922607693,5)</f>
        <v>90.85619</v>
      </c>
      <c r="G283" s="20"/>
      <c r="H283" s="28"/>
    </row>
    <row r="284" spans="1:8" ht="12.75" customHeight="1">
      <c r="A284" s="38" t="s">
        <v>73</v>
      </c>
      <c r="B284" s="39"/>
      <c r="C284" s="21"/>
      <c r="D284" s="21"/>
      <c r="E284" s="21"/>
      <c r="F284" s="21"/>
      <c r="G284" s="20"/>
      <c r="H284" s="28"/>
    </row>
    <row r="285" spans="1:8" ht="12.75" customHeight="1">
      <c r="A285" s="38">
        <v>44824</v>
      </c>
      <c r="B285" s="39"/>
      <c r="C285" s="22">
        <f>ROUND(93.4047070556452,5)</f>
        <v>93.40471</v>
      </c>
      <c r="D285" s="22">
        <f>F285</f>
        <v>94.18668</v>
      </c>
      <c r="E285" s="22">
        <f>F285</f>
        <v>94.18668</v>
      </c>
      <c r="F285" s="22">
        <f>ROUND(94.1866773617899,5)</f>
        <v>94.18668</v>
      </c>
      <c r="G285" s="20"/>
      <c r="H285" s="28"/>
    </row>
    <row r="286" spans="1:8" ht="12.75" customHeight="1">
      <c r="A286" s="38" t="s">
        <v>74</v>
      </c>
      <c r="B286" s="39"/>
      <c r="C286" s="21"/>
      <c r="D286" s="21"/>
      <c r="E286" s="21"/>
      <c r="F286" s="21"/>
      <c r="G286" s="20"/>
      <c r="H286" s="28"/>
    </row>
    <row r="287" spans="1:8" ht="12.75" customHeight="1">
      <c r="A287" s="38">
        <v>45097</v>
      </c>
      <c r="B287" s="39"/>
      <c r="C287" s="20">
        <f>ROUND(93.4047070556452,2)</f>
        <v>93.4</v>
      </c>
      <c r="D287" s="20">
        <f>F287</f>
        <v>93.4</v>
      </c>
      <c r="E287" s="20">
        <f>F287</f>
        <v>93.4</v>
      </c>
      <c r="F287" s="20">
        <f>ROUND(93.4047070556452,2)</f>
        <v>93.4</v>
      </c>
      <c r="G287" s="20"/>
      <c r="H287" s="28"/>
    </row>
    <row r="288" spans="1:8" ht="12.75" customHeight="1">
      <c r="A288" s="38" t="s">
        <v>75</v>
      </c>
      <c r="B288" s="39"/>
      <c r="C288" s="21"/>
      <c r="D288" s="21"/>
      <c r="E288" s="21"/>
      <c r="F288" s="21"/>
      <c r="G288" s="20"/>
      <c r="H288" s="28"/>
    </row>
    <row r="289" spans="1:8" ht="12.75" customHeight="1">
      <c r="A289" s="38">
        <v>45188</v>
      </c>
      <c r="B289" s="39"/>
      <c r="C289" s="20">
        <f>ROUND(93.4047070556452,2)</f>
        <v>93.4</v>
      </c>
      <c r="D289" s="20">
        <f>F289</f>
        <v>94.88</v>
      </c>
      <c r="E289" s="20">
        <f>F289</f>
        <v>94.88</v>
      </c>
      <c r="F289" s="20">
        <f>ROUND(94.8834749903298,2)</f>
        <v>94.88</v>
      </c>
      <c r="G289" s="20"/>
      <c r="H289" s="28"/>
    </row>
    <row r="290" spans="1:8" ht="12.75" customHeight="1">
      <c r="A290" s="38" t="s">
        <v>76</v>
      </c>
      <c r="B290" s="39"/>
      <c r="C290" s="21"/>
      <c r="D290" s="21"/>
      <c r="E290" s="21"/>
      <c r="F290" s="21"/>
      <c r="G290" s="20"/>
      <c r="H290" s="28"/>
    </row>
    <row r="291" spans="1:8" ht="12.75" customHeight="1">
      <c r="A291" s="38">
        <v>46008</v>
      </c>
      <c r="B291" s="39"/>
      <c r="C291" s="22">
        <f>ROUND(93.9400627996666,5)</f>
        <v>93.94006</v>
      </c>
      <c r="D291" s="22">
        <f>F291</f>
        <v>83.4916</v>
      </c>
      <c r="E291" s="22">
        <f>F291</f>
        <v>83.4916</v>
      </c>
      <c r="F291" s="22">
        <f>ROUND(83.4916018276348,5)</f>
        <v>83.4916</v>
      </c>
      <c r="G291" s="20"/>
      <c r="H291" s="28"/>
    </row>
    <row r="292" spans="1:8" ht="12.75" customHeight="1">
      <c r="A292" s="38" t="s">
        <v>77</v>
      </c>
      <c r="B292" s="39"/>
      <c r="C292" s="21"/>
      <c r="D292" s="21"/>
      <c r="E292" s="21"/>
      <c r="F292" s="21"/>
      <c r="G292" s="20"/>
      <c r="H292" s="28"/>
    </row>
    <row r="293" spans="1:8" ht="12.75" customHeight="1">
      <c r="A293" s="38">
        <v>46097</v>
      </c>
      <c r="B293" s="39"/>
      <c r="C293" s="22">
        <f>ROUND(93.9400627996666,5)</f>
        <v>93.94006</v>
      </c>
      <c r="D293" s="22">
        <f>F293</f>
        <v>80.26869</v>
      </c>
      <c r="E293" s="22">
        <f>F293</f>
        <v>80.26869</v>
      </c>
      <c r="F293" s="22">
        <f>ROUND(80.268691006639,5)</f>
        <v>80.26869</v>
      </c>
      <c r="G293" s="20"/>
      <c r="H293" s="28"/>
    </row>
    <row r="294" spans="1:8" ht="12.75" customHeight="1">
      <c r="A294" s="38" t="s">
        <v>78</v>
      </c>
      <c r="B294" s="39"/>
      <c r="C294" s="21"/>
      <c r="D294" s="21"/>
      <c r="E294" s="21"/>
      <c r="F294" s="21"/>
      <c r="G294" s="20"/>
      <c r="H294" s="28"/>
    </row>
    <row r="295" spans="1:8" ht="12.75" customHeight="1">
      <c r="A295" s="38">
        <v>46188</v>
      </c>
      <c r="B295" s="39"/>
      <c r="C295" s="22">
        <f>ROUND(93.9400627996666,5)</f>
        <v>93.94006</v>
      </c>
      <c r="D295" s="22">
        <f>F295</f>
        <v>78.91963</v>
      </c>
      <c r="E295" s="22">
        <f>F295</f>
        <v>78.91963</v>
      </c>
      <c r="F295" s="22">
        <f>ROUND(78.9196296065077,5)</f>
        <v>78.91963</v>
      </c>
      <c r="G295" s="20"/>
      <c r="H295" s="28"/>
    </row>
    <row r="296" spans="1:8" ht="12.75" customHeight="1">
      <c r="A296" s="38" t="s">
        <v>79</v>
      </c>
      <c r="B296" s="39"/>
      <c r="C296" s="21"/>
      <c r="D296" s="21"/>
      <c r="E296" s="21"/>
      <c r="F296" s="21"/>
      <c r="G296" s="20"/>
      <c r="H296" s="28"/>
    </row>
    <row r="297" spans="1:8" ht="12.75" customHeight="1">
      <c r="A297" s="38">
        <v>46286</v>
      </c>
      <c r="B297" s="39"/>
      <c r="C297" s="22">
        <f>ROUND(93.9400627996666,5)</f>
        <v>93.94006</v>
      </c>
      <c r="D297" s="22">
        <f>F297</f>
        <v>81.1711</v>
      </c>
      <c r="E297" s="22">
        <f>F297</f>
        <v>81.1711</v>
      </c>
      <c r="F297" s="22">
        <f>ROUND(81.1710994305301,5)</f>
        <v>81.1711</v>
      </c>
      <c r="G297" s="20"/>
      <c r="H297" s="28"/>
    </row>
    <row r="298" spans="1:8" ht="12.75" customHeight="1">
      <c r="A298" s="38" t="s">
        <v>80</v>
      </c>
      <c r="B298" s="39"/>
      <c r="C298" s="21"/>
      <c r="D298" s="21"/>
      <c r="E298" s="21"/>
      <c r="F298" s="21"/>
      <c r="G298" s="20"/>
      <c r="H298" s="28"/>
    </row>
    <row r="299" spans="1:8" ht="12.75" customHeight="1">
      <c r="A299" s="38">
        <v>46377</v>
      </c>
      <c r="B299" s="39"/>
      <c r="C299" s="22">
        <f>ROUND(93.9400627996666,5)</f>
        <v>93.94006</v>
      </c>
      <c r="D299" s="22">
        <f>F299</f>
        <v>85.37925</v>
      </c>
      <c r="E299" s="22">
        <f>F299</f>
        <v>85.37925</v>
      </c>
      <c r="F299" s="22">
        <f>ROUND(85.3792513264567,5)</f>
        <v>85.37925</v>
      </c>
      <c r="G299" s="20"/>
      <c r="H299" s="28"/>
    </row>
    <row r="300" spans="1:8" ht="12.75" customHeight="1">
      <c r="A300" s="38" t="s">
        <v>81</v>
      </c>
      <c r="B300" s="39"/>
      <c r="C300" s="21"/>
      <c r="D300" s="21"/>
      <c r="E300" s="21"/>
      <c r="F300" s="21"/>
      <c r="G300" s="20"/>
      <c r="H300" s="28"/>
    </row>
    <row r="301" spans="1:8" ht="12.75" customHeight="1">
      <c r="A301" s="38">
        <v>46461</v>
      </c>
      <c r="B301" s="39"/>
      <c r="C301" s="22">
        <f>ROUND(93.9400627996666,5)</f>
        <v>93.94006</v>
      </c>
      <c r="D301" s="22">
        <f>F301</f>
        <v>84.13123</v>
      </c>
      <c r="E301" s="22">
        <f>F301</f>
        <v>84.13123</v>
      </c>
      <c r="F301" s="22">
        <f>ROUND(84.1312298287435,5)</f>
        <v>84.13123</v>
      </c>
      <c r="G301" s="20"/>
      <c r="H301" s="28"/>
    </row>
    <row r="302" spans="1:8" ht="12.75" customHeight="1">
      <c r="A302" s="38" t="s">
        <v>82</v>
      </c>
      <c r="B302" s="39"/>
      <c r="C302" s="21"/>
      <c r="D302" s="21"/>
      <c r="E302" s="21"/>
      <c r="F302" s="21"/>
      <c r="G302" s="20"/>
      <c r="H302" s="28"/>
    </row>
    <row r="303" spans="1:8" ht="12.75" customHeight="1">
      <c r="A303" s="38">
        <v>46559</v>
      </c>
      <c r="B303" s="39"/>
      <c r="C303" s="22">
        <f>ROUND(93.9400627996666,5)</f>
        <v>93.94006</v>
      </c>
      <c r="D303" s="22">
        <f>F303</f>
        <v>86.3875</v>
      </c>
      <c r="E303" s="22">
        <f>F303</f>
        <v>86.3875</v>
      </c>
      <c r="F303" s="22">
        <f>ROUND(86.3875004490401,5)</f>
        <v>86.3875</v>
      </c>
      <c r="G303" s="20"/>
      <c r="H303" s="28"/>
    </row>
    <row r="304" spans="1:8" ht="12.75" customHeight="1">
      <c r="A304" s="38" t="s">
        <v>83</v>
      </c>
      <c r="B304" s="39"/>
      <c r="C304" s="21"/>
      <c r="D304" s="21"/>
      <c r="E304" s="21"/>
      <c r="F304" s="21"/>
      <c r="G304" s="20"/>
      <c r="H304" s="28"/>
    </row>
    <row r="305" spans="1:8" ht="12.75" customHeight="1">
      <c r="A305" s="38">
        <v>46650</v>
      </c>
      <c r="B305" s="39"/>
      <c r="C305" s="22">
        <f>ROUND(93.9400627996666,5)</f>
        <v>93.94006</v>
      </c>
      <c r="D305" s="22">
        <f>F305</f>
        <v>92.2877</v>
      </c>
      <c r="E305" s="22">
        <f>F305</f>
        <v>92.2877</v>
      </c>
      <c r="F305" s="22">
        <f>ROUND(92.2877006400778,5)</f>
        <v>92.2877</v>
      </c>
      <c r="G305" s="20"/>
      <c r="H305" s="28"/>
    </row>
    <row r="306" spans="1:8" ht="12.75" customHeight="1">
      <c r="A306" s="38" t="s">
        <v>84</v>
      </c>
      <c r="B306" s="39"/>
      <c r="C306" s="21"/>
      <c r="D306" s="21"/>
      <c r="E306" s="21"/>
      <c r="F306" s="21"/>
      <c r="G306" s="20"/>
      <c r="H306" s="28"/>
    </row>
    <row r="307" spans="1:8" ht="12.75" customHeight="1">
      <c r="A307" s="38">
        <v>46924</v>
      </c>
      <c r="B307" s="39"/>
      <c r="C307" s="20">
        <f>ROUND(93.9400627996666,2)</f>
        <v>93.94</v>
      </c>
      <c r="D307" s="20">
        <f>F307</f>
        <v>93.94</v>
      </c>
      <c r="E307" s="20">
        <f>F307</f>
        <v>93.94</v>
      </c>
      <c r="F307" s="20">
        <f>ROUND(93.9400627996666,2)</f>
        <v>93.94</v>
      </c>
      <c r="G307" s="20"/>
      <c r="H307" s="28"/>
    </row>
    <row r="308" spans="1:8" ht="12.75" customHeight="1">
      <c r="A308" s="38" t="s">
        <v>85</v>
      </c>
      <c r="B308" s="39"/>
      <c r="C308" s="21"/>
      <c r="D308" s="21"/>
      <c r="E308" s="21"/>
      <c r="F308" s="21"/>
      <c r="G308" s="20"/>
      <c r="H308" s="28"/>
    </row>
    <row r="309" spans="1:8" ht="12.75" customHeight="1" thickBot="1">
      <c r="A309" s="40">
        <v>47015</v>
      </c>
      <c r="B309" s="41"/>
      <c r="C309" s="26">
        <f>ROUND(93.9400627996666,2)</f>
        <v>93.94</v>
      </c>
      <c r="D309" s="26">
        <f>F309</f>
        <v>92.02</v>
      </c>
      <c r="E309" s="26">
        <f>F309</f>
        <v>92.02</v>
      </c>
      <c r="F309" s="26">
        <f>ROUND(92.0234002002477,2)</f>
        <v>92.02</v>
      </c>
      <c r="G309" s="26"/>
      <c r="H309" s="29"/>
    </row>
  </sheetData>
  <sheetProtection/>
  <mergeCells count="308">
    <mergeCell ref="A308:B308"/>
    <mergeCell ref="A309:B309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2020-06-09T15:52:37Z</dcterms:modified>
  <cp:category/>
  <cp:version/>
  <cp:contentType/>
  <cp:contentStatus/>
</cp:coreProperties>
</file>