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<sst xmlns="http://schemas.openxmlformats.org/spreadsheetml/2006/main" count="88" uniqueCount="86">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</sst>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T11" sqref="T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44008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44095</v>
      </c>
      <c r="B6" s="45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4" t="s">
        <v>13</v>
      </c>
      <c r="B7" s="45"/>
      <c r="C7" s="21"/>
      <c r="D7" s="21"/>
      <c r="E7" s="21"/>
      <c r="F7" s="21"/>
      <c r="G7" s="20"/>
      <c r="H7" s="28"/>
    </row>
    <row r="8" spans="1:8" ht="12.75" customHeight="1">
      <c r="A8" s="44">
        <v>44182</v>
      </c>
      <c r="B8" s="45"/>
      <c r="C8" s="20">
        <f aca="true" t="shared" si="0" ref="C8:C19">ROUND(92.0600286581326,2)</f>
        <v>92.06</v>
      </c>
      <c r="D8" s="20">
        <f aca="true" t="shared" si="1" ref="D8:D19">F8</f>
        <v>94.03</v>
      </c>
      <c r="E8" s="20">
        <f aca="true" t="shared" si="2" ref="E8:E19">F8</f>
        <v>94.03</v>
      </c>
      <c r="F8" s="20">
        <f>ROUND(94.0273393569396,2)</f>
        <v>94.03</v>
      </c>
      <c r="G8" s="20"/>
      <c r="H8" s="28"/>
    </row>
    <row r="9" spans="1:8" ht="12.75" customHeight="1">
      <c r="A9" s="44">
        <v>44271</v>
      </c>
      <c r="B9" s="45"/>
      <c r="C9" s="20">
        <f t="shared" si="0"/>
        <v>92.06</v>
      </c>
      <c r="D9" s="20">
        <f t="shared" si="1"/>
        <v>92.26</v>
      </c>
      <c r="E9" s="20">
        <f t="shared" si="2"/>
        <v>92.26</v>
      </c>
      <c r="F9" s="20">
        <f>ROUND(92.2634143282989,2)</f>
        <v>92.26</v>
      </c>
      <c r="G9" s="20"/>
      <c r="H9" s="28"/>
    </row>
    <row r="10" spans="1:8" ht="12.75" customHeight="1">
      <c r="A10" s="44">
        <v>44362</v>
      </c>
      <c r="B10" s="45"/>
      <c r="C10" s="20">
        <f t="shared" si="0"/>
        <v>92.06</v>
      </c>
      <c r="D10" s="20">
        <f t="shared" si="1"/>
        <v>90.43</v>
      </c>
      <c r="E10" s="20">
        <f t="shared" si="2"/>
        <v>90.43</v>
      </c>
      <c r="F10" s="20">
        <f>ROUND(90.4281604657526,2)</f>
        <v>90.43</v>
      </c>
      <c r="G10" s="20"/>
      <c r="H10" s="28"/>
    </row>
    <row r="11" spans="1:8" ht="12.75" customHeight="1">
      <c r="A11" s="44">
        <v>44460</v>
      </c>
      <c r="B11" s="45"/>
      <c r="C11" s="20">
        <f t="shared" si="0"/>
        <v>92.06</v>
      </c>
      <c r="D11" s="20">
        <f t="shared" si="1"/>
        <v>89.4</v>
      </c>
      <c r="E11" s="20">
        <f t="shared" si="2"/>
        <v>89.4</v>
      </c>
      <c r="F11" s="20">
        <f>ROUND(89.3966942468917,2)</f>
        <v>89.4</v>
      </c>
      <c r="G11" s="20"/>
      <c r="H11" s="28"/>
    </row>
    <row r="12" spans="1:8" ht="12.75" customHeight="1">
      <c r="A12" s="44">
        <v>44551</v>
      </c>
      <c r="B12" s="45"/>
      <c r="C12" s="20">
        <f t="shared" si="0"/>
        <v>92.06</v>
      </c>
      <c r="D12" s="20">
        <f t="shared" si="1"/>
        <v>90.69</v>
      </c>
      <c r="E12" s="20">
        <f t="shared" si="2"/>
        <v>90.69</v>
      </c>
      <c r="F12" s="20">
        <f>ROUND(90.6909046612532,2)</f>
        <v>90.69</v>
      </c>
      <c r="G12" s="20"/>
      <c r="H12" s="28"/>
    </row>
    <row r="13" spans="1:8" ht="12.75" customHeight="1">
      <c r="A13" s="44">
        <v>44635</v>
      </c>
      <c r="B13" s="45"/>
      <c r="C13" s="20">
        <f t="shared" si="0"/>
        <v>92.06</v>
      </c>
      <c r="D13" s="20">
        <f t="shared" si="1"/>
        <v>90.14</v>
      </c>
      <c r="E13" s="20">
        <f t="shared" si="2"/>
        <v>90.14</v>
      </c>
      <c r="F13" s="20">
        <f>ROUND(90.1377153763175,2)</f>
        <v>90.14</v>
      </c>
      <c r="G13" s="20"/>
      <c r="H13" s="28"/>
    </row>
    <row r="14" spans="1:8" ht="12.75" customHeight="1">
      <c r="A14" s="44">
        <v>44733</v>
      </c>
      <c r="B14" s="45"/>
      <c r="C14" s="20">
        <f t="shared" si="0"/>
        <v>92.06</v>
      </c>
      <c r="D14" s="20">
        <f t="shared" si="1"/>
        <v>90.24</v>
      </c>
      <c r="E14" s="20">
        <f t="shared" si="2"/>
        <v>90.24</v>
      </c>
      <c r="F14" s="20">
        <f>ROUND(90.2448880819466,2)</f>
        <v>90.24</v>
      </c>
      <c r="G14" s="20"/>
      <c r="H14" s="28"/>
    </row>
    <row r="15" spans="1:8" ht="12.75" customHeight="1">
      <c r="A15" s="44">
        <v>44824</v>
      </c>
      <c r="B15" s="45"/>
      <c r="C15" s="20">
        <f t="shared" si="0"/>
        <v>92.06</v>
      </c>
      <c r="D15" s="20">
        <f t="shared" si="1"/>
        <v>93.41</v>
      </c>
      <c r="E15" s="20">
        <f t="shared" si="2"/>
        <v>93.41</v>
      </c>
      <c r="F15" s="20">
        <f>ROUND(93.4084546349111,2)</f>
        <v>93.41</v>
      </c>
      <c r="G15" s="20"/>
      <c r="H15" s="28"/>
    </row>
    <row r="16" spans="1:8" ht="12.75" customHeight="1">
      <c r="A16" s="44">
        <v>44915</v>
      </c>
      <c r="B16" s="45"/>
      <c r="C16" s="20">
        <f t="shared" si="0"/>
        <v>92.06</v>
      </c>
      <c r="D16" s="20">
        <f t="shared" si="1"/>
        <v>93.96</v>
      </c>
      <c r="E16" s="20">
        <f t="shared" si="2"/>
        <v>93.96</v>
      </c>
      <c r="F16" s="20">
        <f>ROUND(93.9629431055095,2)</f>
        <v>93.96</v>
      </c>
      <c r="G16" s="20"/>
      <c r="H16" s="28"/>
    </row>
    <row r="17" spans="1:8" ht="12.75" customHeight="1">
      <c r="A17" s="44">
        <v>45007</v>
      </c>
      <c r="B17" s="45"/>
      <c r="C17" s="20">
        <f t="shared" si="0"/>
        <v>92.06</v>
      </c>
      <c r="D17" s="20">
        <f t="shared" si="1"/>
        <v>86.44</v>
      </c>
      <c r="E17" s="20">
        <f t="shared" si="2"/>
        <v>86.44</v>
      </c>
      <c r="F17" s="20">
        <f>ROUND(86.4417119288589,2)</f>
        <v>86.44</v>
      </c>
      <c r="G17" s="20"/>
      <c r="H17" s="28"/>
    </row>
    <row r="18" spans="1:8" ht="12.75" customHeight="1">
      <c r="A18" s="44">
        <v>45097</v>
      </c>
      <c r="B18" s="45"/>
      <c r="C18" s="20">
        <f t="shared" si="0"/>
        <v>92.06</v>
      </c>
      <c r="D18" s="20">
        <f t="shared" si="1"/>
        <v>92.06</v>
      </c>
      <c r="E18" s="20">
        <f t="shared" si="2"/>
        <v>92.06</v>
      </c>
      <c r="F18" s="20">
        <f>ROUND(92.0600286581326,2)</f>
        <v>92.06</v>
      </c>
      <c r="G18" s="20"/>
      <c r="H18" s="28"/>
    </row>
    <row r="19" spans="1:8" ht="12.75" customHeight="1">
      <c r="A19" s="44">
        <v>45188</v>
      </c>
      <c r="B19" s="45"/>
      <c r="C19" s="20">
        <f t="shared" si="0"/>
        <v>92.06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4" t="s">
        <v>14</v>
      </c>
      <c r="B20" s="45"/>
      <c r="C20" s="21"/>
      <c r="D20" s="21"/>
      <c r="E20" s="21"/>
      <c r="F20" s="21"/>
      <c r="G20" s="20"/>
      <c r="H20" s="28"/>
    </row>
    <row r="21" spans="1:8" ht="12.75" customHeight="1">
      <c r="A21" s="44">
        <v>46008</v>
      </c>
      <c r="B21" s="45"/>
      <c r="C21" s="20">
        <f aca="true" t="shared" si="3" ref="C21:C32">ROUND(90.5705299142025,2)</f>
        <v>90.57</v>
      </c>
      <c r="D21" s="20">
        <f aca="true" t="shared" si="4" ref="D21:D32">F21</f>
        <v>80.92</v>
      </c>
      <c r="E21" s="20">
        <f aca="true" t="shared" si="5" ref="E21:E32">F21</f>
        <v>80.92</v>
      </c>
      <c r="F21" s="20">
        <f>ROUND(80.9238215438929,2)</f>
        <v>80.92</v>
      </c>
      <c r="G21" s="20"/>
      <c r="H21" s="28"/>
    </row>
    <row r="22" spans="1:8" ht="12.75" customHeight="1">
      <c r="A22" s="44">
        <v>46097</v>
      </c>
      <c r="B22" s="45"/>
      <c r="C22" s="20">
        <f t="shared" si="3"/>
        <v>90.57</v>
      </c>
      <c r="D22" s="20">
        <f t="shared" si="4"/>
        <v>77.59</v>
      </c>
      <c r="E22" s="20">
        <f t="shared" si="5"/>
        <v>77.59</v>
      </c>
      <c r="F22" s="20">
        <f>ROUND(77.5904399013581,2)</f>
        <v>77.59</v>
      </c>
      <c r="G22" s="20"/>
      <c r="H22" s="28"/>
    </row>
    <row r="23" spans="1:8" ht="12.75" customHeight="1">
      <c r="A23" s="44">
        <v>46188</v>
      </c>
      <c r="B23" s="45"/>
      <c r="C23" s="20">
        <f t="shared" si="3"/>
        <v>90.57</v>
      </c>
      <c r="D23" s="20">
        <f t="shared" si="4"/>
        <v>76.14</v>
      </c>
      <c r="E23" s="20">
        <f t="shared" si="5"/>
        <v>76.14</v>
      </c>
      <c r="F23" s="20">
        <f>ROUND(76.1403672314935,2)</f>
        <v>76.14</v>
      </c>
      <c r="G23" s="20"/>
      <c r="H23" s="28"/>
    </row>
    <row r="24" spans="1:8" ht="12.75" customHeight="1">
      <c r="A24" s="44">
        <v>46286</v>
      </c>
      <c r="B24" s="45"/>
      <c r="C24" s="20">
        <f t="shared" si="3"/>
        <v>90.57</v>
      </c>
      <c r="D24" s="20">
        <f t="shared" si="4"/>
        <v>78.31</v>
      </c>
      <c r="E24" s="20">
        <f t="shared" si="5"/>
        <v>78.31</v>
      </c>
      <c r="F24" s="20">
        <f>ROUND(78.3097457422209,2)</f>
        <v>78.31</v>
      </c>
      <c r="G24" s="20"/>
      <c r="H24" s="28"/>
    </row>
    <row r="25" spans="1:8" ht="12.75" customHeight="1">
      <c r="A25" s="44">
        <v>46377</v>
      </c>
      <c r="B25" s="45"/>
      <c r="C25" s="20">
        <f t="shared" si="3"/>
        <v>90.57</v>
      </c>
      <c r="D25" s="20">
        <f t="shared" si="4"/>
        <v>82.48</v>
      </c>
      <c r="E25" s="20">
        <f t="shared" si="5"/>
        <v>82.48</v>
      </c>
      <c r="F25" s="20">
        <f>ROUND(82.4771962587705,2)</f>
        <v>82.48</v>
      </c>
      <c r="G25" s="20"/>
      <c r="H25" s="28"/>
    </row>
    <row r="26" spans="1:8" ht="12.75" customHeight="1">
      <c r="A26" s="44">
        <v>46461</v>
      </c>
      <c r="B26" s="45"/>
      <c r="C26" s="20">
        <f t="shared" si="3"/>
        <v>90.57</v>
      </c>
      <c r="D26" s="20">
        <f t="shared" si="4"/>
        <v>81.14</v>
      </c>
      <c r="E26" s="20">
        <f t="shared" si="5"/>
        <v>81.14</v>
      </c>
      <c r="F26" s="20">
        <f>ROUND(81.1424326384804,2)</f>
        <v>81.14</v>
      </c>
      <c r="G26" s="20"/>
      <c r="H26" s="28"/>
    </row>
    <row r="27" spans="1:8" ht="12.75" customHeight="1">
      <c r="A27" s="44">
        <v>46559</v>
      </c>
      <c r="B27" s="45"/>
      <c r="C27" s="20">
        <f t="shared" si="3"/>
        <v>90.57</v>
      </c>
      <c r="D27" s="20">
        <f t="shared" si="4"/>
        <v>83.33</v>
      </c>
      <c r="E27" s="20">
        <f t="shared" si="5"/>
        <v>83.33</v>
      </c>
      <c r="F27" s="20">
        <f>ROUND(83.3337493593695,2)</f>
        <v>83.33</v>
      </c>
      <c r="G27" s="20"/>
      <c r="H27" s="28"/>
    </row>
    <row r="28" spans="1:8" ht="12.75" customHeight="1">
      <c r="A28" s="44">
        <v>46650</v>
      </c>
      <c r="B28" s="45"/>
      <c r="C28" s="20">
        <f t="shared" si="3"/>
        <v>90.57</v>
      </c>
      <c r="D28" s="20">
        <f t="shared" si="4"/>
        <v>89.19</v>
      </c>
      <c r="E28" s="20">
        <f t="shared" si="5"/>
        <v>89.19</v>
      </c>
      <c r="F28" s="20">
        <f>ROUND(89.1907538303491,2)</f>
        <v>89.19</v>
      </c>
      <c r="G28" s="20"/>
      <c r="H28" s="28"/>
    </row>
    <row r="29" spans="1:8" ht="12.75" customHeight="1">
      <c r="A29" s="44">
        <v>46741</v>
      </c>
      <c r="B29" s="45"/>
      <c r="C29" s="20">
        <f t="shared" si="3"/>
        <v>90.57</v>
      </c>
      <c r="D29" s="20">
        <f t="shared" si="4"/>
        <v>89.63</v>
      </c>
      <c r="E29" s="20">
        <f t="shared" si="5"/>
        <v>89.63</v>
      </c>
      <c r="F29" s="20">
        <f>ROUND(89.6287486047265,2)</f>
        <v>89.63</v>
      </c>
      <c r="G29" s="20"/>
      <c r="H29" s="28"/>
    </row>
    <row r="30" spans="1:8" ht="12.75" customHeight="1">
      <c r="A30" s="44">
        <v>46834</v>
      </c>
      <c r="B30" s="45"/>
      <c r="C30" s="20">
        <f t="shared" si="3"/>
        <v>90.57</v>
      </c>
      <c r="D30" s="20">
        <f t="shared" si="4"/>
        <v>82.72</v>
      </c>
      <c r="E30" s="20">
        <f t="shared" si="5"/>
        <v>82.72</v>
      </c>
      <c r="F30" s="20">
        <f>ROUND(82.7192692538311,2)</f>
        <v>82.72</v>
      </c>
      <c r="G30" s="20"/>
      <c r="H30" s="28"/>
    </row>
    <row r="31" spans="1:8" ht="12.75" customHeight="1">
      <c r="A31" s="44">
        <v>46924</v>
      </c>
      <c r="B31" s="45"/>
      <c r="C31" s="20">
        <f t="shared" si="3"/>
        <v>90.57</v>
      </c>
      <c r="D31" s="20">
        <f t="shared" si="4"/>
        <v>90.57</v>
      </c>
      <c r="E31" s="20">
        <f t="shared" si="5"/>
        <v>90.57</v>
      </c>
      <c r="F31" s="20">
        <f>ROUND(90.5705299142025,2)</f>
        <v>90.57</v>
      </c>
      <c r="G31" s="20"/>
      <c r="H31" s="28"/>
    </row>
    <row r="32" spans="1:8" ht="12.75" customHeight="1">
      <c r="A32" s="44">
        <v>47015</v>
      </c>
      <c r="B32" s="45"/>
      <c r="C32" s="20">
        <f t="shared" si="3"/>
        <v>90.57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4" t="s">
        <v>15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45688</v>
      </c>
      <c r="B34" s="45"/>
      <c r="C34" s="22">
        <f>ROUND(3.815,5)</f>
        <v>3.815</v>
      </c>
      <c r="D34" s="22">
        <f>F34</f>
        <v>3.815</v>
      </c>
      <c r="E34" s="22">
        <f>F34</f>
        <v>3.815</v>
      </c>
      <c r="F34" s="22">
        <f>ROUND(3.815,5)</f>
        <v>3.815</v>
      </c>
      <c r="G34" s="20"/>
      <c r="H34" s="28"/>
    </row>
    <row r="35" spans="1:8" ht="12.75" customHeight="1">
      <c r="A35" s="44" t="s">
        <v>16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50436</v>
      </c>
      <c r="B36" s="45"/>
      <c r="C36" s="22">
        <f>ROUND(4.65,5)</f>
        <v>4.65</v>
      </c>
      <c r="D36" s="22">
        <f>F36</f>
        <v>4.65</v>
      </c>
      <c r="E36" s="22">
        <f>F36</f>
        <v>4.65</v>
      </c>
      <c r="F36" s="22">
        <f>ROUND(4.65,5)</f>
        <v>4.65</v>
      </c>
      <c r="G36" s="20"/>
      <c r="H36" s="28"/>
    </row>
    <row r="37" spans="1:8" ht="12.75" customHeight="1">
      <c r="A37" s="44" t="s">
        <v>17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55153</v>
      </c>
      <c r="B38" s="45"/>
      <c r="C38" s="22">
        <f>ROUND(4.78,5)</f>
        <v>4.78</v>
      </c>
      <c r="D38" s="22">
        <f>F38</f>
        <v>4.78</v>
      </c>
      <c r="E38" s="22">
        <f>F38</f>
        <v>4.78</v>
      </c>
      <c r="F38" s="22">
        <f>ROUND(4.78,5)</f>
        <v>4.78</v>
      </c>
      <c r="G38" s="20"/>
      <c r="H38" s="28"/>
    </row>
    <row r="39" spans="1:8" ht="12.75" customHeight="1">
      <c r="A39" s="44" t="s">
        <v>18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46875</v>
      </c>
      <c r="B40" s="45"/>
      <c r="C40" s="22">
        <f>ROUND(5.23,5)</f>
        <v>5.23</v>
      </c>
      <c r="D40" s="22">
        <f>F40</f>
        <v>5.23</v>
      </c>
      <c r="E40" s="22">
        <f>F40</f>
        <v>5.23</v>
      </c>
      <c r="F40" s="22">
        <f>ROUND(5.23,5)</f>
        <v>5.23</v>
      </c>
      <c r="G40" s="20"/>
      <c r="H40" s="28"/>
    </row>
    <row r="41" spans="1:8" ht="12.75" customHeight="1">
      <c r="A41" s="44" t="s">
        <v>19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48837</v>
      </c>
      <c r="B42" s="45"/>
      <c r="C42" s="22">
        <f>ROUND(11.715,5)</f>
        <v>11.715</v>
      </c>
      <c r="D42" s="22">
        <f>F42</f>
        <v>11.715</v>
      </c>
      <c r="E42" s="22">
        <f>F42</f>
        <v>11.715</v>
      </c>
      <c r="F42" s="22">
        <f>ROUND(11.715,5)</f>
        <v>11.715</v>
      </c>
      <c r="G42" s="20"/>
      <c r="H42" s="28"/>
    </row>
    <row r="43" spans="1:8" ht="12.75" customHeight="1">
      <c r="A43" s="44" t="s">
        <v>20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44985</v>
      </c>
      <c r="B44" s="45"/>
      <c r="C44" s="22">
        <f>ROUND(5.01,5)</f>
        <v>5.01</v>
      </c>
      <c r="D44" s="22">
        <f>F44</f>
        <v>5.01</v>
      </c>
      <c r="E44" s="22">
        <f>F44</f>
        <v>5.01</v>
      </c>
      <c r="F44" s="22">
        <f>ROUND(5.01,5)</f>
        <v>5.01</v>
      </c>
      <c r="G44" s="20"/>
      <c r="H44" s="28"/>
    </row>
    <row r="45" spans="1:8" ht="12.75" customHeight="1">
      <c r="A45" s="44" t="s">
        <v>21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46377</v>
      </c>
      <c r="B46" s="45"/>
      <c r="C46" s="23">
        <f>ROUND(7.615,3)</f>
        <v>7.615</v>
      </c>
      <c r="D46" s="23">
        <f>F46</f>
        <v>7.615</v>
      </c>
      <c r="E46" s="23">
        <f>F46</f>
        <v>7.615</v>
      </c>
      <c r="F46" s="23">
        <f>ROUND(7.615,3)</f>
        <v>7.615</v>
      </c>
      <c r="G46" s="20"/>
      <c r="H46" s="28"/>
    </row>
    <row r="47" spans="1:8" ht="12.75" customHeight="1">
      <c r="A47" s="44" t="s">
        <v>22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45267</v>
      </c>
      <c r="B48" s="45"/>
      <c r="C48" s="23">
        <f>ROUND(2.81,3)</f>
        <v>2.81</v>
      </c>
      <c r="D48" s="23">
        <f>F48</f>
        <v>2.81</v>
      </c>
      <c r="E48" s="23">
        <f>F48</f>
        <v>2.81</v>
      </c>
      <c r="F48" s="23">
        <f>ROUND(2.81,3)</f>
        <v>2.81</v>
      </c>
      <c r="G48" s="20"/>
      <c r="H48" s="28"/>
    </row>
    <row r="49" spans="1:8" ht="12.75" customHeight="1">
      <c r="A49" s="44" t="s">
        <v>23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48920</v>
      </c>
      <c r="B50" s="45"/>
      <c r="C50" s="23">
        <f>ROUND(4.65,3)</f>
        <v>4.65</v>
      </c>
      <c r="D50" s="23">
        <f>F50</f>
        <v>4.65</v>
      </c>
      <c r="E50" s="23">
        <f>F50</f>
        <v>4.65</v>
      </c>
      <c r="F50" s="23">
        <f>ROUND(4.65,3)</f>
        <v>4.65</v>
      </c>
      <c r="G50" s="20"/>
      <c r="H50" s="28"/>
    </row>
    <row r="51" spans="1:8" ht="12.75" customHeight="1">
      <c r="A51" s="44" t="s">
        <v>24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44286</v>
      </c>
      <c r="B52" s="45"/>
      <c r="C52" s="23">
        <f>ROUND(3.575,3)</f>
        <v>3.575</v>
      </c>
      <c r="D52" s="23">
        <f>F52</f>
        <v>3.575</v>
      </c>
      <c r="E52" s="23">
        <f>F52</f>
        <v>3.575</v>
      </c>
      <c r="F52" s="23">
        <f>ROUND(3.575,3)</f>
        <v>3.575</v>
      </c>
      <c r="G52" s="20"/>
      <c r="H52" s="28"/>
    </row>
    <row r="53" spans="1:8" ht="12.75" customHeight="1">
      <c r="A53" s="44" t="s">
        <v>25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49765</v>
      </c>
      <c r="B54" s="45"/>
      <c r="C54" s="23">
        <f>ROUND(10.645,3)</f>
        <v>10.645</v>
      </c>
      <c r="D54" s="23">
        <f>F54</f>
        <v>10.645</v>
      </c>
      <c r="E54" s="23">
        <f>F54</f>
        <v>10.645</v>
      </c>
      <c r="F54" s="23">
        <f>ROUND(10.645,3)</f>
        <v>10.645</v>
      </c>
      <c r="G54" s="20"/>
      <c r="H54" s="28"/>
    </row>
    <row r="55" spans="1:8" ht="12.75" customHeight="1">
      <c r="A55" s="44" t="s">
        <v>26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46843</v>
      </c>
      <c r="B56" s="45"/>
      <c r="C56" s="23">
        <f>ROUND(4.18,3)</f>
        <v>4.18</v>
      </c>
      <c r="D56" s="23">
        <f>F56</f>
        <v>4.18</v>
      </c>
      <c r="E56" s="23">
        <f>F56</f>
        <v>4.18</v>
      </c>
      <c r="F56" s="23">
        <f>ROUND(4.18,3)</f>
        <v>4.18</v>
      </c>
      <c r="G56" s="20"/>
      <c r="H56" s="28"/>
    </row>
    <row r="57" spans="1:8" ht="12.75" customHeight="1">
      <c r="A57" s="44" t="s">
        <v>27</v>
      </c>
      <c r="B57" s="45"/>
      <c r="C57" s="21"/>
      <c r="D57" s="21"/>
      <c r="E57" s="21"/>
      <c r="F57" s="21"/>
      <c r="G57" s="20"/>
      <c r="H57" s="28"/>
    </row>
    <row r="58" spans="1:8" ht="12.75" customHeight="1">
      <c r="A58" s="44">
        <v>44592</v>
      </c>
      <c r="B58" s="45"/>
      <c r="C58" s="23">
        <f>ROUND(2.43,3)</f>
        <v>2.43</v>
      </c>
      <c r="D58" s="23">
        <f>F58</f>
        <v>2.43</v>
      </c>
      <c r="E58" s="23">
        <f>F58</f>
        <v>2.43</v>
      </c>
      <c r="F58" s="23">
        <f>ROUND(2.43,3)</f>
        <v>2.43</v>
      </c>
      <c r="G58" s="20"/>
      <c r="H58" s="28"/>
    </row>
    <row r="59" spans="1:8" ht="12.75" customHeight="1">
      <c r="A59" s="44" t="s">
        <v>28</v>
      </c>
      <c r="B59" s="45"/>
      <c r="C59" s="21"/>
      <c r="D59" s="21"/>
      <c r="E59" s="21"/>
      <c r="F59" s="21"/>
      <c r="G59" s="20"/>
      <c r="H59" s="28"/>
    </row>
    <row r="60" spans="1:8" ht="12.75" customHeight="1">
      <c r="A60" s="44">
        <v>47907</v>
      </c>
      <c r="B60" s="45"/>
      <c r="C60" s="23">
        <f>ROUND(9.61,3)</f>
        <v>9.61</v>
      </c>
      <c r="D60" s="23">
        <f>F60</f>
        <v>9.61</v>
      </c>
      <c r="E60" s="23">
        <f>F60</f>
        <v>9.61</v>
      </c>
      <c r="F60" s="23">
        <f>ROUND(9.61,3)</f>
        <v>9.61</v>
      </c>
      <c r="G60" s="20"/>
      <c r="H60" s="28"/>
    </row>
    <row r="61" spans="1:8" ht="12.75" customHeight="1">
      <c r="A61" s="44" t="s">
        <v>29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44049</v>
      </c>
      <c r="B62" s="45"/>
      <c r="C62" s="22">
        <f>ROUND(3.815,5)</f>
        <v>3.815</v>
      </c>
      <c r="D62" s="22">
        <f>F62</f>
        <v>138.06603</v>
      </c>
      <c r="E62" s="22">
        <f>F62</f>
        <v>138.06603</v>
      </c>
      <c r="F62" s="22">
        <f>ROUND(138.06603,5)</f>
        <v>138.06603</v>
      </c>
      <c r="G62" s="20"/>
      <c r="H62" s="28"/>
    </row>
    <row r="63" spans="1:8" ht="12.75" customHeight="1">
      <c r="A63" s="44">
        <v>44140</v>
      </c>
      <c r="B63" s="45"/>
      <c r="C63" s="22">
        <f>ROUND(3.815,5)</f>
        <v>3.815</v>
      </c>
      <c r="D63" s="22">
        <f>F63</f>
        <v>139.57595</v>
      </c>
      <c r="E63" s="22">
        <f>F63</f>
        <v>139.57595</v>
      </c>
      <c r="F63" s="22">
        <f>ROUND(139.57595,5)</f>
        <v>139.57595</v>
      </c>
      <c r="G63" s="20"/>
      <c r="H63" s="28"/>
    </row>
    <row r="64" spans="1:8" ht="12.75" customHeight="1">
      <c r="A64" s="44">
        <v>44231</v>
      </c>
      <c r="B64" s="45"/>
      <c r="C64" s="22">
        <f>ROUND(3.815,5)</f>
        <v>3.815</v>
      </c>
      <c r="D64" s="22">
        <f>F64</f>
        <v>139.73114</v>
      </c>
      <c r="E64" s="22">
        <f>F64</f>
        <v>139.73114</v>
      </c>
      <c r="F64" s="22">
        <f>ROUND(139.73114,5)</f>
        <v>139.73114</v>
      </c>
      <c r="G64" s="20"/>
      <c r="H64" s="28"/>
    </row>
    <row r="65" spans="1:8" ht="12.75" customHeight="1">
      <c r="A65" s="44">
        <v>44322</v>
      </c>
      <c r="B65" s="45"/>
      <c r="C65" s="22">
        <f>ROUND(3.815,5)</f>
        <v>3.815</v>
      </c>
      <c r="D65" s="22">
        <f>F65</f>
        <v>141.42933</v>
      </c>
      <c r="E65" s="22">
        <f>F65</f>
        <v>141.42933</v>
      </c>
      <c r="F65" s="22">
        <f>ROUND(141.42933,5)</f>
        <v>141.42933</v>
      </c>
      <c r="G65" s="20"/>
      <c r="H65" s="28"/>
    </row>
    <row r="66" spans="1:8" ht="12.75" customHeight="1">
      <c r="A66" s="44">
        <v>44413</v>
      </c>
      <c r="B66" s="45"/>
      <c r="C66" s="22">
        <f>ROUND(3.815,5)</f>
        <v>3.815</v>
      </c>
      <c r="D66" s="22">
        <f>F66</f>
        <v>141.50625</v>
      </c>
      <c r="E66" s="22">
        <f>F66</f>
        <v>141.50625</v>
      </c>
      <c r="F66" s="22">
        <f>ROUND(141.50625,5)</f>
        <v>141.50625</v>
      </c>
      <c r="G66" s="20"/>
      <c r="H66" s="28"/>
    </row>
    <row r="67" spans="1:8" ht="12.75" customHeight="1">
      <c r="A67" s="44" t="s">
        <v>30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44049</v>
      </c>
      <c r="B68" s="45"/>
      <c r="C68" s="22">
        <f>ROUND(98.62689,5)</f>
        <v>98.62689</v>
      </c>
      <c r="D68" s="22">
        <f>F68</f>
        <v>99.09412</v>
      </c>
      <c r="E68" s="22">
        <f>F68</f>
        <v>99.09412</v>
      </c>
      <c r="F68" s="22">
        <f>ROUND(99.09412,5)</f>
        <v>99.09412</v>
      </c>
      <c r="G68" s="20"/>
      <c r="H68" s="28"/>
    </row>
    <row r="69" spans="1:8" ht="12.75" customHeight="1">
      <c r="A69" s="44">
        <v>44140</v>
      </c>
      <c r="B69" s="45"/>
      <c r="C69" s="22">
        <f>ROUND(98.62689,5)</f>
        <v>98.62689</v>
      </c>
      <c r="D69" s="22">
        <f>F69</f>
        <v>99.05468</v>
      </c>
      <c r="E69" s="22">
        <f>F69</f>
        <v>99.05468</v>
      </c>
      <c r="F69" s="22">
        <f>ROUND(99.05468,5)</f>
        <v>99.05468</v>
      </c>
      <c r="G69" s="20"/>
      <c r="H69" s="28"/>
    </row>
    <row r="70" spans="1:8" ht="12.75" customHeight="1">
      <c r="A70" s="44">
        <v>44231</v>
      </c>
      <c r="B70" s="45"/>
      <c r="C70" s="22">
        <f>ROUND(98.62689,5)</f>
        <v>98.62689</v>
      </c>
      <c r="D70" s="22">
        <f>F70</f>
        <v>100.2336</v>
      </c>
      <c r="E70" s="22">
        <f>F70</f>
        <v>100.2336</v>
      </c>
      <c r="F70" s="22">
        <f>ROUND(100.2336,5)</f>
        <v>100.2336</v>
      </c>
      <c r="G70" s="20"/>
      <c r="H70" s="28"/>
    </row>
    <row r="71" spans="1:8" ht="12.75" customHeight="1">
      <c r="A71" s="44">
        <v>44322</v>
      </c>
      <c r="B71" s="45"/>
      <c r="C71" s="22">
        <f>ROUND(98.62689,5)</f>
        <v>98.62689</v>
      </c>
      <c r="D71" s="22">
        <f>F71</f>
        <v>100.31394</v>
      </c>
      <c r="E71" s="22">
        <f>F71</f>
        <v>100.31394</v>
      </c>
      <c r="F71" s="22">
        <f>ROUND(100.31394,5)</f>
        <v>100.31394</v>
      </c>
      <c r="G71" s="20"/>
      <c r="H71" s="28"/>
    </row>
    <row r="72" spans="1:8" ht="12.75" customHeight="1">
      <c r="A72" s="44">
        <v>44413</v>
      </c>
      <c r="B72" s="45"/>
      <c r="C72" s="22">
        <f>ROUND(98.62689,5)</f>
        <v>98.62689</v>
      </c>
      <c r="D72" s="22">
        <f>F72</f>
        <v>101.45177</v>
      </c>
      <c r="E72" s="22">
        <f>F72</f>
        <v>101.45177</v>
      </c>
      <c r="F72" s="22">
        <f>ROUND(101.45177,5)</f>
        <v>101.45177</v>
      </c>
      <c r="G72" s="20"/>
      <c r="H72" s="28"/>
    </row>
    <row r="73" spans="1:8" ht="12.75" customHeight="1">
      <c r="A73" s="44" t="s">
        <v>31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44049</v>
      </c>
      <c r="B74" s="45"/>
      <c r="C74" s="22">
        <f>ROUND(9.17,5)</f>
        <v>9.17</v>
      </c>
      <c r="D74" s="22">
        <f>F74</f>
        <v>9.26212</v>
      </c>
      <c r="E74" s="22">
        <f>F74</f>
        <v>9.26212</v>
      </c>
      <c r="F74" s="22">
        <f>ROUND(9.26212,5)</f>
        <v>9.26212</v>
      </c>
      <c r="G74" s="20"/>
      <c r="H74" s="28"/>
    </row>
    <row r="75" spans="1:8" ht="12.75" customHeight="1">
      <c r="A75" s="44">
        <v>44140</v>
      </c>
      <c r="B75" s="45"/>
      <c r="C75" s="22">
        <f>ROUND(9.17,5)</f>
        <v>9.17</v>
      </c>
      <c r="D75" s="22">
        <f>F75</f>
        <v>9.44976</v>
      </c>
      <c r="E75" s="22">
        <f>F75</f>
        <v>9.44976</v>
      </c>
      <c r="F75" s="22">
        <f>ROUND(9.44976,5)</f>
        <v>9.44976</v>
      </c>
      <c r="G75" s="20"/>
      <c r="H75" s="28"/>
    </row>
    <row r="76" spans="1:8" ht="12.75" customHeight="1">
      <c r="A76" s="44">
        <v>44231</v>
      </c>
      <c r="B76" s="45"/>
      <c r="C76" s="22">
        <f>ROUND(9.17,5)</f>
        <v>9.17</v>
      </c>
      <c r="D76" s="22">
        <f>F76</f>
        <v>9.64095</v>
      </c>
      <c r="E76" s="22">
        <f>F76</f>
        <v>9.64095</v>
      </c>
      <c r="F76" s="22">
        <f>ROUND(9.64095,5)</f>
        <v>9.64095</v>
      </c>
      <c r="G76" s="20"/>
      <c r="H76" s="28"/>
    </row>
    <row r="77" spans="1:8" ht="12.75" customHeight="1">
      <c r="A77" s="44">
        <v>44322</v>
      </c>
      <c r="B77" s="45"/>
      <c r="C77" s="22">
        <f>ROUND(9.17,5)</f>
        <v>9.17</v>
      </c>
      <c r="D77" s="22">
        <f>F77</f>
        <v>9.84213</v>
      </c>
      <c r="E77" s="22">
        <f>F77</f>
        <v>9.84213</v>
      </c>
      <c r="F77" s="22">
        <f>ROUND(9.84213,5)</f>
        <v>9.84213</v>
      </c>
      <c r="G77" s="20"/>
      <c r="H77" s="28"/>
    </row>
    <row r="78" spans="1:8" ht="12.75" customHeight="1">
      <c r="A78" s="44">
        <v>44413</v>
      </c>
      <c r="B78" s="45"/>
      <c r="C78" s="22">
        <f>ROUND(9.17,5)</f>
        <v>9.17</v>
      </c>
      <c r="D78" s="22">
        <f>F78</f>
        <v>10.07891</v>
      </c>
      <c r="E78" s="22">
        <f>F78</f>
        <v>10.07891</v>
      </c>
      <c r="F78" s="22">
        <f>ROUND(10.07891,5)</f>
        <v>10.07891</v>
      </c>
      <c r="G78" s="20"/>
      <c r="H78" s="28"/>
    </row>
    <row r="79" spans="1:8" ht="12.75" customHeight="1">
      <c r="A79" s="44" t="s">
        <v>32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44049</v>
      </c>
      <c r="B80" s="45"/>
      <c r="C80" s="22">
        <f>ROUND(10.05,5)</f>
        <v>10.05</v>
      </c>
      <c r="D80" s="22">
        <f>F80</f>
        <v>10.14751</v>
      </c>
      <c r="E80" s="22">
        <f>F80</f>
        <v>10.14751</v>
      </c>
      <c r="F80" s="22">
        <f>ROUND(10.14751,5)</f>
        <v>10.14751</v>
      </c>
      <c r="G80" s="20"/>
      <c r="H80" s="28"/>
    </row>
    <row r="81" spans="1:8" ht="12.75" customHeight="1">
      <c r="A81" s="44">
        <v>44140</v>
      </c>
      <c r="B81" s="45"/>
      <c r="C81" s="22">
        <f>ROUND(10.05,5)</f>
        <v>10.05</v>
      </c>
      <c r="D81" s="22">
        <f>F81</f>
        <v>10.35321</v>
      </c>
      <c r="E81" s="22">
        <f>F81</f>
        <v>10.35321</v>
      </c>
      <c r="F81" s="22">
        <f>ROUND(10.35321,5)</f>
        <v>10.35321</v>
      </c>
      <c r="G81" s="20"/>
      <c r="H81" s="28"/>
    </row>
    <row r="82" spans="1:8" ht="12.75" customHeight="1">
      <c r="A82" s="44">
        <v>44231</v>
      </c>
      <c r="B82" s="45"/>
      <c r="C82" s="22">
        <f>ROUND(10.05,5)</f>
        <v>10.05</v>
      </c>
      <c r="D82" s="22">
        <f>F82</f>
        <v>10.56008</v>
      </c>
      <c r="E82" s="22">
        <f>F82</f>
        <v>10.56008</v>
      </c>
      <c r="F82" s="22">
        <f>ROUND(10.56008,5)</f>
        <v>10.56008</v>
      </c>
      <c r="G82" s="20"/>
      <c r="H82" s="28"/>
    </row>
    <row r="83" spans="1:8" ht="12.75" customHeight="1">
      <c r="A83" s="44">
        <v>44322</v>
      </c>
      <c r="B83" s="45"/>
      <c r="C83" s="22">
        <f>ROUND(10.05,5)</f>
        <v>10.05</v>
      </c>
      <c r="D83" s="22">
        <f>F83</f>
        <v>10.77398</v>
      </c>
      <c r="E83" s="22">
        <f>F83</f>
        <v>10.77398</v>
      </c>
      <c r="F83" s="22">
        <f>ROUND(10.77398,5)</f>
        <v>10.77398</v>
      </c>
      <c r="G83" s="20"/>
      <c r="H83" s="28"/>
    </row>
    <row r="84" spans="1:8" ht="12.75" customHeight="1">
      <c r="A84" s="44">
        <v>44413</v>
      </c>
      <c r="B84" s="45"/>
      <c r="C84" s="22">
        <f>ROUND(10.05,5)</f>
        <v>10.05</v>
      </c>
      <c r="D84" s="22">
        <f>F84</f>
        <v>11.01569</v>
      </c>
      <c r="E84" s="22">
        <f>F84</f>
        <v>11.01569</v>
      </c>
      <c r="F84" s="22">
        <f>ROUND(11.01569,5)</f>
        <v>11.01569</v>
      </c>
      <c r="G84" s="20"/>
      <c r="H84" s="28"/>
    </row>
    <row r="85" spans="1:8" ht="12.75" customHeight="1">
      <c r="A85" s="44" t="s">
        <v>33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44049</v>
      </c>
      <c r="B86" s="45"/>
      <c r="C86" s="22">
        <f>ROUND(94.30988,5)</f>
        <v>94.30988</v>
      </c>
      <c r="D86" s="22">
        <f>F86</f>
        <v>94.75666</v>
      </c>
      <c r="E86" s="22">
        <f>F86</f>
        <v>94.75666</v>
      </c>
      <c r="F86" s="22">
        <f>ROUND(94.75666,5)</f>
        <v>94.75666</v>
      </c>
      <c r="G86" s="20"/>
      <c r="H86" s="28"/>
    </row>
    <row r="87" spans="1:8" ht="12.75" customHeight="1">
      <c r="A87" s="44">
        <v>44140</v>
      </c>
      <c r="B87" s="45"/>
      <c r="C87" s="22">
        <f>ROUND(94.30988,5)</f>
        <v>94.30988</v>
      </c>
      <c r="D87" s="22">
        <f>F87</f>
        <v>94.59571</v>
      </c>
      <c r="E87" s="22">
        <f>F87</f>
        <v>94.59571</v>
      </c>
      <c r="F87" s="22">
        <f>ROUND(94.59571,5)</f>
        <v>94.59571</v>
      </c>
      <c r="G87" s="20"/>
      <c r="H87" s="28"/>
    </row>
    <row r="88" spans="1:8" ht="12.75" customHeight="1">
      <c r="A88" s="44">
        <v>44231</v>
      </c>
      <c r="B88" s="45"/>
      <c r="C88" s="22">
        <f>ROUND(94.30988,5)</f>
        <v>94.30988</v>
      </c>
      <c r="D88" s="22">
        <f>F88</f>
        <v>95.72142</v>
      </c>
      <c r="E88" s="22">
        <f>F88</f>
        <v>95.72142</v>
      </c>
      <c r="F88" s="22">
        <f>ROUND(95.72142,5)</f>
        <v>95.72142</v>
      </c>
      <c r="G88" s="20"/>
      <c r="H88" s="28"/>
    </row>
    <row r="89" spans="1:8" ht="12.75" customHeight="1">
      <c r="A89" s="44">
        <v>44322</v>
      </c>
      <c r="B89" s="45"/>
      <c r="C89" s="22">
        <f>ROUND(94.30988,5)</f>
        <v>94.30988</v>
      </c>
      <c r="D89" s="22">
        <f>F89</f>
        <v>95.67034</v>
      </c>
      <c r="E89" s="22">
        <f>F89</f>
        <v>95.67034</v>
      </c>
      <c r="F89" s="22">
        <f>ROUND(95.67034,5)</f>
        <v>95.67034</v>
      </c>
      <c r="G89" s="20"/>
      <c r="H89" s="28"/>
    </row>
    <row r="90" spans="1:8" ht="12.75" customHeight="1">
      <c r="A90" s="44">
        <v>44413</v>
      </c>
      <c r="B90" s="45"/>
      <c r="C90" s="22">
        <f>ROUND(94.30988,5)</f>
        <v>94.30988</v>
      </c>
      <c r="D90" s="22">
        <f>F90</f>
        <v>96.75551</v>
      </c>
      <c r="E90" s="22">
        <f>F90</f>
        <v>96.75551</v>
      </c>
      <c r="F90" s="22">
        <f>ROUND(96.75551,5)</f>
        <v>96.75551</v>
      </c>
      <c r="G90" s="20"/>
      <c r="H90" s="28"/>
    </row>
    <row r="91" spans="1:8" ht="12.75" customHeight="1">
      <c r="A91" s="44" t="s">
        <v>34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44049</v>
      </c>
      <c r="B92" s="45"/>
      <c r="C92" s="22">
        <f>ROUND(10.945,5)</f>
        <v>10.945</v>
      </c>
      <c r="D92" s="22">
        <f>F92</f>
        <v>11.04547</v>
      </c>
      <c r="E92" s="22">
        <f>F92</f>
        <v>11.04547</v>
      </c>
      <c r="F92" s="22">
        <f>ROUND(11.04547,5)</f>
        <v>11.04547</v>
      </c>
      <c r="G92" s="20"/>
      <c r="H92" s="28"/>
    </row>
    <row r="93" spans="1:8" ht="12.75" customHeight="1">
      <c r="A93" s="44">
        <v>44140</v>
      </c>
      <c r="B93" s="45"/>
      <c r="C93" s="22">
        <f>ROUND(10.945,5)</f>
        <v>10.945</v>
      </c>
      <c r="D93" s="22">
        <f>F93</f>
        <v>11.25106</v>
      </c>
      <c r="E93" s="22">
        <f>F93</f>
        <v>11.25106</v>
      </c>
      <c r="F93" s="22">
        <f>ROUND(11.25106,5)</f>
        <v>11.25106</v>
      </c>
      <c r="G93" s="20"/>
      <c r="H93" s="28"/>
    </row>
    <row r="94" spans="1:8" ht="12.75" customHeight="1">
      <c r="A94" s="44">
        <v>44231</v>
      </c>
      <c r="B94" s="45"/>
      <c r="C94" s="22">
        <f>ROUND(10.945,5)</f>
        <v>10.945</v>
      </c>
      <c r="D94" s="22">
        <f>F94</f>
        <v>11.46215</v>
      </c>
      <c r="E94" s="22">
        <f>F94</f>
        <v>11.46215</v>
      </c>
      <c r="F94" s="22">
        <f>ROUND(11.46215,5)</f>
        <v>11.46215</v>
      </c>
      <c r="G94" s="20"/>
      <c r="H94" s="28"/>
    </row>
    <row r="95" spans="1:8" ht="12.75" customHeight="1">
      <c r="A95" s="44">
        <v>44322</v>
      </c>
      <c r="B95" s="45"/>
      <c r="C95" s="22">
        <f>ROUND(10.945,5)</f>
        <v>10.945</v>
      </c>
      <c r="D95" s="22">
        <f>F95</f>
        <v>11.68042</v>
      </c>
      <c r="E95" s="22">
        <f>F95</f>
        <v>11.68042</v>
      </c>
      <c r="F95" s="22">
        <f>ROUND(11.68042,5)</f>
        <v>11.68042</v>
      </c>
      <c r="G95" s="20"/>
      <c r="H95" s="28"/>
    </row>
    <row r="96" spans="1:8" ht="12.75" customHeight="1">
      <c r="A96" s="44">
        <v>44413</v>
      </c>
      <c r="B96" s="45"/>
      <c r="C96" s="22">
        <f>ROUND(10.945,5)</f>
        <v>10.945</v>
      </c>
      <c r="D96" s="22">
        <f>F96</f>
        <v>11.92949</v>
      </c>
      <c r="E96" s="22">
        <f>F96</f>
        <v>11.92949</v>
      </c>
      <c r="F96" s="22">
        <f>ROUND(11.92949,5)</f>
        <v>11.92949</v>
      </c>
      <c r="G96" s="20"/>
      <c r="H96" s="28"/>
    </row>
    <row r="97" spans="1:8" ht="12.75" customHeight="1">
      <c r="A97" s="44" t="s">
        <v>35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44049</v>
      </c>
      <c r="B98" s="45"/>
      <c r="C98" s="22">
        <f>ROUND(4.65,5)</f>
        <v>4.65</v>
      </c>
      <c r="D98" s="22">
        <f>F98</f>
        <v>106.5457</v>
      </c>
      <c r="E98" s="22">
        <f>F98</f>
        <v>106.5457</v>
      </c>
      <c r="F98" s="22">
        <f>ROUND(106.5457,5)</f>
        <v>106.5457</v>
      </c>
      <c r="G98" s="20"/>
      <c r="H98" s="28"/>
    </row>
    <row r="99" spans="1:8" ht="12.75" customHeight="1">
      <c r="A99" s="44">
        <v>44140</v>
      </c>
      <c r="B99" s="45"/>
      <c r="C99" s="22">
        <f>ROUND(4.65,5)</f>
        <v>4.65</v>
      </c>
      <c r="D99" s="22">
        <f>F99</f>
        <v>107.71097</v>
      </c>
      <c r="E99" s="22">
        <f>F99</f>
        <v>107.71097</v>
      </c>
      <c r="F99" s="22">
        <f>ROUND(107.71097,5)</f>
        <v>107.71097</v>
      </c>
      <c r="G99" s="20"/>
      <c r="H99" s="28"/>
    </row>
    <row r="100" spans="1:8" ht="12.75" customHeight="1">
      <c r="A100" s="44">
        <v>44231</v>
      </c>
      <c r="B100" s="45"/>
      <c r="C100" s="22">
        <f>ROUND(4.65,5)</f>
        <v>4.65</v>
      </c>
      <c r="D100" s="22">
        <f>F100</f>
        <v>107.2988</v>
      </c>
      <c r="E100" s="22">
        <f>F100</f>
        <v>107.2988</v>
      </c>
      <c r="F100" s="22">
        <f>ROUND(107.2988,5)</f>
        <v>107.2988</v>
      </c>
      <c r="G100" s="20"/>
      <c r="H100" s="28"/>
    </row>
    <row r="101" spans="1:8" ht="12.75" customHeight="1">
      <c r="A101" s="44">
        <v>44322</v>
      </c>
      <c r="B101" s="45"/>
      <c r="C101" s="22">
        <f>ROUND(4.65,5)</f>
        <v>4.65</v>
      </c>
      <c r="D101" s="22">
        <f>F101</f>
        <v>108.60318</v>
      </c>
      <c r="E101" s="22">
        <f>F101</f>
        <v>108.60318</v>
      </c>
      <c r="F101" s="22">
        <f>ROUND(108.60318,5)</f>
        <v>108.60318</v>
      </c>
      <c r="G101" s="20"/>
      <c r="H101" s="28"/>
    </row>
    <row r="102" spans="1:8" ht="12.75" customHeight="1">
      <c r="A102" s="44">
        <v>44413</v>
      </c>
      <c r="B102" s="45"/>
      <c r="C102" s="22">
        <f>ROUND(4.65,5)</f>
        <v>4.65</v>
      </c>
      <c r="D102" s="22">
        <f>F102</f>
        <v>108.11647</v>
      </c>
      <c r="E102" s="22">
        <f>F102</f>
        <v>108.11647</v>
      </c>
      <c r="F102" s="22">
        <f>ROUND(108.11647,5)</f>
        <v>108.11647</v>
      </c>
      <c r="G102" s="20"/>
      <c r="H102" s="28"/>
    </row>
    <row r="103" spans="1:8" ht="12.75" customHeight="1">
      <c r="A103" s="44" t="s">
        <v>36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44049</v>
      </c>
      <c r="B104" s="45"/>
      <c r="C104" s="22">
        <f>ROUND(11.13,5)</f>
        <v>11.13</v>
      </c>
      <c r="D104" s="22">
        <f>F104</f>
        <v>11.23016</v>
      </c>
      <c r="E104" s="22">
        <f>F104</f>
        <v>11.23016</v>
      </c>
      <c r="F104" s="22">
        <f>ROUND(11.23016,5)</f>
        <v>11.23016</v>
      </c>
      <c r="G104" s="20"/>
      <c r="H104" s="28"/>
    </row>
    <row r="105" spans="1:8" ht="12.75" customHeight="1">
      <c r="A105" s="44">
        <v>44140</v>
      </c>
      <c r="B105" s="45"/>
      <c r="C105" s="22">
        <f>ROUND(11.13,5)</f>
        <v>11.13</v>
      </c>
      <c r="D105" s="22">
        <f>F105</f>
        <v>11.4351</v>
      </c>
      <c r="E105" s="22">
        <f>F105</f>
        <v>11.4351</v>
      </c>
      <c r="F105" s="22">
        <f>ROUND(11.4351,5)</f>
        <v>11.4351</v>
      </c>
      <c r="G105" s="20"/>
      <c r="H105" s="28"/>
    </row>
    <row r="106" spans="1:8" ht="12.75" customHeight="1">
      <c r="A106" s="44">
        <v>44231</v>
      </c>
      <c r="B106" s="45"/>
      <c r="C106" s="22">
        <f>ROUND(11.13,5)</f>
        <v>11.13</v>
      </c>
      <c r="D106" s="22">
        <f>F106</f>
        <v>11.64576</v>
      </c>
      <c r="E106" s="22">
        <f>F106</f>
        <v>11.64576</v>
      </c>
      <c r="F106" s="22">
        <f>ROUND(11.64576,5)</f>
        <v>11.64576</v>
      </c>
      <c r="G106" s="20"/>
      <c r="H106" s="28"/>
    </row>
    <row r="107" spans="1:8" ht="12.75" customHeight="1">
      <c r="A107" s="44">
        <v>44322</v>
      </c>
      <c r="B107" s="45"/>
      <c r="C107" s="22">
        <f>ROUND(11.13,5)</f>
        <v>11.13</v>
      </c>
      <c r="D107" s="22">
        <f>F107</f>
        <v>11.8632</v>
      </c>
      <c r="E107" s="22">
        <f>F107</f>
        <v>11.8632</v>
      </c>
      <c r="F107" s="22">
        <f>ROUND(11.8632,5)</f>
        <v>11.8632</v>
      </c>
      <c r="G107" s="20"/>
      <c r="H107" s="28"/>
    </row>
    <row r="108" spans="1:8" ht="12.75" customHeight="1">
      <c r="A108" s="44">
        <v>44413</v>
      </c>
      <c r="B108" s="45"/>
      <c r="C108" s="22">
        <f>ROUND(11.13,5)</f>
        <v>11.13</v>
      </c>
      <c r="D108" s="22">
        <f>F108</f>
        <v>12.11096</v>
      </c>
      <c r="E108" s="22">
        <f>F108</f>
        <v>12.11096</v>
      </c>
      <c r="F108" s="22">
        <f>ROUND(12.11096,5)</f>
        <v>12.11096</v>
      </c>
      <c r="G108" s="20"/>
      <c r="H108" s="28"/>
    </row>
    <row r="109" spans="1:8" ht="12.75" customHeight="1">
      <c r="A109" s="44" t="s">
        <v>37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44049</v>
      </c>
      <c r="B110" s="45"/>
      <c r="C110" s="22">
        <f>ROUND(11.24,5)</f>
        <v>11.24</v>
      </c>
      <c r="D110" s="22">
        <f>F110</f>
        <v>11.33792</v>
      </c>
      <c r="E110" s="22">
        <f>F110</f>
        <v>11.33792</v>
      </c>
      <c r="F110" s="22">
        <f>ROUND(11.33792,5)</f>
        <v>11.33792</v>
      </c>
      <c r="G110" s="20"/>
      <c r="H110" s="28"/>
    </row>
    <row r="111" spans="1:8" ht="12.75" customHeight="1">
      <c r="A111" s="44">
        <v>44140</v>
      </c>
      <c r="B111" s="45"/>
      <c r="C111" s="22">
        <f>ROUND(11.24,5)</f>
        <v>11.24</v>
      </c>
      <c r="D111" s="22">
        <f>F111</f>
        <v>11.53825</v>
      </c>
      <c r="E111" s="22">
        <f>F111</f>
        <v>11.53825</v>
      </c>
      <c r="F111" s="22">
        <f>ROUND(11.53825,5)</f>
        <v>11.53825</v>
      </c>
      <c r="G111" s="20"/>
      <c r="H111" s="28"/>
    </row>
    <row r="112" spans="1:8" ht="12.75" customHeight="1">
      <c r="A112" s="44">
        <v>44231</v>
      </c>
      <c r="B112" s="45"/>
      <c r="C112" s="22">
        <f>ROUND(11.24,5)</f>
        <v>11.24</v>
      </c>
      <c r="D112" s="22">
        <f>F112</f>
        <v>11.74421</v>
      </c>
      <c r="E112" s="22">
        <f>F112</f>
        <v>11.74421</v>
      </c>
      <c r="F112" s="22">
        <f>ROUND(11.74421,5)</f>
        <v>11.74421</v>
      </c>
      <c r="G112" s="20"/>
      <c r="H112" s="28"/>
    </row>
    <row r="113" spans="1:8" ht="12.75" customHeight="1">
      <c r="A113" s="44">
        <v>44322</v>
      </c>
      <c r="B113" s="45"/>
      <c r="C113" s="22">
        <f>ROUND(11.24,5)</f>
        <v>11.24</v>
      </c>
      <c r="D113" s="22">
        <f>F113</f>
        <v>11.95655</v>
      </c>
      <c r="E113" s="22">
        <f>F113</f>
        <v>11.95655</v>
      </c>
      <c r="F113" s="22">
        <f>ROUND(11.95655,5)</f>
        <v>11.95655</v>
      </c>
      <c r="G113" s="20"/>
      <c r="H113" s="28"/>
    </row>
    <row r="114" spans="1:8" ht="12.75" customHeight="1">
      <c r="A114" s="44">
        <v>44413</v>
      </c>
      <c r="B114" s="45"/>
      <c r="C114" s="22">
        <f>ROUND(11.24,5)</f>
        <v>11.24</v>
      </c>
      <c r="D114" s="22">
        <f>F114</f>
        <v>12.19824</v>
      </c>
      <c r="E114" s="22">
        <f>F114</f>
        <v>12.19824</v>
      </c>
      <c r="F114" s="22">
        <f>ROUND(12.19824,5)</f>
        <v>12.19824</v>
      </c>
      <c r="G114" s="20"/>
      <c r="H114" s="28"/>
    </row>
    <row r="115" spans="1:8" ht="12.75" customHeight="1">
      <c r="A115" s="44" t="s">
        <v>38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44049</v>
      </c>
      <c r="B116" s="45"/>
      <c r="C116" s="22">
        <f>ROUND(95.07618,5)</f>
        <v>95.07618</v>
      </c>
      <c r="D116" s="22">
        <f>F116</f>
        <v>95.52651</v>
      </c>
      <c r="E116" s="22">
        <f>F116</f>
        <v>95.52651</v>
      </c>
      <c r="F116" s="22">
        <f>ROUND(95.52651,5)</f>
        <v>95.52651</v>
      </c>
      <c r="G116" s="20"/>
      <c r="H116" s="28"/>
    </row>
    <row r="117" spans="1:8" ht="12.75" customHeight="1">
      <c r="A117" s="44">
        <v>44140</v>
      </c>
      <c r="B117" s="45"/>
      <c r="C117" s="22">
        <f>ROUND(95.07618,5)</f>
        <v>95.07618</v>
      </c>
      <c r="D117" s="22">
        <f>F117</f>
        <v>94.80642</v>
      </c>
      <c r="E117" s="22">
        <f>F117</f>
        <v>94.80642</v>
      </c>
      <c r="F117" s="22">
        <f>ROUND(94.80642,5)</f>
        <v>94.80642</v>
      </c>
      <c r="G117" s="20"/>
      <c r="H117" s="28"/>
    </row>
    <row r="118" spans="1:8" ht="12.75" customHeight="1">
      <c r="A118" s="44">
        <v>44231</v>
      </c>
      <c r="B118" s="45"/>
      <c r="C118" s="22">
        <f>ROUND(95.07618,5)</f>
        <v>95.07618</v>
      </c>
      <c r="D118" s="22">
        <f>F118</f>
        <v>95.9351</v>
      </c>
      <c r="E118" s="22">
        <f>F118</f>
        <v>95.9351</v>
      </c>
      <c r="F118" s="22">
        <f>ROUND(95.9351,5)</f>
        <v>95.9351</v>
      </c>
      <c r="G118" s="20"/>
      <c r="H118" s="28"/>
    </row>
    <row r="119" spans="1:8" ht="12.75" customHeight="1">
      <c r="A119" s="44">
        <v>44322</v>
      </c>
      <c r="B119" s="45"/>
      <c r="C119" s="22">
        <f>ROUND(95.07618,5)</f>
        <v>95.07618</v>
      </c>
      <c r="D119" s="22">
        <f>F119</f>
        <v>95.31358</v>
      </c>
      <c r="E119" s="22">
        <f>F119</f>
        <v>95.31358</v>
      </c>
      <c r="F119" s="22">
        <f>ROUND(95.31358,5)</f>
        <v>95.31358</v>
      </c>
      <c r="G119" s="20"/>
      <c r="H119" s="28"/>
    </row>
    <row r="120" spans="1:8" ht="12.75" customHeight="1">
      <c r="A120" s="44">
        <v>44413</v>
      </c>
      <c r="B120" s="45"/>
      <c r="C120" s="22">
        <f>ROUND(95.07618,5)</f>
        <v>95.07618</v>
      </c>
      <c r="D120" s="22">
        <f>F120</f>
        <v>96.39427</v>
      </c>
      <c r="E120" s="22">
        <f>F120</f>
        <v>96.39427</v>
      </c>
      <c r="F120" s="22">
        <f>ROUND(96.39427,5)</f>
        <v>96.39427</v>
      </c>
      <c r="G120" s="20"/>
      <c r="H120" s="28"/>
    </row>
    <row r="121" spans="1:8" ht="12.75" customHeight="1">
      <c r="A121" s="44" t="s">
        <v>39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44049</v>
      </c>
      <c r="B122" s="45"/>
      <c r="C122" s="22">
        <f>ROUND(4.78,5)</f>
        <v>4.78</v>
      </c>
      <c r="D122" s="22">
        <f>F122</f>
        <v>95.07427</v>
      </c>
      <c r="E122" s="22">
        <f>F122</f>
        <v>95.07427</v>
      </c>
      <c r="F122" s="22">
        <f>ROUND(95.07427,5)</f>
        <v>95.07427</v>
      </c>
      <c r="G122" s="20"/>
      <c r="H122" s="28"/>
    </row>
    <row r="123" spans="1:8" ht="12.75" customHeight="1">
      <c r="A123" s="44">
        <v>44140</v>
      </c>
      <c r="B123" s="45"/>
      <c r="C123" s="22">
        <f>ROUND(4.78,5)</f>
        <v>4.78</v>
      </c>
      <c r="D123" s="22">
        <f>F123</f>
        <v>96.11394</v>
      </c>
      <c r="E123" s="22">
        <f>F123</f>
        <v>96.11394</v>
      </c>
      <c r="F123" s="22">
        <f>ROUND(96.11394,5)</f>
        <v>96.11394</v>
      </c>
      <c r="G123" s="20"/>
      <c r="H123" s="28"/>
    </row>
    <row r="124" spans="1:8" ht="12.75" customHeight="1">
      <c r="A124" s="44">
        <v>44231</v>
      </c>
      <c r="B124" s="45"/>
      <c r="C124" s="22">
        <f>ROUND(4.78,5)</f>
        <v>4.78</v>
      </c>
      <c r="D124" s="22">
        <f>F124</f>
        <v>95.37007</v>
      </c>
      <c r="E124" s="22">
        <f>F124</f>
        <v>95.37007</v>
      </c>
      <c r="F124" s="22">
        <f>ROUND(95.37007,5)</f>
        <v>95.37007</v>
      </c>
      <c r="G124" s="20"/>
      <c r="H124" s="28"/>
    </row>
    <row r="125" spans="1:8" ht="12.75" customHeight="1">
      <c r="A125" s="44">
        <v>44322</v>
      </c>
      <c r="B125" s="45"/>
      <c r="C125" s="22">
        <f>ROUND(4.78,5)</f>
        <v>4.78</v>
      </c>
      <c r="D125" s="22">
        <f>F125</f>
        <v>96.52937</v>
      </c>
      <c r="E125" s="22">
        <f>F125</f>
        <v>96.52937</v>
      </c>
      <c r="F125" s="22">
        <f>ROUND(96.52937,5)</f>
        <v>96.52937</v>
      </c>
      <c r="G125" s="20"/>
      <c r="H125" s="28"/>
    </row>
    <row r="126" spans="1:8" ht="12.75" customHeight="1">
      <c r="A126" s="44">
        <v>44413</v>
      </c>
      <c r="B126" s="45"/>
      <c r="C126" s="22">
        <f>ROUND(4.78,5)</f>
        <v>4.78</v>
      </c>
      <c r="D126" s="22">
        <f>F126</f>
        <v>95.69956</v>
      </c>
      <c r="E126" s="22">
        <f>F126</f>
        <v>95.69956</v>
      </c>
      <c r="F126" s="22">
        <f>ROUND(95.69956,5)</f>
        <v>95.69956</v>
      </c>
      <c r="G126" s="20"/>
      <c r="H126" s="28"/>
    </row>
    <row r="127" spans="1:8" ht="12.75" customHeight="1">
      <c r="A127" s="44" t="s">
        <v>40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44049</v>
      </c>
      <c r="B128" s="45"/>
      <c r="C128" s="22">
        <f>ROUND(5.23,5)</f>
        <v>5.23</v>
      </c>
      <c r="D128" s="22">
        <f>F128</f>
        <v>126.81939</v>
      </c>
      <c r="E128" s="22">
        <f>F128</f>
        <v>126.81939</v>
      </c>
      <c r="F128" s="22">
        <f>ROUND(126.81939,5)</f>
        <v>126.81939</v>
      </c>
      <c r="G128" s="20"/>
      <c r="H128" s="28"/>
    </row>
    <row r="129" spans="1:8" ht="12.75" customHeight="1">
      <c r="A129" s="44">
        <v>44140</v>
      </c>
      <c r="B129" s="45"/>
      <c r="C129" s="22">
        <f>ROUND(5.23,5)</f>
        <v>5.23</v>
      </c>
      <c r="D129" s="22">
        <f>F129</f>
        <v>126.26458</v>
      </c>
      <c r="E129" s="22">
        <f>F129</f>
        <v>126.26458</v>
      </c>
      <c r="F129" s="22">
        <f>ROUND(126.26458,5)</f>
        <v>126.26458</v>
      </c>
      <c r="G129" s="20"/>
      <c r="H129" s="28"/>
    </row>
    <row r="130" spans="1:8" ht="12.75" customHeight="1">
      <c r="A130" s="44">
        <v>44231</v>
      </c>
      <c r="B130" s="45"/>
      <c r="C130" s="22">
        <f>ROUND(5.23,5)</f>
        <v>5.23</v>
      </c>
      <c r="D130" s="22">
        <f>F130</f>
        <v>127.76786</v>
      </c>
      <c r="E130" s="22">
        <f>F130</f>
        <v>127.76786</v>
      </c>
      <c r="F130" s="22">
        <f>ROUND(127.76786,5)</f>
        <v>127.76786</v>
      </c>
      <c r="G130" s="20"/>
      <c r="H130" s="28"/>
    </row>
    <row r="131" spans="1:8" ht="12.75" customHeight="1">
      <c r="A131" s="44">
        <v>44322</v>
      </c>
      <c r="B131" s="45"/>
      <c r="C131" s="22">
        <f>ROUND(5.23,5)</f>
        <v>5.23</v>
      </c>
      <c r="D131" s="22">
        <f>F131</f>
        <v>127.35584</v>
      </c>
      <c r="E131" s="22">
        <f>F131</f>
        <v>127.35584</v>
      </c>
      <c r="F131" s="22">
        <f>ROUND(127.35584,5)</f>
        <v>127.35584</v>
      </c>
      <c r="G131" s="20"/>
      <c r="H131" s="28"/>
    </row>
    <row r="132" spans="1:8" ht="12.75" customHeight="1">
      <c r="A132" s="44">
        <v>44413</v>
      </c>
      <c r="B132" s="45"/>
      <c r="C132" s="22">
        <f>ROUND(5.23,5)</f>
        <v>5.23</v>
      </c>
      <c r="D132" s="22">
        <f>F132</f>
        <v>128.79995</v>
      </c>
      <c r="E132" s="22">
        <f>F132</f>
        <v>128.79995</v>
      </c>
      <c r="F132" s="22">
        <f>ROUND(128.79995,5)</f>
        <v>128.79995</v>
      </c>
      <c r="G132" s="20"/>
      <c r="H132" s="28"/>
    </row>
    <row r="133" spans="1:8" ht="12.75" customHeight="1">
      <c r="A133" s="44" t="s">
        <v>41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44049</v>
      </c>
      <c r="B134" s="45"/>
      <c r="C134" s="22">
        <f>ROUND(11.715,5)</f>
        <v>11.715</v>
      </c>
      <c r="D134" s="22">
        <f>F134</f>
        <v>11.83555</v>
      </c>
      <c r="E134" s="22">
        <f>F134</f>
        <v>11.83555</v>
      </c>
      <c r="F134" s="22">
        <f>ROUND(11.83555,5)</f>
        <v>11.83555</v>
      </c>
      <c r="G134" s="20"/>
      <c r="H134" s="28"/>
    </row>
    <row r="135" spans="1:8" ht="12.75" customHeight="1">
      <c r="A135" s="44">
        <v>44140</v>
      </c>
      <c r="B135" s="45"/>
      <c r="C135" s="22">
        <f>ROUND(11.715,5)</f>
        <v>11.715</v>
      </c>
      <c r="D135" s="22">
        <f>F135</f>
        <v>12.09309</v>
      </c>
      <c r="E135" s="22">
        <f>F135</f>
        <v>12.09309</v>
      </c>
      <c r="F135" s="22">
        <f>ROUND(12.09309,5)</f>
        <v>12.09309</v>
      </c>
      <c r="G135" s="20"/>
      <c r="H135" s="28"/>
    </row>
    <row r="136" spans="1:8" ht="12.75" customHeight="1">
      <c r="A136" s="44">
        <v>44231</v>
      </c>
      <c r="B136" s="45"/>
      <c r="C136" s="22">
        <f>ROUND(11.715,5)</f>
        <v>11.715</v>
      </c>
      <c r="D136" s="22">
        <f>F136</f>
        <v>12.35886</v>
      </c>
      <c r="E136" s="22">
        <f>F136</f>
        <v>12.35886</v>
      </c>
      <c r="F136" s="22">
        <f>ROUND(12.35886,5)</f>
        <v>12.35886</v>
      </c>
      <c r="G136" s="20"/>
      <c r="H136" s="28"/>
    </row>
    <row r="137" spans="1:8" ht="12.75" customHeight="1">
      <c r="A137" s="44">
        <v>44322</v>
      </c>
      <c r="B137" s="45"/>
      <c r="C137" s="22">
        <f>ROUND(11.715,5)</f>
        <v>11.715</v>
      </c>
      <c r="D137" s="22">
        <f>F137</f>
        <v>12.62846</v>
      </c>
      <c r="E137" s="22">
        <f>F137</f>
        <v>12.62846</v>
      </c>
      <c r="F137" s="22">
        <f>ROUND(12.62846,5)</f>
        <v>12.62846</v>
      </c>
      <c r="G137" s="20"/>
      <c r="H137" s="28"/>
    </row>
    <row r="138" spans="1:8" ht="12.75" customHeight="1">
      <c r="A138" s="44">
        <v>44413</v>
      </c>
      <c r="B138" s="45"/>
      <c r="C138" s="22">
        <f>ROUND(11.715,5)</f>
        <v>11.715</v>
      </c>
      <c r="D138" s="22">
        <f>F138</f>
        <v>12.92937</v>
      </c>
      <c r="E138" s="22">
        <f>F138</f>
        <v>12.92937</v>
      </c>
      <c r="F138" s="22">
        <f>ROUND(12.92937,5)</f>
        <v>12.92937</v>
      </c>
      <c r="G138" s="20"/>
      <c r="H138" s="28"/>
    </row>
    <row r="139" spans="1:8" ht="12.75" customHeight="1">
      <c r="A139" s="44" t="s">
        <v>42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44049</v>
      </c>
      <c r="B140" s="45"/>
      <c r="C140" s="22">
        <f>ROUND(12.105,5)</f>
        <v>12.105</v>
      </c>
      <c r="D140" s="22">
        <f>F140</f>
        <v>12.21971</v>
      </c>
      <c r="E140" s="22">
        <f>F140</f>
        <v>12.21971</v>
      </c>
      <c r="F140" s="22">
        <f>ROUND(12.21971,5)</f>
        <v>12.21971</v>
      </c>
      <c r="G140" s="20"/>
      <c r="H140" s="28"/>
    </row>
    <row r="141" spans="1:8" ht="12.75" customHeight="1">
      <c r="A141" s="44">
        <v>44140</v>
      </c>
      <c r="B141" s="45"/>
      <c r="C141" s="22">
        <f>ROUND(12.105,5)</f>
        <v>12.105</v>
      </c>
      <c r="D141" s="22">
        <f>F141</f>
        <v>12.46712</v>
      </c>
      <c r="E141" s="22">
        <f>F141</f>
        <v>12.46712</v>
      </c>
      <c r="F141" s="22">
        <f>ROUND(12.46712,5)</f>
        <v>12.46712</v>
      </c>
      <c r="G141" s="20"/>
      <c r="H141" s="28"/>
    </row>
    <row r="142" spans="1:8" ht="12.75" customHeight="1">
      <c r="A142" s="44">
        <v>44231</v>
      </c>
      <c r="B142" s="45"/>
      <c r="C142" s="22">
        <f>ROUND(12.105,5)</f>
        <v>12.105</v>
      </c>
      <c r="D142" s="22">
        <f>F142</f>
        <v>12.71456</v>
      </c>
      <c r="E142" s="22">
        <f>F142</f>
        <v>12.71456</v>
      </c>
      <c r="F142" s="22">
        <f>ROUND(12.71456,5)</f>
        <v>12.71456</v>
      </c>
      <c r="G142" s="20"/>
      <c r="H142" s="28"/>
    </row>
    <row r="143" spans="1:8" ht="12.75" customHeight="1">
      <c r="A143" s="44">
        <v>44322</v>
      </c>
      <c r="B143" s="45"/>
      <c r="C143" s="22">
        <f>ROUND(12.105,5)</f>
        <v>12.105</v>
      </c>
      <c r="D143" s="22">
        <f>F143</f>
        <v>12.97541</v>
      </c>
      <c r="E143" s="22">
        <f>F143</f>
        <v>12.97541</v>
      </c>
      <c r="F143" s="22">
        <f>ROUND(12.97541,5)</f>
        <v>12.97541</v>
      </c>
      <c r="G143" s="20"/>
      <c r="H143" s="28"/>
    </row>
    <row r="144" spans="1:8" ht="12.75" customHeight="1">
      <c r="A144" s="44">
        <v>44413</v>
      </c>
      <c r="B144" s="45"/>
      <c r="C144" s="22">
        <f>ROUND(12.105,5)</f>
        <v>12.105</v>
      </c>
      <c r="D144" s="22">
        <f>F144</f>
        <v>13.25829</v>
      </c>
      <c r="E144" s="22">
        <f>F144</f>
        <v>13.25829</v>
      </c>
      <c r="F144" s="22">
        <f>ROUND(13.25829,5)</f>
        <v>13.25829</v>
      </c>
      <c r="G144" s="20"/>
      <c r="H144" s="28"/>
    </row>
    <row r="145" spans="1:8" ht="12.75" customHeight="1">
      <c r="A145" s="44" t="s">
        <v>43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44049</v>
      </c>
      <c r="B146" s="45"/>
      <c r="C146" s="22">
        <f>ROUND(5.01,5)</f>
        <v>5.01</v>
      </c>
      <c r="D146" s="22">
        <f>F146</f>
        <v>5.05489</v>
      </c>
      <c r="E146" s="22">
        <f>F146</f>
        <v>5.05489</v>
      </c>
      <c r="F146" s="22">
        <f>ROUND(5.05489,5)</f>
        <v>5.05489</v>
      </c>
      <c r="G146" s="20"/>
      <c r="H146" s="28"/>
    </row>
    <row r="147" spans="1:8" ht="12.75" customHeight="1">
      <c r="A147" s="44">
        <v>44140</v>
      </c>
      <c r="B147" s="45"/>
      <c r="C147" s="22">
        <f>ROUND(5.01,5)</f>
        <v>5.01</v>
      </c>
      <c r="D147" s="22">
        <f>F147</f>
        <v>5.13801</v>
      </c>
      <c r="E147" s="22">
        <f>F147</f>
        <v>5.13801</v>
      </c>
      <c r="F147" s="22">
        <f>ROUND(5.13801,5)</f>
        <v>5.13801</v>
      </c>
      <c r="G147" s="20"/>
      <c r="H147" s="28"/>
    </row>
    <row r="148" spans="1:8" ht="12.75" customHeight="1">
      <c r="A148" s="44">
        <v>44231</v>
      </c>
      <c r="B148" s="45"/>
      <c r="C148" s="22">
        <f>ROUND(5.01,5)</f>
        <v>5.01</v>
      </c>
      <c r="D148" s="22">
        <f>F148</f>
        <v>5.20105</v>
      </c>
      <c r="E148" s="22">
        <f>F148</f>
        <v>5.20105</v>
      </c>
      <c r="F148" s="22">
        <f>ROUND(5.20105,5)</f>
        <v>5.20105</v>
      </c>
      <c r="G148" s="20"/>
      <c r="H148" s="28"/>
    </row>
    <row r="149" spans="1:8" ht="12.75" customHeight="1">
      <c r="A149" s="44">
        <v>44322</v>
      </c>
      <c r="B149" s="45"/>
      <c r="C149" s="22">
        <f>ROUND(5.01,5)</f>
        <v>5.01</v>
      </c>
      <c r="D149" s="22">
        <f>F149</f>
        <v>5.25475</v>
      </c>
      <c r="E149" s="22">
        <f>F149</f>
        <v>5.25475</v>
      </c>
      <c r="F149" s="22">
        <f>ROUND(5.25475,5)</f>
        <v>5.25475</v>
      </c>
      <c r="G149" s="20"/>
      <c r="H149" s="28"/>
    </row>
    <row r="150" spans="1:8" ht="12.75" customHeight="1">
      <c r="A150" s="44">
        <v>44413</v>
      </c>
      <c r="B150" s="45"/>
      <c r="C150" s="22">
        <f>ROUND(5.01,5)</f>
        <v>5.01</v>
      </c>
      <c r="D150" s="22">
        <f>F150</f>
        <v>5.39149</v>
      </c>
      <c r="E150" s="22">
        <f>F150</f>
        <v>5.39149</v>
      </c>
      <c r="F150" s="22">
        <f>ROUND(5.39149,5)</f>
        <v>5.39149</v>
      </c>
      <c r="G150" s="20"/>
      <c r="H150" s="28"/>
    </row>
    <row r="151" spans="1:8" ht="12.75" customHeight="1">
      <c r="A151" s="44" t="s">
        <v>44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44049</v>
      </c>
      <c r="B152" s="45"/>
      <c r="C152" s="22">
        <f>ROUND(10.69,5)</f>
        <v>10.69</v>
      </c>
      <c r="D152" s="22">
        <f>F152</f>
        <v>10.78966</v>
      </c>
      <c r="E152" s="22">
        <f>F152</f>
        <v>10.78966</v>
      </c>
      <c r="F152" s="22">
        <f>ROUND(10.78966,5)</f>
        <v>10.78966</v>
      </c>
      <c r="G152" s="20"/>
      <c r="H152" s="28"/>
    </row>
    <row r="153" spans="1:8" ht="12.75" customHeight="1">
      <c r="A153" s="44">
        <v>44140</v>
      </c>
      <c r="B153" s="45"/>
      <c r="C153" s="22">
        <f>ROUND(10.69,5)</f>
        <v>10.69</v>
      </c>
      <c r="D153" s="22">
        <f>F153</f>
        <v>11.00161</v>
      </c>
      <c r="E153" s="22">
        <f>F153</f>
        <v>11.00161</v>
      </c>
      <c r="F153" s="22">
        <f>ROUND(11.00161,5)</f>
        <v>11.00161</v>
      </c>
      <c r="G153" s="20"/>
      <c r="H153" s="28"/>
    </row>
    <row r="154" spans="1:8" ht="12.75" customHeight="1">
      <c r="A154" s="44">
        <v>44231</v>
      </c>
      <c r="B154" s="45"/>
      <c r="C154" s="22">
        <f>ROUND(10.69,5)</f>
        <v>10.69</v>
      </c>
      <c r="D154" s="22">
        <f>F154</f>
        <v>11.21954</v>
      </c>
      <c r="E154" s="22">
        <f>F154</f>
        <v>11.21954</v>
      </c>
      <c r="F154" s="22">
        <f>ROUND(11.21954,5)</f>
        <v>11.21954</v>
      </c>
      <c r="G154" s="20"/>
      <c r="H154" s="28"/>
    </row>
    <row r="155" spans="1:8" ht="12.75" customHeight="1">
      <c r="A155" s="44">
        <v>44322</v>
      </c>
      <c r="B155" s="45"/>
      <c r="C155" s="22">
        <f>ROUND(10.69,5)</f>
        <v>10.69</v>
      </c>
      <c r="D155" s="22">
        <f>F155</f>
        <v>11.43611</v>
      </c>
      <c r="E155" s="22">
        <f>F155</f>
        <v>11.43611</v>
      </c>
      <c r="F155" s="22">
        <f>ROUND(11.43611,5)</f>
        <v>11.43611</v>
      </c>
      <c r="G155" s="20"/>
      <c r="H155" s="28"/>
    </row>
    <row r="156" spans="1:8" ht="12.75" customHeight="1">
      <c r="A156" s="44">
        <v>44413</v>
      </c>
      <c r="B156" s="45"/>
      <c r="C156" s="22">
        <f>ROUND(10.69,5)</f>
        <v>10.69</v>
      </c>
      <c r="D156" s="22">
        <f>F156</f>
        <v>11.68229</v>
      </c>
      <c r="E156" s="22">
        <f>F156</f>
        <v>11.68229</v>
      </c>
      <c r="F156" s="22">
        <f>ROUND(11.68229,5)</f>
        <v>11.68229</v>
      </c>
      <c r="G156" s="20"/>
      <c r="H156" s="28"/>
    </row>
    <row r="157" spans="1:8" ht="12.75" customHeight="1">
      <c r="A157" s="44" t="s">
        <v>45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44049</v>
      </c>
      <c r="B158" s="45"/>
      <c r="C158" s="22">
        <f>ROUND(7.615,5)</f>
        <v>7.615</v>
      </c>
      <c r="D158" s="22">
        <f>F158</f>
        <v>7.69994</v>
      </c>
      <c r="E158" s="22">
        <f>F158</f>
        <v>7.69994</v>
      </c>
      <c r="F158" s="22">
        <f>ROUND(7.69994,5)</f>
        <v>7.69994</v>
      </c>
      <c r="G158" s="20"/>
      <c r="H158" s="28"/>
    </row>
    <row r="159" spans="1:8" ht="12.75" customHeight="1">
      <c r="A159" s="44">
        <v>44140</v>
      </c>
      <c r="B159" s="45"/>
      <c r="C159" s="22">
        <f>ROUND(7.615,5)</f>
        <v>7.615</v>
      </c>
      <c r="D159" s="22">
        <f>F159</f>
        <v>7.87959</v>
      </c>
      <c r="E159" s="22">
        <f>F159</f>
        <v>7.87959</v>
      </c>
      <c r="F159" s="22">
        <f>ROUND(7.87959,5)</f>
        <v>7.87959</v>
      </c>
      <c r="G159" s="20"/>
      <c r="H159" s="28"/>
    </row>
    <row r="160" spans="1:8" ht="12.75" customHeight="1">
      <c r="A160" s="44">
        <v>44231</v>
      </c>
      <c r="B160" s="45"/>
      <c r="C160" s="22">
        <f>ROUND(7.615,5)</f>
        <v>7.615</v>
      </c>
      <c r="D160" s="22">
        <f>F160</f>
        <v>8.05863</v>
      </c>
      <c r="E160" s="22">
        <f>F160</f>
        <v>8.05863</v>
      </c>
      <c r="F160" s="22">
        <f>ROUND(8.05863,5)</f>
        <v>8.05863</v>
      </c>
      <c r="G160" s="20"/>
      <c r="H160" s="28"/>
    </row>
    <row r="161" spans="1:8" ht="12.75" customHeight="1">
      <c r="A161" s="44">
        <v>44322</v>
      </c>
      <c r="B161" s="45"/>
      <c r="C161" s="22">
        <f>ROUND(7.615,5)</f>
        <v>7.615</v>
      </c>
      <c r="D161" s="22">
        <f>F161</f>
        <v>8.25</v>
      </c>
      <c r="E161" s="22">
        <f>F161</f>
        <v>8.25</v>
      </c>
      <c r="F161" s="22">
        <f>ROUND(8.25,5)</f>
        <v>8.25</v>
      </c>
      <c r="G161" s="20"/>
      <c r="H161" s="28"/>
    </row>
    <row r="162" spans="1:8" ht="12.75" customHeight="1">
      <c r="A162" s="44">
        <v>44413</v>
      </c>
      <c r="B162" s="45"/>
      <c r="C162" s="22">
        <f>ROUND(7.615,5)</f>
        <v>7.615</v>
      </c>
      <c r="D162" s="22">
        <f>F162</f>
        <v>8.48481</v>
      </c>
      <c r="E162" s="22">
        <f>F162</f>
        <v>8.48481</v>
      </c>
      <c r="F162" s="22">
        <f>ROUND(8.48481,5)</f>
        <v>8.48481</v>
      </c>
      <c r="G162" s="20"/>
      <c r="H162" s="28"/>
    </row>
    <row r="163" spans="1:8" ht="12.75" customHeight="1">
      <c r="A163" s="44" t="s">
        <v>46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44049</v>
      </c>
      <c r="B164" s="45"/>
      <c r="C164" s="22">
        <f>ROUND(2.81,5)</f>
        <v>2.81</v>
      </c>
      <c r="D164" s="22">
        <f>F164</f>
        <v>307.7907</v>
      </c>
      <c r="E164" s="22">
        <f>F164</f>
        <v>307.7907</v>
      </c>
      <c r="F164" s="22">
        <f>ROUND(307.7907,5)</f>
        <v>307.7907</v>
      </c>
      <c r="G164" s="20"/>
      <c r="H164" s="28"/>
    </row>
    <row r="165" spans="1:8" ht="12.75" customHeight="1">
      <c r="A165" s="44">
        <v>44140</v>
      </c>
      <c r="B165" s="45"/>
      <c r="C165" s="22">
        <f>ROUND(2.81,5)</f>
        <v>2.81</v>
      </c>
      <c r="D165" s="22">
        <f>F165</f>
        <v>311.15628</v>
      </c>
      <c r="E165" s="22">
        <f>F165</f>
        <v>311.15628</v>
      </c>
      <c r="F165" s="22">
        <f>ROUND(311.15628,5)</f>
        <v>311.15628</v>
      </c>
      <c r="G165" s="20"/>
      <c r="H165" s="28"/>
    </row>
    <row r="166" spans="1:8" ht="12.75" customHeight="1">
      <c r="A166" s="44">
        <v>44231</v>
      </c>
      <c r="B166" s="45"/>
      <c r="C166" s="22">
        <f>ROUND(2.81,5)</f>
        <v>2.81</v>
      </c>
      <c r="D166" s="22">
        <f>F166</f>
        <v>307.01493</v>
      </c>
      <c r="E166" s="22">
        <f>F166</f>
        <v>307.01493</v>
      </c>
      <c r="F166" s="22">
        <f>ROUND(307.01493,5)</f>
        <v>307.01493</v>
      </c>
      <c r="G166" s="20"/>
      <c r="H166" s="28"/>
    </row>
    <row r="167" spans="1:8" ht="12.75" customHeight="1">
      <c r="A167" s="44">
        <v>44322</v>
      </c>
      <c r="B167" s="45"/>
      <c r="C167" s="22">
        <f>ROUND(2.81,5)</f>
        <v>2.81</v>
      </c>
      <c r="D167" s="22">
        <f>F167</f>
        <v>310.74714</v>
      </c>
      <c r="E167" s="22">
        <f>F167</f>
        <v>310.74714</v>
      </c>
      <c r="F167" s="22">
        <f>ROUND(310.74714,5)</f>
        <v>310.74714</v>
      </c>
      <c r="G167" s="20"/>
      <c r="H167" s="28"/>
    </row>
    <row r="168" spans="1:8" ht="12.75" customHeight="1">
      <c r="A168" s="44">
        <v>44413</v>
      </c>
      <c r="B168" s="45"/>
      <c r="C168" s="22">
        <f>ROUND(2.81,5)</f>
        <v>2.81</v>
      </c>
      <c r="D168" s="22">
        <f>F168</f>
        <v>306.27843</v>
      </c>
      <c r="E168" s="22">
        <f>F168</f>
        <v>306.27843</v>
      </c>
      <c r="F168" s="22">
        <f>ROUND(306.27843,5)</f>
        <v>306.27843</v>
      </c>
      <c r="G168" s="20"/>
      <c r="H168" s="28"/>
    </row>
    <row r="169" spans="1:8" ht="12.75" customHeight="1">
      <c r="A169" s="44" t="s">
        <v>47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44049</v>
      </c>
      <c r="B170" s="45"/>
      <c r="C170" s="22">
        <f>ROUND(4.65,5)</f>
        <v>4.65</v>
      </c>
      <c r="D170" s="22">
        <f>F170</f>
        <v>211.0048</v>
      </c>
      <c r="E170" s="22">
        <f>F170</f>
        <v>211.0048</v>
      </c>
      <c r="F170" s="22">
        <f>ROUND(211.0048,5)</f>
        <v>211.0048</v>
      </c>
      <c r="G170" s="20"/>
      <c r="H170" s="28"/>
    </row>
    <row r="171" spans="1:8" ht="12.75" customHeight="1">
      <c r="A171" s="44">
        <v>44140</v>
      </c>
      <c r="B171" s="45"/>
      <c r="C171" s="22">
        <f>ROUND(4.65,5)</f>
        <v>4.65</v>
      </c>
      <c r="D171" s="22">
        <f>F171</f>
        <v>213.31225</v>
      </c>
      <c r="E171" s="22">
        <f>F171</f>
        <v>213.31225</v>
      </c>
      <c r="F171" s="22">
        <f>ROUND(213.31225,5)</f>
        <v>213.31225</v>
      </c>
      <c r="G171" s="20"/>
      <c r="H171" s="28"/>
    </row>
    <row r="172" spans="1:8" ht="12.75" customHeight="1">
      <c r="A172" s="44">
        <v>44231</v>
      </c>
      <c r="B172" s="45"/>
      <c r="C172" s="22">
        <f>ROUND(4.65,5)</f>
        <v>4.65</v>
      </c>
      <c r="D172" s="22">
        <f>F172</f>
        <v>211.68394</v>
      </c>
      <c r="E172" s="22">
        <f>F172</f>
        <v>211.68394</v>
      </c>
      <c r="F172" s="22">
        <f>ROUND(211.68394,5)</f>
        <v>211.68394</v>
      </c>
      <c r="G172" s="20"/>
      <c r="H172" s="28"/>
    </row>
    <row r="173" spans="1:8" ht="12.75" customHeight="1">
      <c r="A173" s="44">
        <v>44322</v>
      </c>
      <c r="B173" s="45"/>
      <c r="C173" s="22">
        <f>ROUND(4.65,5)</f>
        <v>4.65</v>
      </c>
      <c r="D173" s="22">
        <f>F173</f>
        <v>214.25701</v>
      </c>
      <c r="E173" s="22">
        <f>F173</f>
        <v>214.25701</v>
      </c>
      <c r="F173" s="22">
        <f>ROUND(214.25701,5)</f>
        <v>214.25701</v>
      </c>
      <c r="G173" s="20"/>
      <c r="H173" s="28"/>
    </row>
    <row r="174" spans="1:8" ht="12.75" customHeight="1">
      <c r="A174" s="44">
        <v>44413</v>
      </c>
      <c r="B174" s="45"/>
      <c r="C174" s="22">
        <f>ROUND(4.65,5)</f>
        <v>4.65</v>
      </c>
      <c r="D174" s="22">
        <f>F174</f>
        <v>212.44179</v>
      </c>
      <c r="E174" s="22">
        <f>F174</f>
        <v>212.44179</v>
      </c>
      <c r="F174" s="22">
        <f>ROUND(212.44179,5)</f>
        <v>212.44179</v>
      </c>
      <c r="G174" s="20"/>
      <c r="H174" s="28"/>
    </row>
    <row r="175" spans="1:8" ht="12.75" customHeight="1">
      <c r="A175" s="44" t="s">
        <v>48</v>
      </c>
      <c r="B175" s="45"/>
      <c r="C175" s="21"/>
      <c r="D175" s="21"/>
      <c r="E175" s="21"/>
      <c r="F175" s="21"/>
      <c r="G175" s="20"/>
      <c r="H175" s="28"/>
    </row>
    <row r="176" spans="1:8" ht="12.75" customHeight="1">
      <c r="A176" s="44">
        <v>44049</v>
      </c>
      <c r="B176" s="45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4" t="s">
        <v>49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44049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44140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44231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50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44049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44140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44231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44322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51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44049</v>
      </c>
      <c r="B190" s="45"/>
      <c r="C190" s="22">
        <f>ROUND(3.575,5)</f>
        <v>3.575</v>
      </c>
      <c r="D190" s="22">
        <f>F190</f>
        <v>3.48519</v>
      </c>
      <c r="E190" s="22">
        <f>F190</f>
        <v>3.48519</v>
      </c>
      <c r="F190" s="22">
        <f>ROUND(3.48519,5)</f>
        <v>3.48519</v>
      </c>
      <c r="G190" s="20"/>
      <c r="H190" s="28"/>
    </row>
    <row r="191" spans="1:8" ht="12.75" customHeight="1">
      <c r="A191" s="44">
        <v>44140</v>
      </c>
      <c r="B191" s="45"/>
      <c r="C191" s="22">
        <f>ROUND(3.575,5)</f>
        <v>3.575</v>
      </c>
      <c r="D191" s="22">
        <f>F191</f>
        <v>2.92252</v>
      </c>
      <c r="E191" s="22">
        <f>F191</f>
        <v>2.92252</v>
      </c>
      <c r="F191" s="22">
        <f>ROUND(2.92252,5)</f>
        <v>2.92252</v>
      </c>
      <c r="G191" s="20"/>
      <c r="H191" s="28"/>
    </row>
    <row r="192" spans="1:8" ht="12.75" customHeight="1">
      <c r="A192" s="44">
        <v>44231</v>
      </c>
      <c r="B192" s="45"/>
      <c r="C192" s="22">
        <f>ROUND(3.575,5)</f>
        <v>3.575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4">
        <v>44322</v>
      </c>
      <c r="B193" s="45"/>
      <c r="C193" s="22">
        <f>ROUND(3.575,5)</f>
        <v>3.575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4">
        <v>44413</v>
      </c>
      <c r="B194" s="45"/>
      <c r="C194" s="22">
        <f>ROUND(3.575,5)</f>
        <v>3.575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4" t="s">
        <v>52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44049</v>
      </c>
      <c r="B196" s="45"/>
      <c r="C196" s="22">
        <f>ROUND(10.645,5)</f>
        <v>10.645</v>
      </c>
      <c r="D196" s="22">
        <f>F196</f>
        <v>10.73457</v>
      </c>
      <c r="E196" s="22">
        <f>F196</f>
        <v>10.73457</v>
      </c>
      <c r="F196" s="22">
        <f>ROUND(10.73457,5)</f>
        <v>10.73457</v>
      </c>
      <c r="G196" s="20"/>
      <c r="H196" s="28"/>
    </row>
    <row r="197" spans="1:8" ht="12.75" customHeight="1">
      <c r="A197" s="44">
        <v>44140</v>
      </c>
      <c r="B197" s="45"/>
      <c r="C197" s="22">
        <f>ROUND(10.645,5)</f>
        <v>10.645</v>
      </c>
      <c r="D197" s="22">
        <f>F197</f>
        <v>10.9231</v>
      </c>
      <c r="E197" s="22">
        <f>F197</f>
        <v>10.9231</v>
      </c>
      <c r="F197" s="22">
        <f>ROUND(10.9231,5)</f>
        <v>10.9231</v>
      </c>
      <c r="G197" s="20"/>
      <c r="H197" s="28"/>
    </row>
    <row r="198" spans="1:8" ht="12.75" customHeight="1">
      <c r="A198" s="44">
        <v>44231</v>
      </c>
      <c r="B198" s="45"/>
      <c r="C198" s="22">
        <f>ROUND(10.645,5)</f>
        <v>10.645</v>
      </c>
      <c r="D198" s="22">
        <f>F198</f>
        <v>11.11182</v>
      </c>
      <c r="E198" s="22">
        <f>F198</f>
        <v>11.11182</v>
      </c>
      <c r="F198" s="22">
        <f>ROUND(11.11182,5)</f>
        <v>11.11182</v>
      </c>
      <c r="G198" s="20"/>
      <c r="H198" s="28"/>
    </row>
    <row r="199" spans="1:8" ht="12.75" customHeight="1">
      <c r="A199" s="44">
        <v>44322</v>
      </c>
      <c r="B199" s="45"/>
      <c r="C199" s="22">
        <f>ROUND(10.645,5)</f>
        <v>10.645</v>
      </c>
      <c r="D199" s="22">
        <f>F199</f>
        <v>11.30529</v>
      </c>
      <c r="E199" s="22">
        <f>F199</f>
        <v>11.30529</v>
      </c>
      <c r="F199" s="22">
        <f>ROUND(11.30529,5)</f>
        <v>11.30529</v>
      </c>
      <c r="G199" s="20"/>
      <c r="H199" s="28"/>
    </row>
    <row r="200" spans="1:8" ht="12.75" customHeight="1">
      <c r="A200" s="44">
        <v>44413</v>
      </c>
      <c r="B200" s="45"/>
      <c r="C200" s="22">
        <f>ROUND(10.645,5)</f>
        <v>10.645</v>
      </c>
      <c r="D200" s="22">
        <f>F200</f>
        <v>11.52054</v>
      </c>
      <c r="E200" s="22">
        <f>F200</f>
        <v>11.52054</v>
      </c>
      <c r="F200" s="22">
        <f>ROUND(11.52054,5)</f>
        <v>11.52054</v>
      </c>
      <c r="G200" s="20"/>
      <c r="H200" s="28"/>
    </row>
    <row r="201" spans="1:8" ht="12.75" customHeight="1">
      <c r="A201" s="44" t="s">
        <v>53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44049</v>
      </c>
      <c r="B202" s="45"/>
      <c r="C202" s="22">
        <f>ROUND(4.18,5)</f>
        <v>4.18</v>
      </c>
      <c r="D202" s="22">
        <f>F202</f>
        <v>185.58061</v>
      </c>
      <c r="E202" s="22">
        <f>F202</f>
        <v>185.58061</v>
      </c>
      <c r="F202" s="22">
        <f>ROUND(185.58061,5)</f>
        <v>185.58061</v>
      </c>
      <c r="G202" s="20"/>
      <c r="H202" s="28"/>
    </row>
    <row r="203" spans="1:8" ht="12.75" customHeight="1">
      <c r="A203" s="44">
        <v>44140</v>
      </c>
      <c r="B203" s="45"/>
      <c r="C203" s="22">
        <f>ROUND(4.18,5)</f>
        <v>4.18</v>
      </c>
      <c r="D203" s="22">
        <f>F203</f>
        <v>184.93491</v>
      </c>
      <c r="E203" s="22">
        <f>F203</f>
        <v>184.93491</v>
      </c>
      <c r="F203" s="22">
        <f>ROUND(184.93491,5)</f>
        <v>184.93491</v>
      </c>
      <c r="G203" s="20"/>
      <c r="H203" s="28"/>
    </row>
    <row r="204" spans="1:8" ht="12.75" customHeight="1">
      <c r="A204" s="44">
        <v>44231</v>
      </c>
      <c r="B204" s="45"/>
      <c r="C204" s="22">
        <f>ROUND(4.18,5)</f>
        <v>4.18</v>
      </c>
      <c r="D204" s="22">
        <f>F204</f>
        <v>187.13621</v>
      </c>
      <c r="E204" s="22">
        <f>F204</f>
        <v>187.13621</v>
      </c>
      <c r="F204" s="22">
        <f>ROUND(187.13621,5)</f>
        <v>187.13621</v>
      </c>
      <c r="G204" s="20"/>
      <c r="H204" s="28"/>
    </row>
    <row r="205" spans="1:8" ht="12.75" customHeight="1">
      <c r="A205" s="44">
        <v>44322</v>
      </c>
      <c r="B205" s="45"/>
      <c r="C205" s="22">
        <f>ROUND(4.18,5)</f>
        <v>4.18</v>
      </c>
      <c r="D205" s="22">
        <f>F205</f>
        <v>186.70048</v>
      </c>
      <c r="E205" s="22">
        <f>F205</f>
        <v>186.70048</v>
      </c>
      <c r="F205" s="22">
        <f>ROUND(186.70048,5)</f>
        <v>186.70048</v>
      </c>
      <c r="G205" s="20"/>
      <c r="H205" s="28"/>
    </row>
    <row r="206" spans="1:8" ht="12.75" customHeight="1">
      <c r="A206" s="44">
        <v>44413</v>
      </c>
      <c r="B206" s="45"/>
      <c r="C206" s="22">
        <f>ROUND(4.18,5)</f>
        <v>4.18</v>
      </c>
      <c r="D206" s="22">
        <f>F206</f>
        <v>188.81786</v>
      </c>
      <c r="E206" s="22">
        <f>F206</f>
        <v>188.81786</v>
      </c>
      <c r="F206" s="22">
        <f>ROUND(188.81786,5)</f>
        <v>188.81786</v>
      </c>
      <c r="G206" s="20"/>
      <c r="H206" s="28"/>
    </row>
    <row r="207" spans="1:8" ht="12.75" customHeight="1">
      <c r="A207" s="44" t="s">
        <v>54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44049</v>
      </c>
      <c r="B208" s="45"/>
      <c r="C208" s="22">
        <f>ROUND(2.43,5)</f>
        <v>2.43</v>
      </c>
      <c r="D208" s="22">
        <f>F208</f>
        <v>166.26007</v>
      </c>
      <c r="E208" s="22">
        <f>F208</f>
        <v>166.26007</v>
      </c>
      <c r="F208" s="22">
        <f>ROUND(166.26007,5)</f>
        <v>166.26007</v>
      </c>
      <c r="G208" s="20"/>
      <c r="H208" s="28"/>
    </row>
    <row r="209" spans="1:8" ht="12.75" customHeight="1">
      <c r="A209" s="44">
        <v>44140</v>
      </c>
      <c r="B209" s="45"/>
      <c r="C209" s="22">
        <f>ROUND(2.43,5)</f>
        <v>2.43</v>
      </c>
      <c r="D209" s="22">
        <f>F209</f>
        <v>168.07839</v>
      </c>
      <c r="E209" s="22">
        <f>F209</f>
        <v>168.07839</v>
      </c>
      <c r="F209" s="22">
        <f>ROUND(168.07839,5)</f>
        <v>168.07839</v>
      </c>
      <c r="G209" s="20"/>
      <c r="H209" s="28"/>
    </row>
    <row r="210" spans="1:8" ht="12.75" customHeight="1">
      <c r="A210" s="44">
        <v>44231</v>
      </c>
      <c r="B210" s="45"/>
      <c r="C210" s="22">
        <f>ROUND(2.43,5)</f>
        <v>2.43</v>
      </c>
      <c r="D210" s="22">
        <f>F210</f>
        <v>167.78431</v>
      </c>
      <c r="E210" s="22">
        <f>F210</f>
        <v>167.78431</v>
      </c>
      <c r="F210" s="22">
        <f>ROUND(167.78431,5)</f>
        <v>167.78431</v>
      </c>
      <c r="G210" s="20"/>
      <c r="H210" s="28"/>
    </row>
    <row r="211" spans="1:8" ht="12.75" customHeight="1">
      <c r="A211" s="44">
        <v>44322</v>
      </c>
      <c r="B211" s="45"/>
      <c r="C211" s="22">
        <f>ROUND(2.43,5)</f>
        <v>2.43</v>
      </c>
      <c r="D211" s="22">
        <f>F211</f>
        <v>169.82369</v>
      </c>
      <c r="E211" s="22">
        <f>F211</f>
        <v>169.82369</v>
      </c>
      <c r="F211" s="22">
        <f>ROUND(169.82369,5)</f>
        <v>169.82369</v>
      </c>
      <c r="G211" s="20"/>
      <c r="H211" s="28"/>
    </row>
    <row r="212" spans="1:8" ht="12.75" customHeight="1">
      <c r="A212" s="44">
        <v>44413</v>
      </c>
      <c r="B212" s="45"/>
      <c r="C212" s="22">
        <f>ROUND(2.43,5)</f>
        <v>2.43</v>
      </c>
      <c r="D212" s="22">
        <f>F212</f>
        <v>169.42258</v>
      </c>
      <c r="E212" s="22">
        <f>F212</f>
        <v>169.42258</v>
      </c>
      <c r="F212" s="22">
        <f>ROUND(169.42258,5)</f>
        <v>169.42258</v>
      </c>
      <c r="G212" s="20"/>
      <c r="H212" s="28"/>
    </row>
    <row r="213" spans="1:8" ht="12.75" customHeight="1">
      <c r="A213" s="44" t="s">
        <v>55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44049</v>
      </c>
      <c r="B214" s="45"/>
      <c r="C214" s="22">
        <f>ROUND(9.61,5)</f>
        <v>9.61</v>
      </c>
      <c r="D214" s="22">
        <f>F214</f>
        <v>9.70007</v>
      </c>
      <c r="E214" s="22">
        <f>F214</f>
        <v>9.70007</v>
      </c>
      <c r="F214" s="22">
        <f>ROUND(9.70007,5)</f>
        <v>9.70007</v>
      </c>
      <c r="G214" s="20"/>
      <c r="H214" s="28"/>
    </row>
    <row r="215" spans="1:8" ht="12.75" customHeight="1">
      <c r="A215" s="44">
        <v>44140</v>
      </c>
      <c r="B215" s="45"/>
      <c r="C215" s="22">
        <f>ROUND(9.61,5)</f>
        <v>9.61</v>
      </c>
      <c r="D215" s="22">
        <f>F215</f>
        <v>9.89184</v>
      </c>
      <c r="E215" s="22">
        <f>F215</f>
        <v>9.89184</v>
      </c>
      <c r="F215" s="22">
        <f>ROUND(9.89184,5)</f>
        <v>9.89184</v>
      </c>
      <c r="G215" s="20"/>
      <c r="H215" s="28"/>
    </row>
    <row r="216" spans="1:8" ht="12.75" customHeight="1">
      <c r="A216" s="44">
        <v>44231</v>
      </c>
      <c r="B216" s="45"/>
      <c r="C216" s="22">
        <f>ROUND(9.61,5)</f>
        <v>9.61</v>
      </c>
      <c r="D216" s="22">
        <f>F216</f>
        <v>10.08785</v>
      </c>
      <c r="E216" s="22">
        <f>F216</f>
        <v>10.08785</v>
      </c>
      <c r="F216" s="22">
        <f>ROUND(10.08785,5)</f>
        <v>10.08785</v>
      </c>
      <c r="G216" s="20"/>
      <c r="H216" s="28"/>
    </row>
    <row r="217" spans="1:8" ht="12.75" customHeight="1">
      <c r="A217" s="44">
        <v>44322</v>
      </c>
      <c r="B217" s="45"/>
      <c r="C217" s="22">
        <f>ROUND(9.61,5)</f>
        <v>9.61</v>
      </c>
      <c r="D217" s="22">
        <f>F217</f>
        <v>10.28353</v>
      </c>
      <c r="E217" s="22">
        <f>F217</f>
        <v>10.28353</v>
      </c>
      <c r="F217" s="22">
        <f>ROUND(10.28353,5)</f>
        <v>10.28353</v>
      </c>
      <c r="G217" s="20"/>
      <c r="H217" s="28"/>
    </row>
    <row r="218" spans="1:8" ht="12.75" customHeight="1">
      <c r="A218" s="44">
        <v>44413</v>
      </c>
      <c r="B218" s="45"/>
      <c r="C218" s="22">
        <f>ROUND(9.61,5)</f>
        <v>9.61</v>
      </c>
      <c r="D218" s="22">
        <f>F218</f>
        <v>10.50952</v>
      </c>
      <c r="E218" s="22">
        <f>F218</f>
        <v>10.50952</v>
      </c>
      <c r="F218" s="22">
        <f>ROUND(10.50952,5)</f>
        <v>10.50952</v>
      </c>
      <c r="G218" s="20"/>
      <c r="H218" s="28"/>
    </row>
    <row r="219" spans="1:8" ht="12.75" customHeight="1">
      <c r="A219" s="44" t="s">
        <v>56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44049</v>
      </c>
      <c r="B220" s="45"/>
      <c r="C220" s="22">
        <f>ROUND(10.905,5)</f>
        <v>10.905</v>
      </c>
      <c r="D220" s="22">
        <f>F220</f>
        <v>10.9922</v>
      </c>
      <c r="E220" s="22">
        <f>F220</f>
        <v>10.9922</v>
      </c>
      <c r="F220" s="22">
        <f>ROUND(10.9922,5)</f>
        <v>10.9922</v>
      </c>
      <c r="G220" s="20"/>
      <c r="H220" s="28"/>
    </row>
    <row r="221" spans="1:8" ht="12.75" customHeight="1">
      <c r="A221" s="44">
        <v>44140</v>
      </c>
      <c r="B221" s="45"/>
      <c r="C221" s="22">
        <f>ROUND(10.905,5)</f>
        <v>10.905</v>
      </c>
      <c r="D221" s="22">
        <f>F221</f>
        <v>11.17694</v>
      </c>
      <c r="E221" s="22">
        <f>F221</f>
        <v>11.17694</v>
      </c>
      <c r="F221" s="22">
        <f>ROUND(11.17694,5)</f>
        <v>11.17694</v>
      </c>
      <c r="G221" s="20"/>
      <c r="H221" s="28"/>
    </row>
    <row r="222" spans="1:8" ht="12.75" customHeight="1">
      <c r="A222" s="44">
        <v>44231</v>
      </c>
      <c r="B222" s="45"/>
      <c r="C222" s="22">
        <f>ROUND(10.905,5)</f>
        <v>10.905</v>
      </c>
      <c r="D222" s="22">
        <f>F222</f>
        <v>11.36572</v>
      </c>
      <c r="E222" s="22">
        <f>F222</f>
        <v>11.36572</v>
      </c>
      <c r="F222" s="22">
        <f>ROUND(11.36572,5)</f>
        <v>11.36572</v>
      </c>
      <c r="G222" s="20"/>
      <c r="H222" s="28"/>
    </row>
    <row r="223" spans="1:8" ht="12.75" customHeight="1">
      <c r="A223" s="44">
        <v>44322</v>
      </c>
      <c r="B223" s="45"/>
      <c r="C223" s="22">
        <f>ROUND(10.905,5)</f>
        <v>10.905</v>
      </c>
      <c r="D223" s="22">
        <f>F223</f>
        <v>11.55203</v>
      </c>
      <c r="E223" s="22">
        <f>F223</f>
        <v>11.55203</v>
      </c>
      <c r="F223" s="22">
        <f>ROUND(11.55203,5)</f>
        <v>11.55203</v>
      </c>
      <c r="G223" s="20"/>
      <c r="H223" s="28"/>
    </row>
    <row r="224" spans="1:8" ht="12.75" customHeight="1">
      <c r="A224" s="44">
        <v>44413</v>
      </c>
      <c r="B224" s="45"/>
      <c r="C224" s="22">
        <f>ROUND(10.905,5)</f>
        <v>10.905</v>
      </c>
      <c r="D224" s="22">
        <f>F224</f>
        <v>11.76193</v>
      </c>
      <c r="E224" s="22">
        <f>F224</f>
        <v>11.76193</v>
      </c>
      <c r="F224" s="22">
        <f>ROUND(11.76193,5)</f>
        <v>11.76193</v>
      </c>
      <c r="G224" s="20"/>
      <c r="H224" s="28"/>
    </row>
    <row r="225" spans="1:8" ht="12.75" customHeight="1">
      <c r="A225" s="44" t="s">
        <v>57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44049</v>
      </c>
      <c r="B226" s="45"/>
      <c r="C226" s="22">
        <f>ROUND(11.185,5)</f>
        <v>11.185</v>
      </c>
      <c r="D226" s="22">
        <f>F226</f>
        <v>11.27831</v>
      </c>
      <c r="E226" s="22">
        <f>F226</f>
        <v>11.27831</v>
      </c>
      <c r="F226" s="22">
        <f>ROUND(11.27831,5)</f>
        <v>11.27831</v>
      </c>
      <c r="G226" s="20"/>
      <c r="H226" s="28"/>
    </row>
    <row r="227" spans="1:8" ht="12.75" customHeight="1">
      <c r="A227" s="44">
        <v>44140</v>
      </c>
      <c r="B227" s="45"/>
      <c r="C227" s="22">
        <f>ROUND(11.185,5)</f>
        <v>11.185</v>
      </c>
      <c r="D227" s="22">
        <f>F227</f>
        <v>11.47632</v>
      </c>
      <c r="E227" s="22">
        <f>F227</f>
        <v>11.47632</v>
      </c>
      <c r="F227" s="22">
        <f>ROUND(11.47632,5)</f>
        <v>11.47632</v>
      </c>
      <c r="G227" s="20"/>
      <c r="H227" s="28"/>
    </row>
    <row r="228" spans="1:8" ht="12.75" customHeight="1">
      <c r="A228" s="44">
        <v>44231</v>
      </c>
      <c r="B228" s="45"/>
      <c r="C228" s="22">
        <f>ROUND(11.185,5)</f>
        <v>11.185</v>
      </c>
      <c r="D228" s="22">
        <f>F228</f>
        <v>11.67992</v>
      </c>
      <c r="E228" s="22">
        <f>F228</f>
        <v>11.67992</v>
      </c>
      <c r="F228" s="22">
        <f>ROUND(11.67992,5)</f>
        <v>11.67992</v>
      </c>
      <c r="G228" s="20"/>
      <c r="H228" s="28"/>
    </row>
    <row r="229" spans="1:8" ht="12.75" customHeight="1">
      <c r="A229" s="44">
        <v>44322</v>
      </c>
      <c r="B229" s="45"/>
      <c r="C229" s="22">
        <f>ROUND(11.185,5)</f>
        <v>11.185</v>
      </c>
      <c r="D229" s="22">
        <f>F229</f>
        <v>11.88141</v>
      </c>
      <c r="E229" s="22">
        <f>F229</f>
        <v>11.88141</v>
      </c>
      <c r="F229" s="22">
        <f>ROUND(11.88141,5)</f>
        <v>11.88141</v>
      </c>
      <c r="G229" s="20"/>
      <c r="H229" s="28"/>
    </row>
    <row r="230" spans="1:8" ht="12.75" customHeight="1">
      <c r="A230" s="44">
        <v>44413</v>
      </c>
      <c r="B230" s="45"/>
      <c r="C230" s="22">
        <f>ROUND(11.185,5)</f>
        <v>11.185</v>
      </c>
      <c r="D230" s="22">
        <f>F230</f>
        <v>12.10899</v>
      </c>
      <c r="E230" s="22">
        <f>F230</f>
        <v>12.10899</v>
      </c>
      <c r="F230" s="22">
        <f>ROUND(12.10899,5)</f>
        <v>12.10899</v>
      </c>
      <c r="G230" s="20"/>
      <c r="H230" s="28"/>
    </row>
    <row r="231" spans="1:8" ht="12.75" customHeight="1">
      <c r="A231" s="44" t="s">
        <v>58</v>
      </c>
      <c r="B231" s="45"/>
      <c r="C231" s="21"/>
      <c r="D231" s="21"/>
      <c r="E231" s="21"/>
      <c r="F231" s="21"/>
      <c r="G231" s="20"/>
      <c r="H231" s="28"/>
    </row>
    <row r="232" spans="1:8" ht="12.75" customHeight="1">
      <c r="A232" s="44">
        <v>44049</v>
      </c>
      <c r="B232" s="45"/>
      <c r="C232" s="23">
        <f>ROUND(725.859,3)</f>
        <v>725.859</v>
      </c>
      <c r="D232" s="23">
        <f>F232</f>
        <v>729.134</v>
      </c>
      <c r="E232" s="23">
        <f>F232</f>
        <v>729.134</v>
      </c>
      <c r="F232" s="23">
        <f>ROUND(729.134,3)</f>
        <v>729.134</v>
      </c>
      <c r="G232" s="20"/>
      <c r="H232" s="28"/>
    </row>
    <row r="233" spans="1:8" ht="12.75" customHeight="1">
      <c r="A233" s="44">
        <v>44140</v>
      </c>
      <c r="B233" s="45"/>
      <c r="C233" s="23">
        <f>ROUND(725.859,3)</f>
        <v>725.859</v>
      </c>
      <c r="D233" s="23">
        <f>F233</f>
        <v>737.01</v>
      </c>
      <c r="E233" s="23">
        <f>F233</f>
        <v>737.01</v>
      </c>
      <c r="F233" s="23">
        <f>ROUND(737.01,3)</f>
        <v>737.01</v>
      </c>
      <c r="G233" s="20"/>
      <c r="H233" s="28"/>
    </row>
    <row r="234" spans="1:8" ht="12.75" customHeight="1">
      <c r="A234" s="44">
        <v>44231</v>
      </c>
      <c r="B234" s="45"/>
      <c r="C234" s="23">
        <f>ROUND(725.859,3)</f>
        <v>725.859</v>
      </c>
      <c r="D234" s="23">
        <f>F234</f>
        <v>745.601</v>
      </c>
      <c r="E234" s="23">
        <f>F234</f>
        <v>745.601</v>
      </c>
      <c r="F234" s="23">
        <f>ROUND(745.601,3)</f>
        <v>745.601</v>
      </c>
      <c r="G234" s="20"/>
      <c r="H234" s="28"/>
    </row>
    <row r="235" spans="1:8" ht="12.75" customHeight="1">
      <c r="A235" s="44">
        <v>44322</v>
      </c>
      <c r="B235" s="45"/>
      <c r="C235" s="23">
        <f>ROUND(725.859,3)</f>
        <v>725.859</v>
      </c>
      <c r="D235" s="23">
        <f>F235</f>
        <v>754.482</v>
      </c>
      <c r="E235" s="23">
        <f>F235</f>
        <v>754.482</v>
      </c>
      <c r="F235" s="23">
        <f>ROUND(754.482,3)</f>
        <v>754.482</v>
      </c>
      <c r="G235" s="20"/>
      <c r="H235" s="28"/>
    </row>
    <row r="236" spans="1:8" ht="12.75" customHeight="1">
      <c r="A236" s="44" t="s">
        <v>59</v>
      </c>
      <c r="B236" s="45"/>
      <c r="C236" s="21"/>
      <c r="D236" s="21"/>
      <c r="E236" s="21"/>
      <c r="F236" s="21"/>
      <c r="G236" s="20"/>
      <c r="H236" s="28"/>
    </row>
    <row r="237" spans="1:8" ht="12.75" customHeight="1">
      <c r="A237" s="44">
        <v>44049</v>
      </c>
      <c r="B237" s="45"/>
      <c r="C237" s="23">
        <f>ROUND(726.516,3)</f>
        <v>726.516</v>
      </c>
      <c r="D237" s="23">
        <f>F237</f>
        <v>729.794</v>
      </c>
      <c r="E237" s="23">
        <f>F237</f>
        <v>729.794</v>
      </c>
      <c r="F237" s="23">
        <f>ROUND(729.794,3)</f>
        <v>729.794</v>
      </c>
      <c r="G237" s="20"/>
      <c r="H237" s="28"/>
    </row>
    <row r="238" spans="1:8" ht="12.75" customHeight="1">
      <c r="A238" s="44">
        <v>44140</v>
      </c>
      <c r="B238" s="45"/>
      <c r="C238" s="23">
        <f>ROUND(726.516,3)</f>
        <v>726.516</v>
      </c>
      <c r="D238" s="23">
        <f>F238</f>
        <v>737.677</v>
      </c>
      <c r="E238" s="23">
        <f>F238</f>
        <v>737.677</v>
      </c>
      <c r="F238" s="23">
        <f>ROUND(737.677,3)</f>
        <v>737.677</v>
      </c>
      <c r="G238" s="20"/>
      <c r="H238" s="28"/>
    </row>
    <row r="239" spans="1:8" ht="12.75" customHeight="1">
      <c r="A239" s="44">
        <v>44231</v>
      </c>
      <c r="B239" s="45"/>
      <c r="C239" s="23">
        <f>ROUND(726.516,3)</f>
        <v>726.516</v>
      </c>
      <c r="D239" s="23">
        <f>F239</f>
        <v>746.275</v>
      </c>
      <c r="E239" s="23">
        <f>F239</f>
        <v>746.275</v>
      </c>
      <c r="F239" s="23">
        <f>ROUND(746.275,3)</f>
        <v>746.275</v>
      </c>
      <c r="G239" s="20"/>
      <c r="H239" s="28"/>
    </row>
    <row r="240" spans="1:8" ht="12.75" customHeight="1">
      <c r="A240" s="44">
        <v>44322</v>
      </c>
      <c r="B240" s="45"/>
      <c r="C240" s="23">
        <f>ROUND(726.516,3)</f>
        <v>726.516</v>
      </c>
      <c r="D240" s="23">
        <f>F240</f>
        <v>755.165</v>
      </c>
      <c r="E240" s="23">
        <f>F240</f>
        <v>755.165</v>
      </c>
      <c r="F240" s="23">
        <f>ROUND(755.165,3)</f>
        <v>755.165</v>
      </c>
      <c r="G240" s="20"/>
      <c r="H240" s="28"/>
    </row>
    <row r="241" spans="1:8" ht="12.75" customHeight="1">
      <c r="A241" s="44" t="s">
        <v>60</v>
      </c>
      <c r="B241" s="45"/>
      <c r="C241" s="21"/>
      <c r="D241" s="21"/>
      <c r="E241" s="21"/>
      <c r="F241" s="21"/>
      <c r="G241" s="20"/>
      <c r="H241" s="28"/>
    </row>
    <row r="242" spans="1:8" ht="12.75" customHeight="1">
      <c r="A242" s="44">
        <v>44049</v>
      </c>
      <c r="B242" s="45"/>
      <c r="C242" s="23">
        <f>ROUND(803.982,3)</f>
        <v>803.982</v>
      </c>
      <c r="D242" s="23">
        <f>F242</f>
        <v>807.61</v>
      </c>
      <c r="E242" s="23">
        <f>F242</f>
        <v>807.61</v>
      </c>
      <c r="F242" s="23">
        <f>ROUND(807.61,3)</f>
        <v>807.61</v>
      </c>
      <c r="G242" s="20"/>
      <c r="H242" s="28"/>
    </row>
    <row r="243" spans="1:8" ht="12.75" customHeight="1">
      <c r="A243" s="44">
        <v>44140</v>
      </c>
      <c r="B243" s="45"/>
      <c r="C243" s="23">
        <f>ROUND(803.982,3)</f>
        <v>803.982</v>
      </c>
      <c r="D243" s="23">
        <f>F243</f>
        <v>816.333</v>
      </c>
      <c r="E243" s="23">
        <f>F243</f>
        <v>816.333</v>
      </c>
      <c r="F243" s="23">
        <f>ROUND(816.333,3)</f>
        <v>816.333</v>
      </c>
      <c r="G243" s="20"/>
      <c r="H243" s="28"/>
    </row>
    <row r="244" spans="1:8" ht="12.75" customHeight="1">
      <c r="A244" s="44">
        <v>44231</v>
      </c>
      <c r="B244" s="45"/>
      <c r="C244" s="23">
        <f>ROUND(803.982,3)</f>
        <v>803.982</v>
      </c>
      <c r="D244" s="23">
        <f>F244</f>
        <v>825.848</v>
      </c>
      <c r="E244" s="23">
        <f>F244</f>
        <v>825.848</v>
      </c>
      <c r="F244" s="23">
        <f>ROUND(825.848,3)</f>
        <v>825.848</v>
      </c>
      <c r="G244" s="20"/>
      <c r="H244" s="28"/>
    </row>
    <row r="245" spans="1:8" ht="12.75" customHeight="1">
      <c r="A245" s="44">
        <v>44322</v>
      </c>
      <c r="B245" s="45"/>
      <c r="C245" s="23">
        <f>ROUND(803.982,3)</f>
        <v>803.982</v>
      </c>
      <c r="D245" s="23">
        <f>F245</f>
        <v>835.686</v>
      </c>
      <c r="E245" s="23">
        <f>F245</f>
        <v>835.686</v>
      </c>
      <c r="F245" s="23">
        <f>ROUND(835.686,3)</f>
        <v>835.686</v>
      </c>
      <c r="G245" s="20"/>
      <c r="H245" s="28"/>
    </row>
    <row r="246" spans="1:8" ht="12.75" customHeight="1">
      <c r="A246" s="44" t="s">
        <v>61</v>
      </c>
      <c r="B246" s="45"/>
      <c r="C246" s="21"/>
      <c r="D246" s="21"/>
      <c r="E246" s="21"/>
      <c r="F246" s="21"/>
      <c r="G246" s="20"/>
      <c r="H246" s="28"/>
    </row>
    <row r="247" spans="1:8" ht="12.75" customHeight="1">
      <c r="A247" s="44">
        <v>44049</v>
      </c>
      <c r="B247" s="45"/>
      <c r="C247" s="23">
        <f>ROUND(703.988,3)</f>
        <v>703.988</v>
      </c>
      <c r="D247" s="23">
        <f>F247</f>
        <v>707.164</v>
      </c>
      <c r="E247" s="23">
        <f>F247</f>
        <v>707.164</v>
      </c>
      <c r="F247" s="23">
        <f>ROUND(707.164,3)</f>
        <v>707.164</v>
      </c>
      <c r="G247" s="20"/>
      <c r="H247" s="28"/>
    </row>
    <row r="248" spans="1:8" ht="12.75" customHeight="1">
      <c r="A248" s="44">
        <v>44140</v>
      </c>
      <c r="B248" s="45"/>
      <c r="C248" s="23">
        <f>ROUND(703.988,3)</f>
        <v>703.988</v>
      </c>
      <c r="D248" s="23">
        <f>F248</f>
        <v>714.803</v>
      </c>
      <c r="E248" s="23">
        <f>F248</f>
        <v>714.803</v>
      </c>
      <c r="F248" s="23">
        <f>ROUND(714.803,3)</f>
        <v>714.803</v>
      </c>
      <c r="G248" s="20"/>
      <c r="H248" s="28"/>
    </row>
    <row r="249" spans="1:8" ht="12.75" customHeight="1">
      <c r="A249" s="44">
        <v>44231</v>
      </c>
      <c r="B249" s="45"/>
      <c r="C249" s="23">
        <f>ROUND(703.988,3)</f>
        <v>703.988</v>
      </c>
      <c r="D249" s="23">
        <f>F249</f>
        <v>723.135</v>
      </c>
      <c r="E249" s="23">
        <f>F249</f>
        <v>723.135</v>
      </c>
      <c r="F249" s="23">
        <f>ROUND(723.135,3)</f>
        <v>723.135</v>
      </c>
      <c r="G249" s="20"/>
      <c r="H249" s="28"/>
    </row>
    <row r="250" spans="1:8" ht="12.75" customHeight="1">
      <c r="A250" s="44">
        <v>44322</v>
      </c>
      <c r="B250" s="45"/>
      <c r="C250" s="23">
        <f>ROUND(703.988,3)</f>
        <v>703.988</v>
      </c>
      <c r="D250" s="23">
        <f>F250</f>
        <v>731.749</v>
      </c>
      <c r="E250" s="23">
        <f>F250</f>
        <v>731.749</v>
      </c>
      <c r="F250" s="23">
        <f>ROUND(731.749,3)</f>
        <v>731.749</v>
      </c>
      <c r="G250" s="20"/>
      <c r="H250" s="28"/>
    </row>
    <row r="251" spans="1:8" ht="12.75" customHeight="1">
      <c r="A251" s="44" t="s">
        <v>62</v>
      </c>
      <c r="B251" s="45"/>
      <c r="C251" s="21"/>
      <c r="D251" s="21"/>
      <c r="E251" s="21"/>
      <c r="F251" s="21"/>
      <c r="G251" s="20"/>
      <c r="H251" s="28"/>
    </row>
    <row r="252" spans="1:8" ht="12.75" customHeight="1">
      <c r="A252" s="44">
        <v>44049</v>
      </c>
      <c r="B252" s="45"/>
      <c r="C252" s="23">
        <f>ROUND(251.949185106788,3)</f>
        <v>251.949</v>
      </c>
      <c r="D252" s="23">
        <f>F252</f>
        <v>253.114</v>
      </c>
      <c r="E252" s="23">
        <f>F252</f>
        <v>253.114</v>
      </c>
      <c r="F252" s="23">
        <f>ROUND(253.114,3)</f>
        <v>253.114</v>
      </c>
      <c r="G252" s="20"/>
      <c r="H252" s="28"/>
    </row>
    <row r="253" spans="1:8" ht="12.75" customHeight="1">
      <c r="A253" s="44">
        <v>44140</v>
      </c>
      <c r="B253" s="45"/>
      <c r="C253" s="23">
        <f>ROUND(251.949185106788,3)</f>
        <v>251.949</v>
      </c>
      <c r="D253" s="23">
        <f>F253</f>
        <v>255.911</v>
      </c>
      <c r="E253" s="23">
        <f>F253</f>
        <v>255.911</v>
      </c>
      <c r="F253" s="23">
        <f>ROUND(255.911,3)</f>
        <v>255.911</v>
      </c>
      <c r="G253" s="20"/>
      <c r="H253" s="28"/>
    </row>
    <row r="254" spans="1:8" ht="12.75" customHeight="1">
      <c r="A254" s="44">
        <v>44231</v>
      </c>
      <c r="B254" s="45"/>
      <c r="C254" s="23">
        <f>ROUND(251.949185106788,3)</f>
        <v>251.949</v>
      </c>
      <c r="D254" s="23">
        <f>F254</f>
        <v>258.956</v>
      </c>
      <c r="E254" s="23">
        <f>F254</f>
        <v>258.956</v>
      </c>
      <c r="F254" s="23">
        <f>ROUND(258.956,3)</f>
        <v>258.956</v>
      </c>
      <c r="G254" s="20"/>
      <c r="H254" s="28"/>
    </row>
    <row r="255" spans="1:8" ht="12.75" customHeight="1">
      <c r="A255" s="44">
        <v>44322</v>
      </c>
      <c r="B255" s="45"/>
      <c r="C255" s="23">
        <f>ROUND(251.949185106788,3)</f>
        <v>251.949</v>
      </c>
      <c r="D255" s="23">
        <f>F255</f>
        <v>262.101</v>
      </c>
      <c r="E255" s="23">
        <f>F255</f>
        <v>262.101</v>
      </c>
      <c r="F255" s="23">
        <f>ROUND(262.101,3)</f>
        <v>262.101</v>
      </c>
      <c r="G255" s="20"/>
      <c r="H255" s="28"/>
    </row>
    <row r="256" spans="1:8" ht="12.75" customHeight="1">
      <c r="A256" s="44" t="s">
        <v>63</v>
      </c>
      <c r="B256" s="45"/>
      <c r="C256" s="21"/>
      <c r="D256" s="21"/>
      <c r="E256" s="21"/>
      <c r="F256" s="21"/>
      <c r="G256" s="20"/>
      <c r="H256" s="28"/>
    </row>
    <row r="257" spans="1:8" ht="12.75" customHeight="1">
      <c r="A257" s="44">
        <v>44049</v>
      </c>
      <c r="B257" s="45"/>
      <c r="C257" s="23">
        <f>ROUND(695.857,3)</f>
        <v>695.857</v>
      </c>
      <c r="D257" s="23">
        <f>F257</f>
        <v>698.997</v>
      </c>
      <c r="E257" s="23">
        <f>F257</f>
        <v>698.997</v>
      </c>
      <c r="F257" s="23">
        <f>ROUND(698.997,3)</f>
        <v>698.997</v>
      </c>
      <c r="G257" s="20"/>
      <c r="H257" s="28"/>
    </row>
    <row r="258" spans="1:8" ht="12.75" customHeight="1">
      <c r="A258" s="44">
        <v>44140</v>
      </c>
      <c r="B258" s="45"/>
      <c r="C258" s="23">
        <f>ROUND(695.857,3)</f>
        <v>695.857</v>
      </c>
      <c r="D258" s="23">
        <f>F258</f>
        <v>706.547</v>
      </c>
      <c r="E258" s="23">
        <f>F258</f>
        <v>706.547</v>
      </c>
      <c r="F258" s="23">
        <f>ROUND(706.547,3)</f>
        <v>706.547</v>
      </c>
      <c r="G258" s="20"/>
      <c r="H258" s="28"/>
    </row>
    <row r="259" spans="1:8" ht="12.75" customHeight="1">
      <c r="A259" s="44">
        <v>44231</v>
      </c>
      <c r="B259" s="45"/>
      <c r="C259" s="23">
        <f>ROUND(695.857,3)</f>
        <v>695.857</v>
      </c>
      <c r="D259" s="23">
        <f>F259</f>
        <v>714.783</v>
      </c>
      <c r="E259" s="23">
        <f>F259</f>
        <v>714.783</v>
      </c>
      <c r="F259" s="23">
        <f>ROUND(714.783,3)</f>
        <v>714.783</v>
      </c>
      <c r="G259" s="20"/>
      <c r="H259" s="28"/>
    </row>
    <row r="260" spans="1:8" ht="12.75" customHeight="1">
      <c r="A260" s="44">
        <v>44322</v>
      </c>
      <c r="B260" s="45"/>
      <c r="C260" s="23">
        <f>ROUND(695.857,3)</f>
        <v>695.857</v>
      </c>
      <c r="D260" s="23">
        <f>F260</f>
        <v>723.297</v>
      </c>
      <c r="E260" s="23">
        <f>F260</f>
        <v>723.297</v>
      </c>
      <c r="F260" s="23">
        <f>ROUND(723.297,3)</f>
        <v>723.297</v>
      </c>
      <c r="G260" s="20"/>
      <c r="H260" s="28"/>
    </row>
    <row r="261" spans="1:8" ht="12.75" customHeight="1">
      <c r="A261" s="46" t="s">
        <v>85</v>
      </c>
      <c r="B261" s="47"/>
      <c r="C261" s="30"/>
      <c r="D261" s="30"/>
      <c r="E261" s="30"/>
      <c r="F261" s="30"/>
      <c r="G261" s="31"/>
      <c r="H261" s="32"/>
    </row>
    <row r="262" spans="1:8" ht="12.75" customHeight="1">
      <c r="A262" s="34">
        <v>44027</v>
      </c>
      <c r="B262" s="35"/>
      <c r="C262" s="33">
        <v>3.917</v>
      </c>
      <c r="D262" s="33">
        <v>3.935</v>
      </c>
      <c r="E262" s="33">
        <v>3.885</v>
      </c>
      <c r="F262" s="33">
        <v>3.91</v>
      </c>
      <c r="G262" s="31"/>
      <c r="H262" s="32"/>
    </row>
    <row r="263" spans="1:8" ht="12.75" customHeight="1">
      <c r="A263" s="34">
        <v>44062</v>
      </c>
      <c r="B263" s="35"/>
      <c r="C263" s="33">
        <v>3.917</v>
      </c>
      <c r="D263" s="33">
        <v>3.685</v>
      </c>
      <c r="E263" s="33">
        <v>3.635</v>
      </c>
      <c r="F263" s="33">
        <v>3.66</v>
      </c>
      <c r="G263" s="31"/>
      <c r="H263" s="32"/>
    </row>
    <row r="264" spans="1:8" ht="12.75" customHeight="1">
      <c r="A264" s="34">
        <v>44090</v>
      </c>
      <c r="B264" s="35"/>
      <c r="C264" s="33">
        <v>3.917</v>
      </c>
      <c r="D264" s="33">
        <v>3.675</v>
      </c>
      <c r="E264" s="33">
        <v>3.625</v>
      </c>
      <c r="F264" s="33">
        <v>3.65</v>
      </c>
      <c r="G264" s="31"/>
      <c r="H264" s="32"/>
    </row>
    <row r="265" spans="1:8" ht="12.75" customHeight="1">
      <c r="A265" s="34">
        <v>44125</v>
      </c>
      <c r="B265" s="35"/>
      <c r="C265" s="33">
        <v>3.917</v>
      </c>
      <c r="D265" s="33">
        <v>3.535</v>
      </c>
      <c r="E265" s="33">
        <v>3.485</v>
      </c>
      <c r="F265" s="33">
        <v>3.51</v>
      </c>
      <c r="G265" s="31"/>
      <c r="H265" s="32"/>
    </row>
    <row r="266" spans="1:8" ht="12.75" customHeight="1">
      <c r="A266" s="34">
        <v>44153</v>
      </c>
      <c r="B266" s="35">
        <v>44153</v>
      </c>
      <c r="C266" s="33">
        <v>3.917</v>
      </c>
      <c r="D266" s="33">
        <v>3.515</v>
      </c>
      <c r="E266" s="33">
        <v>3.465</v>
      </c>
      <c r="F266" s="33">
        <v>3.49</v>
      </c>
      <c r="G266" s="31"/>
      <c r="H266" s="32"/>
    </row>
    <row r="267" spans="1:8" ht="12.75" customHeight="1">
      <c r="A267" s="34">
        <v>44180</v>
      </c>
      <c r="B267" s="35"/>
      <c r="C267" s="33">
        <v>3.917</v>
      </c>
      <c r="D267" s="33">
        <v>3.485</v>
      </c>
      <c r="E267" s="33">
        <v>3.435</v>
      </c>
      <c r="F267" s="33">
        <v>3.46</v>
      </c>
      <c r="G267" s="31"/>
      <c r="H267" s="32"/>
    </row>
    <row r="268" spans="1:8" ht="12.75" customHeight="1">
      <c r="A268" s="34">
        <v>44272</v>
      </c>
      <c r="B268" s="35"/>
      <c r="C268" s="33">
        <v>3.917</v>
      </c>
      <c r="D268" s="33">
        <v>3.505</v>
      </c>
      <c r="E268" s="33">
        <v>3.455</v>
      </c>
      <c r="F268" s="33">
        <v>3.48</v>
      </c>
      <c r="G268" s="31"/>
      <c r="H268" s="32"/>
    </row>
    <row r="269" spans="1:8" ht="12.75" customHeight="1">
      <c r="A269" s="34">
        <v>44362</v>
      </c>
      <c r="B269" s="35"/>
      <c r="C269" s="33">
        <v>3.917</v>
      </c>
      <c r="D269" s="33">
        <v>3.655</v>
      </c>
      <c r="E269" s="33">
        <v>3.605</v>
      </c>
      <c r="F269" s="33">
        <v>3.63</v>
      </c>
      <c r="G269" s="31"/>
      <c r="H269" s="32"/>
    </row>
    <row r="270" spans="1:8" ht="12.75" customHeight="1">
      <c r="A270" s="34">
        <v>44454</v>
      </c>
      <c r="B270" s="35"/>
      <c r="C270" s="33">
        <v>3.917</v>
      </c>
      <c r="D270" s="33">
        <v>3.665</v>
      </c>
      <c r="E270" s="33">
        <v>3.605</v>
      </c>
      <c r="F270" s="33">
        <v>3.635</v>
      </c>
      <c r="G270" s="31"/>
      <c r="H270" s="32"/>
    </row>
    <row r="271" spans="1:8" ht="12.75" customHeight="1">
      <c r="A271" s="34">
        <v>44545</v>
      </c>
      <c r="B271" s="35"/>
      <c r="C271" s="33">
        <v>3.917</v>
      </c>
      <c r="D271" s="33">
        <v>3.965</v>
      </c>
      <c r="E271" s="33">
        <v>3.905</v>
      </c>
      <c r="F271" s="33">
        <v>3.9349999999999996</v>
      </c>
      <c r="G271" s="31"/>
      <c r="H271" s="32"/>
    </row>
    <row r="272" spans="1:8" ht="12.75" customHeight="1">
      <c r="A272" s="34">
        <v>44636</v>
      </c>
      <c r="B272" s="35"/>
      <c r="C272" s="33">
        <v>3.917</v>
      </c>
      <c r="D272" s="33">
        <v>3.975</v>
      </c>
      <c r="E272" s="33">
        <v>3.895</v>
      </c>
      <c r="F272" s="33">
        <v>3.935</v>
      </c>
      <c r="G272" s="31"/>
      <c r="H272" s="32"/>
    </row>
    <row r="273" spans="1:8" ht="12.75" customHeight="1">
      <c r="A273" s="34">
        <v>44727</v>
      </c>
      <c r="B273" s="35"/>
      <c r="C273" s="33">
        <v>3.917</v>
      </c>
      <c r="D273" s="33">
        <v>4.545</v>
      </c>
      <c r="E273" s="33">
        <v>4.445</v>
      </c>
      <c r="F273" s="33">
        <v>4.495</v>
      </c>
      <c r="G273" s="31"/>
      <c r="H273" s="32"/>
    </row>
    <row r="274" spans="1:8" ht="12.75" customHeight="1">
      <c r="A274" s="44" t="s">
        <v>13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45007</v>
      </c>
      <c r="B275" s="45"/>
      <c r="C275" s="20">
        <f>ROUND(92.0600286581326,2)</f>
        <v>92.06</v>
      </c>
      <c r="D275" s="20">
        <f>F275</f>
        <v>86.44</v>
      </c>
      <c r="E275" s="20">
        <f>F275</f>
        <v>86.44</v>
      </c>
      <c r="F275" s="20">
        <f>ROUND(86.4417119288589,2)</f>
        <v>86.44</v>
      </c>
      <c r="G275" s="20"/>
      <c r="H275" s="28"/>
    </row>
    <row r="276" spans="1:8" ht="12.75" customHeight="1">
      <c r="A276" s="44" t="s">
        <v>14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46834</v>
      </c>
      <c r="B277" s="45"/>
      <c r="C277" s="20">
        <f>ROUND(90.5705299142025,2)</f>
        <v>90.57</v>
      </c>
      <c r="D277" s="20">
        <f>F277</f>
        <v>82.72</v>
      </c>
      <c r="E277" s="20">
        <f>F277</f>
        <v>82.72</v>
      </c>
      <c r="F277" s="20">
        <f>ROUND(82.7192692538311,2)</f>
        <v>82.72</v>
      </c>
      <c r="G277" s="20"/>
      <c r="H277" s="28"/>
    </row>
    <row r="278" spans="1:8" ht="12.75" customHeight="1">
      <c r="A278" s="44" t="s">
        <v>64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44095</v>
      </c>
      <c r="B279" s="45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4" t="s">
        <v>65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44182</v>
      </c>
      <c r="B281" s="45"/>
      <c r="C281" s="22">
        <f>ROUND(92.0600286581326,5)</f>
        <v>92.06003</v>
      </c>
      <c r="D281" s="22">
        <f>F281</f>
        <v>94.02734</v>
      </c>
      <c r="E281" s="22">
        <f>F281</f>
        <v>94.02734</v>
      </c>
      <c r="F281" s="22">
        <f>ROUND(94.0273393569396,5)</f>
        <v>94.02734</v>
      </c>
      <c r="G281" s="20"/>
      <c r="H281" s="28"/>
    </row>
    <row r="282" spans="1:8" ht="12.75" customHeight="1">
      <c r="A282" s="44" t="s">
        <v>66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44271</v>
      </c>
      <c r="B283" s="45"/>
      <c r="C283" s="22">
        <f>ROUND(92.0600286581326,5)</f>
        <v>92.06003</v>
      </c>
      <c r="D283" s="22">
        <f>F283</f>
        <v>92.26341</v>
      </c>
      <c r="E283" s="22">
        <f>F283</f>
        <v>92.26341</v>
      </c>
      <c r="F283" s="22">
        <f>ROUND(92.2634143282989,5)</f>
        <v>92.26341</v>
      </c>
      <c r="G283" s="20"/>
      <c r="H283" s="28"/>
    </row>
    <row r="284" spans="1:8" ht="12.75" customHeight="1">
      <c r="A284" s="44" t="s">
        <v>67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44362</v>
      </c>
      <c r="B285" s="45"/>
      <c r="C285" s="22">
        <f>ROUND(92.0600286581326,5)</f>
        <v>92.06003</v>
      </c>
      <c r="D285" s="22">
        <f>F285</f>
        <v>90.42816</v>
      </c>
      <c r="E285" s="22">
        <f>F285</f>
        <v>90.42816</v>
      </c>
      <c r="F285" s="22">
        <f>ROUND(90.4281604657526,5)</f>
        <v>90.42816</v>
      </c>
      <c r="G285" s="20"/>
      <c r="H285" s="28"/>
    </row>
    <row r="286" spans="1:8" ht="12.75" customHeight="1">
      <c r="A286" s="44" t="s">
        <v>68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44460</v>
      </c>
      <c r="B287" s="45"/>
      <c r="C287" s="22">
        <f>ROUND(92.0600286581326,5)</f>
        <v>92.06003</v>
      </c>
      <c r="D287" s="22">
        <f>F287</f>
        <v>89.39669</v>
      </c>
      <c r="E287" s="22">
        <f>F287</f>
        <v>89.39669</v>
      </c>
      <c r="F287" s="22">
        <f>ROUND(89.3966942468917,5)</f>
        <v>89.39669</v>
      </c>
      <c r="G287" s="20"/>
      <c r="H287" s="28"/>
    </row>
    <row r="288" spans="1:8" ht="12.75" customHeight="1">
      <c r="A288" s="44" t="s">
        <v>69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44551</v>
      </c>
      <c r="B289" s="45"/>
      <c r="C289" s="22">
        <f>ROUND(92.0600286581326,5)</f>
        <v>92.06003</v>
      </c>
      <c r="D289" s="22">
        <f>F289</f>
        <v>90.6909</v>
      </c>
      <c r="E289" s="22">
        <f>F289</f>
        <v>90.6909</v>
      </c>
      <c r="F289" s="22">
        <f>ROUND(90.6909046612532,5)</f>
        <v>90.6909</v>
      </c>
      <c r="G289" s="20"/>
      <c r="H289" s="28"/>
    </row>
    <row r="290" spans="1:8" ht="12.75" customHeight="1">
      <c r="A290" s="44" t="s">
        <v>70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44635</v>
      </c>
      <c r="B291" s="45"/>
      <c r="C291" s="22">
        <f>ROUND(92.0600286581326,5)</f>
        <v>92.06003</v>
      </c>
      <c r="D291" s="22">
        <f>F291</f>
        <v>90.13772</v>
      </c>
      <c r="E291" s="22">
        <f>F291</f>
        <v>90.13772</v>
      </c>
      <c r="F291" s="22">
        <f>ROUND(90.1377153763175,5)</f>
        <v>90.13772</v>
      </c>
      <c r="G291" s="20"/>
      <c r="H291" s="28"/>
    </row>
    <row r="292" spans="1:8" ht="12.75" customHeight="1">
      <c r="A292" s="44" t="s">
        <v>71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44733</v>
      </c>
      <c r="B293" s="45"/>
      <c r="C293" s="22">
        <f>ROUND(92.0600286581326,5)</f>
        <v>92.06003</v>
      </c>
      <c r="D293" s="22">
        <f>F293</f>
        <v>90.24489</v>
      </c>
      <c r="E293" s="22">
        <f>F293</f>
        <v>90.24489</v>
      </c>
      <c r="F293" s="22">
        <f>ROUND(90.2448880819466,5)</f>
        <v>90.24489</v>
      </c>
      <c r="G293" s="20"/>
      <c r="H293" s="28"/>
    </row>
    <row r="294" spans="1:8" ht="12.75" customHeight="1">
      <c r="A294" s="44" t="s">
        <v>72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44824</v>
      </c>
      <c r="B295" s="45"/>
      <c r="C295" s="22">
        <f>ROUND(92.0600286581326,5)</f>
        <v>92.06003</v>
      </c>
      <c r="D295" s="22">
        <f>F295</f>
        <v>93.40845</v>
      </c>
      <c r="E295" s="22">
        <f>F295</f>
        <v>93.40845</v>
      </c>
      <c r="F295" s="22">
        <f>ROUND(93.4084546349111,5)</f>
        <v>93.40845</v>
      </c>
      <c r="G295" s="20"/>
      <c r="H295" s="28"/>
    </row>
    <row r="296" spans="1:8" ht="12.75" customHeight="1">
      <c r="A296" s="44" t="s">
        <v>73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45097</v>
      </c>
      <c r="B297" s="45"/>
      <c r="C297" s="20">
        <f>ROUND(92.0600286581326,2)</f>
        <v>92.06</v>
      </c>
      <c r="D297" s="20">
        <f>F297</f>
        <v>92.06</v>
      </c>
      <c r="E297" s="20">
        <f>F297</f>
        <v>92.06</v>
      </c>
      <c r="F297" s="20">
        <f>ROUND(92.0600286581326,2)</f>
        <v>92.06</v>
      </c>
      <c r="G297" s="20"/>
      <c r="H297" s="28"/>
    </row>
    <row r="298" spans="1:8" ht="12.75" customHeight="1">
      <c r="A298" s="44" t="s">
        <v>74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45188</v>
      </c>
      <c r="B299" s="45"/>
      <c r="C299" s="20">
        <f>ROUND(92.0600286581326,2)</f>
        <v>92.06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4" t="s">
        <v>75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46008</v>
      </c>
      <c r="B301" s="45"/>
      <c r="C301" s="22">
        <f>ROUND(90.5705299142025,5)</f>
        <v>90.57053</v>
      </c>
      <c r="D301" s="22">
        <f>F301</f>
        <v>80.92382</v>
      </c>
      <c r="E301" s="22">
        <f>F301</f>
        <v>80.92382</v>
      </c>
      <c r="F301" s="22">
        <f>ROUND(80.9238215438929,5)</f>
        <v>80.92382</v>
      </c>
      <c r="G301" s="20"/>
      <c r="H301" s="28"/>
    </row>
    <row r="302" spans="1:8" ht="12.75" customHeight="1">
      <c r="A302" s="44" t="s">
        <v>76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46097</v>
      </c>
      <c r="B303" s="45"/>
      <c r="C303" s="22">
        <f>ROUND(90.5705299142025,5)</f>
        <v>90.57053</v>
      </c>
      <c r="D303" s="22">
        <f>F303</f>
        <v>77.59044</v>
      </c>
      <c r="E303" s="22">
        <f>F303</f>
        <v>77.59044</v>
      </c>
      <c r="F303" s="22">
        <f>ROUND(77.5904399013581,5)</f>
        <v>77.59044</v>
      </c>
      <c r="G303" s="20"/>
      <c r="H303" s="28"/>
    </row>
    <row r="304" spans="1:8" ht="12.75" customHeight="1">
      <c r="A304" s="44" t="s">
        <v>77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46188</v>
      </c>
      <c r="B305" s="45"/>
      <c r="C305" s="22">
        <f>ROUND(90.5705299142025,5)</f>
        <v>90.57053</v>
      </c>
      <c r="D305" s="22">
        <f>F305</f>
        <v>76.14037</v>
      </c>
      <c r="E305" s="22">
        <f>F305</f>
        <v>76.14037</v>
      </c>
      <c r="F305" s="22">
        <f>ROUND(76.1403672314935,5)</f>
        <v>76.14037</v>
      </c>
      <c r="G305" s="20"/>
      <c r="H305" s="28"/>
    </row>
    <row r="306" spans="1:8" ht="12.75" customHeight="1">
      <c r="A306" s="44" t="s">
        <v>78</v>
      </c>
      <c r="B306" s="45"/>
      <c r="C306" s="21"/>
      <c r="D306" s="21"/>
      <c r="E306" s="21"/>
      <c r="F306" s="21"/>
      <c r="G306" s="20"/>
      <c r="H306" s="28"/>
    </row>
    <row r="307" spans="1:8" ht="12.75" customHeight="1">
      <c r="A307" s="44">
        <v>46286</v>
      </c>
      <c r="B307" s="45"/>
      <c r="C307" s="22">
        <f>ROUND(90.5705299142025,5)</f>
        <v>90.57053</v>
      </c>
      <c r="D307" s="22">
        <f>F307</f>
        <v>78.30975</v>
      </c>
      <c r="E307" s="22">
        <f>F307</f>
        <v>78.30975</v>
      </c>
      <c r="F307" s="22">
        <f>ROUND(78.3097457422209,5)</f>
        <v>78.30975</v>
      </c>
      <c r="G307" s="20"/>
      <c r="H307" s="28"/>
    </row>
    <row r="308" spans="1:8" ht="12.75" customHeight="1">
      <c r="A308" s="44" t="s">
        <v>79</v>
      </c>
      <c r="B308" s="45"/>
      <c r="C308" s="21"/>
      <c r="D308" s="21"/>
      <c r="E308" s="21"/>
      <c r="F308" s="21"/>
      <c r="G308" s="20"/>
      <c r="H308" s="28"/>
    </row>
    <row r="309" spans="1:8" ht="12.75" customHeight="1">
      <c r="A309" s="44">
        <v>46377</v>
      </c>
      <c r="B309" s="45"/>
      <c r="C309" s="22">
        <f>ROUND(90.5705299142025,5)</f>
        <v>90.57053</v>
      </c>
      <c r="D309" s="22">
        <f>F309</f>
        <v>82.4772</v>
      </c>
      <c r="E309" s="22">
        <f>F309</f>
        <v>82.4772</v>
      </c>
      <c r="F309" s="22">
        <f>ROUND(82.4771962587705,5)</f>
        <v>82.4772</v>
      </c>
      <c r="G309" s="20"/>
      <c r="H309" s="28"/>
    </row>
    <row r="310" spans="1:8" ht="12.75" customHeight="1">
      <c r="A310" s="44" t="s">
        <v>80</v>
      </c>
      <c r="B310" s="45"/>
      <c r="C310" s="21"/>
      <c r="D310" s="21"/>
      <c r="E310" s="21"/>
      <c r="F310" s="21"/>
      <c r="G310" s="20"/>
      <c r="H310" s="28"/>
    </row>
    <row r="311" spans="1:8" ht="12.75" customHeight="1">
      <c r="A311" s="44">
        <v>46461</v>
      </c>
      <c r="B311" s="45"/>
      <c r="C311" s="22">
        <f>ROUND(90.5705299142025,5)</f>
        <v>90.57053</v>
      </c>
      <c r="D311" s="22">
        <f>F311</f>
        <v>81.14243</v>
      </c>
      <c r="E311" s="22">
        <f>F311</f>
        <v>81.14243</v>
      </c>
      <c r="F311" s="22">
        <f>ROUND(81.1424326384804,5)</f>
        <v>81.14243</v>
      </c>
      <c r="G311" s="20"/>
      <c r="H311" s="28"/>
    </row>
    <row r="312" spans="1:8" ht="12.75" customHeight="1">
      <c r="A312" s="44" t="s">
        <v>81</v>
      </c>
      <c r="B312" s="45"/>
      <c r="C312" s="21"/>
      <c r="D312" s="21"/>
      <c r="E312" s="21"/>
      <c r="F312" s="21"/>
      <c r="G312" s="20"/>
      <c r="H312" s="28"/>
    </row>
    <row r="313" spans="1:8" ht="12.75" customHeight="1">
      <c r="A313" s="44">
        <v>46559</v>
      </c>
      <c r="B313" s="45"/>
      <c r="C313" s="22">
        <f>ROUND(90.5705299142025,5)</f>
        <v>90.57053</v>
      </c>
      <c r="D313" s="22">
        <f>F313</f>
        <v>83.33375</v>
      </c>
      <c r="E313" s="22">
        <f>F313</f>
        <v>83.33375</v>
      </c>
      <c r="F313" s="22">
        <f>ROUND(83.3337493593695,5)</f>
        <v>83.33375</v>
      </c>
      <c r="G313" s="20"/>
      <c r="H313" s="28"/>
    </row>
    <row r="314" spans="1:8" ht="12.75" customHeight="1">
      <c r="A314" s="44" t="s">
        <v>82</v>
      </c>
      <c r="B314" s="45"/>
      <c r="C314" s="21"/>
      <c r="D314" s="21"/>
      <c r="E314" s="21"/>
      <c r="F314" s="21"/>
      <c r="G314" s="20"/>
      <c r="H314" s="28"/>
    </row>
    <row r="315" spans="1:8" ht="12.75" customHeight="1">
      <c r="A315" s="44">
        <v>46650</v>
      </c>
      <c r="B315" s="45"/>
      <c r="C315" s="22">
        <f>ROUND(90.5705299142025,5)</f>
        <v>90.57053</v>
      </c>
      <c r="D315" s="22">
        <f>F315</f>
        <v>89.19075</v>
      </c>
      <c r="E315" s="22">
        <f>F315</f>
        <v>89.19075</v>
      </c>
      <c r="F315" s="22">
        <f>ROUND(89.1907538303491,5)</f>
        <v>89.19075</v>
      </c>
      <c r="G315" s="20"/>
      <c r="H315" s="28"/>
    </row>
    <row r="316" spans="1:8" ht="12.75" customHeight="1">
      <c r="A316" s="44" t="s">
        <v>83</v>
      </c>
      <c r="B316" s="45"/>
      <c r="C316" s="21"/>
      <c r="D316" s="21"/>
      <c r="E316" s="21"/>
      <c r="F316" s="21"/>
      <c r="G316" s="20"/>
      <c r="H316" s="28"/>
    </row>
    <row r="317" spans="1:8" ht="12.75" customHeight="1">
      <c r="A317" s="44">
        <v>46924</v>
      </c>
      <c r="B317" s="45"/>
      <c r="C317" s="20">
        <f>ROUND(90.5705299142025,2)</f>
        <v>90.57</v>
      </c>
      <c r="D317" s="20">
        <f>F317</f>
        <v>90.57</v>
      </c>
      <c r="E317" s="20">
        <f>F317</f>
        <v>90.57</v>
      </c>
      <c r="F317" s="20">
        <f>ROUND(90.5705299142025,2)</f>
        <v>90.57</v>
      </c>
      <c r="G317" s="20"/>
      <c r="H317" s="28"/>
    </row>
    <row r="318" spans="1:8" ht="12.75" customHeight="1">
      <c r="A318" s="44" t="s">
        <v>84</v>
      </c>
      <c r="B318" s="45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ROUND(90.5705299142025,2)</f>
        <v>90.57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2020-06-26T17:19:08Z</dcterms:modified>
  <cp:category/>
  <cp:version/>
  <cp:contentType/>
  <cp:contentStatus/>
</cp:coreProperties>
</file>