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<sst xmlns="http://schemas.openxmlformats.org/spreadsheetml/2006/main" count="88" uniqueCount="86">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</sst>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G265" sqref="G26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44064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ROUND(91.5809231414564,2)</f>
        <v>91.58</v>
      </c>
      <c r="D8" s="26">
        <f>F8</f>
        <v>93.99</v>
      </c>
      <c r="E8" s="26">
        <f>F8</f>
        <v>93.99</v>
      </c>
      <c r="F8" s="26">
        <f>ROUND(93.9890558857417,2)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ROUND(91.5809231414564,2)</f>
        <v>91.58</v>
      </c>
      <c r="D9" s="26">
        <f>F9</f>
        <v>92.21</v>
      </c>
      <c r="E9" s="26">
        <f>F9</f>
        <v>92.21</v>
      </c>
      <c r="F9" s="26">
        <f>ROUND(92.208426680126,2)</f>
        <v>92.21</v>
      </c>
      <c r="G9" s="26"/>
      <c r="H9" s="38"/>
    </row>
    <row r="10" spans="1:8" ht="12.75" customHeight="1">
      <c r="A10" s="27">
        <v>44362</v>
      </c>
      <c r="B10" s="28"/>
      <c r="C10" s="26">
        <f>ROUND(91.5809231414564,2)</f>
        <v>91.58</v>
      </c>
      <c r="D10" s="26">
        <f>F10</f>
        <v>90.35</v>
      </c>
      <c r="E10" s="26">
        <f>F10</f>
        <v>90.35</v>
      </c>
      <c r="F10" s="26">
        <f>ROUND(90.3526697815893,2)</f>
        <v>90.35</v>
      </c>
      <c r="G10" s="26"/>
      <c r="H10" s="38"/>
    </row>
    <row r="11" spans="1:8" ht="12.75" customHeight="1">
      <c r="A11" s="27">
        <v>44460</v>
      </c>
      <c r="B11" s="28"/>
      <c r="C11" s="26">
        <f>ROUND(91.5809231414564,2)</f>
        <v>91.58</v>
      </c>
      <c r="D11" s="26">
        <f>F11</f>
        <v>89.29</v>
      </c>
      <c r="E11" s="26">
        <f>F11</f>
        <v>89.29</v>
      </c>
      <c r="F11" s="26">
        <f>ROUND(89.2920905144081,2)</f>
        <v>89.29</v>
      </c>
      <c r="G11" s="26"/>
      <c r="H11" s="38"/>
    </row>
    <row r="12" spans="1:8" ht="12.75" customHeight="1">
      <c r="A12" s="27">
        <v>44551</v>
      </c>
      <c r="B12" s="28"/>
      <c r="C12" s="26">
        <f>ROUND(91.5809231414564,2)</f>
        <v>91.58</v>
      </c>
      <c r="D12" s="26">
        <f>F12</f>
        <v>90.55</v>
      </c>
      <c r="E12" s="26">
        <f>F12</f>
        <v>90.55</v>
      </c>
      <c r="F12" s="26">
        <f>ROUND(90.5466713196505,2)</f>
        <v>90.55</v>
      </c>
      <c r="G12" s="26"/>
      <c r="H12" s="38"/>
    </row>
    <row r="13" spans="1:8" ht="12.75" customHeight="1">
      <c r="A13" s="27">
        <v>44635</v>
      </c>
      <c r="B13" s="28"/>
      <c r="C13" s="26">
        <f>ROUND(91.5809231414564,2)</f>
        <v>91.58</v>
      </c>
      <c r="D13" s="26">
        <f>F13</f>
        <v>89.96</v>
      </c>
      <c r="E13" s="26">
        <f>F13</f>
        <v>89.96</v>
      </c>
      <c r="F13" s="26">
        <f>ROUND(89.9578669897639,2)</f>
        <v>89.96</v>
      </c>
      <c r="G13" s="26"/>
      <c r="H13" s="38"/>
    </row>
    <row r="14" spans="1:8" ht="12.75" customHeight="1">
      <c r="A14" s="27">
        <v>44733</v>
      </c>
      <c r="B14" s="28"/>
      <c r="C14" s="26">
        <f>ROUND(91.5809231414564,2)</f>
        <v>91.58</v>
      </c>
      <c r="D14" s="26">
        <f>F14</f>
        <v>90.05</v>
      </c>
      <c r="E14" s="26">
        <f>F14</f>
        <v>90.05</v>
      </c>
      <c r="F14" s="26">
        <f>ROUND(90.0516400125157,2)</f>
        <v>90.05</v>
      </c>
      <c r="G14" s="26"/>
      <c r="H14" s="38"/>
    </row>
    <row r="15" spans="1:8" ht="12.75" customHeight="1">
      <c r="A15" s="27">
        <v>44824</v>
      </c>
      <c r="B15" s="28"/>
      <c r="C15" s="26">
        <f>ROUND(91.5809231414564,2)</f>
        <v>91.58</v>
      </c>
      <c r="D15" s="26">
        <f>F15</f>
        <v>93.17</v>
      </c>
      <c r="E15" s="26">
        <f>F15</f>
        <v>93.17</v>
      </c>
      <c r="F15" s="26">
        <f>ROUND(93.1747857153802,2)</f>
        <v>93.17</v>
      </c>
      <c r="G15" s="26"/>
      <c r="H15" s="38"/>
    </row>
    <row r="16" spans="1:8" ht="12.75" customHeight="1">
      <c r="A16" s="27">
        <v>44915</v>
      </c>
      <c r="B16" s="28"/>
      <c r="C16" s="26">
        <f>ROUND(91.5809231414564,2)</f>
        <v>91.58</v>
      </c>
      <c r="D16" s="26">
        <f>F16</f>
        <v>93.66</v>
      </c>
      <c r="E16" s="26">
        <f>F16</f>
        <v>93.66</v>
      </c>
      <c r="F16" s="26">
        <f>ROUND(93.6614524938454,2)</f>
        <v>93.66</v>
      </c>
      <c r="G16" s="26"/>
      <c r="H16" s="38"/>
    </row>
    <row r="17" spans="1:8" ht="12.75" customHeight="1">
      <c r="A17" s="27">
        <v>45007</v>
      </c>
      <c r="B17" s="28"/>
      <c r="C17" s="26">
        <f>ROUND(91.5809231414564,2)</f>
        <v>91.58</v>
      </c>
      <c r="D17" s="26">
        <f>F17</f>
        <v>86.05</v>
      </c>
      <c r="E17" s="26">
        <f>F17</f>
        <v>86.05</v>
      </c>
      <c r="F17" s="26">
        <f>ROUND(86.045592838786,2)</f>
        <v>86.05</v>
      </c>
      <c r="G17" s="26"/>
      <c r="H17" s="38"/>
    </row>
    <row r="18" spans="1:8" ht="12.75" customHeight="1">
      <c r="A18" s="27">
        <v>45097</v>
      </c>
      <c r="B18" s="28"/>
      <c r="C18" s="26">
        <f>ROUND(91.5809231414564,2)</f>
        <v>91.58</v>
      </c>
      <c r="D18" s="26">
        <f>F18</f>
        <v>91.58</v>
      </c>
      <c r="E18" s="26">
        <f>F18</f>
        <v>91.58</v>
      </c>
      <c r="F18" s="26">
        <f>ROUND(91.5809231414564,2)</f>
        <v>91.58</v>
      </c>
      <c r="G18" s="26"/>
      <c r="H18" s="38"/>
    </row>
    <row r="19" spans="1:8" ht="12.75" customHeight="1">
      <c r="A19" s="27">
        <v>45188</v>
      </c>
      <c r="B19" s="28"/>
      <c r="C19" s="26">
        <f>ROUND(91.5809231414564,2)</f>
        <v>91.58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ROUND(89.4270251928295,2)</f>
        <v>89.43</v>
      </c>
      <c r="D21" s="26">
        <f>F21</f>
        <v>79.73</v>
      </c>
      <c r="E21" s="26">
        <f>F21</f>
        <v>79.73</v>
      </c>
      <c r="F21" s="26">
        <f>ROUND(79.7277874245482,2)</f>
        <v>79.73</v>
      </c>
      <c r="G21" s="26"/>
      <c r="H21" s="38"/>
    </row>
    <row r="22" spans="1:8" ht="12.75" customHeight="1">
      <c r="A22" s="27">
        <v>46097</v>
      </c>
      <c r="B22" s="28"/>
      <c r="C22" s="26">
        <f>ROUND(89.4270251928295,2)</f>
        <v>89.43</v>
      </c>
      <c r="D22" s="26">
        <f>F22</f>
        <v>76.33</v>
      </c>
      <c r="E22" s="26">
        <f>F22</f>
        <v>76.33</v>
      </c>
      <c r="F22" s="26">
        <f>ROUND(76.3310877661965,2)</f>
        <v>76.33</v>
      </c>
      <c r="G22" s="26"/>
      <c r="H22" s="38"/>
    </row>
    <row r="23" spans="1:8" ht="12.75" customHeight="1">
      <c r="A23" s="27">
        <v>46188</v>
      </c>
      <c r="B23" s="28"/>
      <c r="C23" s="26">
        <f>ROUND(89.4270251928295,2)</f>
        <v>89.43</v>
      </c>
      <c r="D23" s="26">
        <f>F23</f>
        <v>74.83</v>
      </c>
      <c r="E23" s="26">
        <f>F23</f>
        <v>74.83</v>
      </c>
      <c r="F23" s="26">
        <f>ROUND(74.827495414872,2)</f>
        <v>74.83</v>
      </c>
      <c r="G23" s="26"/>
      <c r="H23" s="38"/>
    </row>
    <row r="24" spans="1:8" ht="12.75" customHeight="1">
      <c r="A24" s="27">
        <v>46286</v>
      </c>
      <c r="B24" s="28"/>
      <c r="C24" s="26">
        <f>ROUND(89.4270251928295,2)</f>
        <v>89.43</v>
      </c>
      <c r="D24" s="26">
        <f>F24</f>
        <v>76.95</v>
      </c>
      <c r="E24" s="26">
        <f>F24</f>
        <v>76.95</v>
      </c>
      <c r="F24" s="26">
        <f>ROUND(76.9546285476712,2)</f>
        <v>76.95</v>
      </c>
      <c r="G24" s="26"/>
      <c r="H24" s="38"/>
    </row>
    <row r="25" spans="1:8" ht="12.75" customHeight="1">
      <c r="A25" s="27">
        <v>46377</v>
      </c>
      <c r="B25" s="28"/>
      <c r="C25" s="26">
        <f>ROUND(89.4270251928295,2)</f>
        <v>89.43</v>
      </c>
      <c r="D25" s="26">
        <f>F25</f>
        <v>81.1</v>
      </c>
      <c r="E25" s="26">
        <f>F25</f>
        <v>81.1</v>
      </c>
      <c r="F25" s="26">
        <f>ROUND(81.0953968175653,2)</f>
        <v>81.1</v>
      </c>
      <c r="G25" s="26"/>
      <c r="H25" s="38"/>
    </row>
    <row r="26" spans="1:8" ht="12.75" customHeight="1">
      <c r="A26" s="27">
        <v>46461</v>
      </c>
      <c r="B26" s="28"/>
      <c r="C26" s="26">
        <f>ROUND(89.4270251928295,2)</f>
        <v>89.43</v>
      </c>
      <c r="D26" s="26">
        <f>F26</f>
        <v>79.72</v>
      </c>
      <c r="E26" s="26">
        <f>F26</f>
        <v>79.72</v>
      </c>
      <c r="F26" s="26">
        <f>ROUND(79.721807696681,2)</f>
        <v>79.72</v>
      </c>
      <c r="G26" s="26"/>
      <c r="H26" s="38"/>
    </row>
    <row r="27" spans="1:8" ht="12.75" customHeight="1">
      <c r="A27" s="27">
        <v>46559</v>
      </c>
      <c r="B27" s="28"/>
      <c r="C27" s="26">
        <f>ROUND(89.4270251928295,2)</f>
        <v>89.43</v>
      </c>
      <c r="D27" s="26">
        <f>F27</f>
        <v>81.93</v>
      </c>
      <c r="E27" s="26">
        <f>F27</f>
        <v>81.93</v>
      </c>
      <c r="F27" s="26">
        <f>ROUND(81.934894818351,2)</f>
        <v>81.93</v>
      </c>
      <c r="G27" s="26"/>
      <c r="H27" s="38"/>
    </row>
    <row r="28" spans="1:8" ht="12.75" customHeight="1">
      <c r="A28" s="27">
        <v>46650</v>
      </c>
      <c r="B28" s="28"/>
      <c r="C28" s="26">
        <f>ROUND(89.4270251928295,2)</f>
        <v>89.43</v>
      </c>
      <c r="D28" s="26">
        <f>F28</f>
        <v>87.86</v>
      </c>
      <c r="E28" s="26">
        <f>F28</f>
        <v>87.86</v>
      </c>
      <c r="F28" s="26">
        <f>ROUND(87.8615412931343,2)</f>
        <v>87.86</v>
      </c>
      <c r="G28" s="26"/>
      <c r="H28" s="38"/>
    </row>
    <row r="29" spans="1:8" ht="12.75" customHeight="1">
      <c r="A29" s="27">
        <v>46741</v>
      </c>
      <c r="B29" s="28"/>
      <c r="C29" s="26">
        <f>ROUND(89.4270251928295,2)</f>
        <v>89.43</v>
      </c>
      <c r="D29" s="26">
        <f>F29</f>
        <v>88.37</v>
      </c>
      <c r="E29" s="26">
        <f>F29</f>
        <v>88.37</v>
      </c>
      <c r="F29" s="26">
        <f>ROUND(88.3696083056316,2)</f>
        <v>88.37</v>
      </c>
      <c r="G29" s="26"/>
      <c r="H29" s="38"/>
    </row>
    <row r="30" spans="1:8" ht="12.75" customHeight="1">
      <c r="A30" s="27">
        <v>46834</v>
      </c>
      <c r="B30" s="28"/>
      <c r="C30" s="26">
        <f>ROUND(89.4270251928295,2)</f>
        <v>89.43</v>
      </c>
      <c r="D30" s="26">
        <f>F30</f>
        <v>81.49</v>
      </c>
      <c r="E30" s="26">
        <f>F30</f>
        <v>81.49</v>
      </c>
      <c r="F30" s="26">
        <f>ROUND(81.491631040381,2)</f>
        <v>81.49</v>
      </c>
      <c r="G30" s="26"/>
      <c r="H30" s="38"/>
    </row>
    <row r="31" spans="1:8" ht="12.75" customHeight="1">
      <c r="A31" s="27">
        <v>46924</v>
      </c>
      <c r="B31" s="28"/>
      <c r="C31" s="26">
        <f>ROUND(89.4270251928295,2)</f>
        <v>89.43</v>
      </c>
      <c r="D31" s="26">
        <f>F31</f>
        <v>89.43</v>
      </c>
      <c r="E31" s="26">
        <f>F31</f>
        <v>89.43</v>
      </c>
      <c r="F31" s="26">
        <f>ROUND(89.4270251928295,2)</f>
        <v>89.43</v>
      </c>
      <c r="G31" s="26"/>
      <c r="H31" s="38"/>
    </row>
    <row r="32" spans="1:8" ht="12.75" customHeight="1">
      <c r="A32" s="27">
        <v>47015</v>
      </c>
      <c r="B32" s="28"/>
      <c r="C32" s="26">
        <f>ROUND(89.4270251928295,2)</f>
        <v>89.43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ROUND(3.35,5)</f>
        <v>3.35</v>
      </c>
      <c r="D34" s="30">
        <f>F34</f>
        <v>3.35</v>
      </c>
      <c r="E34" s="30">
        <f>F34</f>
        <v>3.35</v>
      </c>
      <c r="F34" s="30">
        <f>ROUND(3.35,5)</f>
        <v>3.35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ROUND(4.745,5)</f>
        <v>4.745</v>
      </c>
      <c r="D36" s="30">
        <f>F36</f>
        <v>4.745</v>
      </c>
      <c r="E36" s="30">
        <f>F36</f>
        <v>4.745</v>
      </c>
      <c r="F36" s="30">
        <f>ROUND(4.745,5)</f>
        <v>4.745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ROUND(4.75,5)</f>
        <v>4.75</v>
      </c>
      <c r="D38" s="30">
        <f>F38</f>
        <v>4.75</v>
      </c>
      <c r="E38" s="30">
        <f>F38</f>
        <v>4.75</v>
      </c>
      <c r="F38" s="30">
        <f>ROUND(4.75,5)</f>
        <v>4.75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ROUND(4.94,5)</f>
        <v>4.94</v>
      </c>
      <c r="D40" s="30">
        <f>F40</f>
        <v>4.94</v>
      </c>
      <c r="E40" s="30">
        <f>F40</f>
        <v>4.94</v>
      </c>
      <c r="F40" s="30">
        <f>ROUND(4.94,5)</f>
        <v>4.94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ROUND(11.775,5)</f>
        <v>11.775</v>
      </c>
      <c r="D42" s="30">
        <f>F42</f>
        <v>11.775</v>
      </c>
      <c r="E42" s="30">
        <f>F42</f>
        <v>11.775</v>
      </c>
      <c r="F42" s="30">
        <f>ROUND(11.775,5)</f>
        <v>11.775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ROUND(4.45,5)</f>
        <v>4.45</v>
      </c>
      <c r="D44" s="30">
        <f>F44</f>
        <v>4.45</v>
      </c>
      <c r="E44" s="30">
        <f>F44</f>
        <v>4.45</v>
      </c>
      <c r="F44" s="30">
        <f>ROUND(4.45,5)</f>
        <v>4.45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ROUND(7.35,3)</f>
        <v>7.35</v>
      </c>
      <c r="D46" s="31">
        <f>F46</f>
        <v>7.35</v>
      </c>
      <c r="E46" s="31">
        <f>F46</f>
        <v>7.35</v>
      </c>
      <c r="F46" s="31">
        <f>ROUND(7.35,3)</f>
        <v>7.35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ROUND(2.69,3)</f>
        <v>2.69</v>
      </c>
      <c r="D48" s="31">
        <f>F48</f>
        <v>2.69</v>
      </c>
      <c r="E48" s="31">
        <f>F48</f>
        <v>2.69</v>
      </c>
      <c r="F48" s="31">
        <f>ROUND(2.69,3)</f>
        <v>2.69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ROUND(4.59,3)</f>
        <v>4.59</v>
      </c>
      <c r="D50" s="31">
        <f>F50</f>
        <v>4.59</v>
      </c>
      <c r="E50" s="31">
        <f>F50</f>
        <v>4.59</v>
      </c>
      <c r="F50" s="31">
        <f>ROUND(4.59,3)</f>
        <v>4.59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ROUND(3.55,3)</f>
        <v>3.55</v>
      </c>
      <c r="D52" s="31">
        <f>F52</f>
        <v>3.55</v>
      </c>
      <c r="E52" s="31">
        <f>F52</f>
        <v>3.55</v>
      </c>
      <c r="F52" s="31">
        <f>ROUND(3.55,3)</f>
        <v>3.55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ROUND(10.775,3)</f>
        <v>10.775</v>
      </c>
      <c r="D54" s="31">
        <f>F54</f>
        <v>10.775</v>
      </c>
      <c r="E54" s="31">
        <f>F54</f>
        <v>10.775</v>
      </c>
      <c r="F54" s="31">
        <f>ROUND(10.775,3)</f>
        <v>10.775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ROUND(4.04,3)</f>
        <v>4.04</v>
      </c>
      <c r="D56" s="31">
        <f>F56</f>
        <v>4.04</v>
      </c>
      <c r="E56" s="31">
        <f>F56</f>
        <v>4.04</v>
      </c>
      <c r="F56" s="31">
        <f>ROUND(4.04,3)</f>
        <v>4.04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ROUND(1.9,3)</f>
        <v>1.9</v>
      </c>
      <c r="D58" s="31">
        <f>F58</f>
        <v>1.9</v>
      </c>
      <c r="E58" s="31">
        <f>F58</f>
        <v>1.9</v>
      </c>
      <c r="F58" s="31">
        <f>ROUND(1.9,3)</f>
        <v>1.9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ROUND(9.7,3)</f>
        <v>9.7</v>
      </c>
      <c r="D60" s="31">
        <f>F60</f>
        <v>9.7</v>
      </c>
      <c r="E60" s="31">
        <f>F60</f>
        <v>9.7</v>
      </c>
      <c r="F60" s="31">
        <f>ROUND(9.7,3)</f>
        <v>9.7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ROUND(3.35,5)</f>
        <v>3.35</v>
      </c>
      <c r="D62" s="30">
        <f>F62</f>
        <v>140.6308</v>
      </c>
      <c r="E62" s="30">
        <f>F62</f>
        <v>140.6308</v>
      </c>
      <c r="F62" s="30">
        <f>ROUND(140.6308,5)</f>
        <v>140.6308</v>
      </c>
      <c r="G62" s="26"/>
      <c r="H62" s="38"/>
    </row>
    <row r="63" spans="1:8" ht="12.75" customHeight="1">
      <c r="A63" s="27">
        <v>44231</v>
      </c>
      <c r="B63" s="28"/>
      <c r="C63" s="30">
        <f>ROUND(3.35,5)</f>
        <v>3.35</v>
      </c>
      <c r="D63" s="30">
        <f>F63</f>
        <v>140.63013</v>
      </c>
      <c r="E63" s="30">
        <f>F63</f>
        <v>140.63013</v>
      </c>
      <c r="F63" s="30">
        <f>ROUND(140.63013,5)</f>
        <v>140.63013</v>
      </c>
      <c r="G63" s="26"/>
      <c r="H63" s="38"/>
    </row>
    <row r="64" spans="1:8" ht="12.75" customHeight="1">
      <c r="A64" s="27">
        <v>44322</v>
      </c>
      <c r="B64" s="28"/>
      <c r="C64" s="30">
        <f>ROUND(3.35,5)</f>
        <v>3.35</v>
      </c>
      <c r="D64" s="30">
        <f>F64</f>
        <v>142.15561</v>
      </c>
      <c r="E64" s="30">
        <f>F64</f>
        <v>142.15561</v>
      </c>
      <c r="F64" s="30">
        <f>ROUND(142.15561,5)</f>
        <v>142.15561</v>
      </c>
      <c r="G64" s="26"/>
      <c r="H64" s="38"/>
    </row>
    <row r="65" spans="1:8" ht="12.75" customHeight="1">
      <c r="A65" s="27">
        <v>44413</v>
      </c>
      <c r="B65" s="28"/>
      <c r="C65" s="30">
        <f>ROUND(3.35,5)</f>
        <v>3.35</v>
      </c>
      <c r="D65" s="30">
        <f>F65</f>
        <v>142.21337</v>
      </c>
      <c r="E65" s="30">
        <f>F65</f>
        <v>142.21337</v>
      </c>
      <c r="F65" s="30">
        <f>ROUND(142.21337,5)</f>
        <v>142.21337</v>
      </c>
      <c r="G65" s="26"/>
      <c r="H65" s="38"/>
    </row>
    <row r="66" spans="1:8" ht="12.75" customHeight="1">
      <c r="A66" s="27">
        <v>44504</v>
      </c>
      <c r="B66" s="28"/>
      <c r="C66" s="30">
        <f>ROUND(3.35,5)</f>
        <v>3.35</v>
      </c>
      <c r="D66" s="30">
        <f>F66</f>
        <v>143.66364</v>
      </c>
      <c r="E66" s="30">
        <f>F66</f>
        <v>143.66364</v>
      </c>
      <c r="F66" s="30">
        <f>ROUND(143.66364,5)</f>
        <v>143.66364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ROUND(100.02327,5)</f>
        <v>100.02327</v>
      </c>
      <c r="D68" s="30">
        <f>F68</f>
        <v>99.72476</v>
      </c>
      <c r="E68" s="30">
        <f>F68</f>
        <v>99.72476</v>
      </c>
      <c r="F68" s="30">
        <f>ROUND(99.72476,5)</f>
        <v>99.72476</v>
      </c>
      <c r="G68" s="26"/>
      <c r="H68" s="38"/>
    </row>
    <row r="69" spans="1:8" ht="12.75" customHeight="1">
      <c r="A69" s="27">
        <v>44231</v>
      </c>
      <c r="B69" s="28"/>
      <c r="C69" s="30">
        <f>ROUND(100.02327,5)</f>
        <v>100.02327</v>
      </c>
      <c r="D69" s="30">
        <f>F69</f>
        <v>100.7845</v>
      </c>
      <c r="E69" s="30">
        <f>F69</f>
        <v>100.7845</v>
      </c>
      <c r="F69" s="30">
        <f>ROUND(100.7845,5)</f>
        <v>100.7845</v>
      </c>
      <c r="G69" s="26"/>
      <c r="H69" s="38"/>
    </row>
    <row r="70" spans="1:8" ht="12.75" customHeight="1">
      <c r="A70" s="27">
        <v>44322</v>
      </c>
      <c r="B70" s="28"/>
      <c r="C70" s="30">
        <f>ROUND(100.02327,5)</f>
        <v>100.02327</v>
      </c>
      <c r="D70" s="30">
        <f>F70</f>
        <v>100.7487</v>
      </c>
      <c r="E70" s="30">
        <f>F70</f>
        <v>100.7487</v>
      </c>
      <c r="F70" s="30">
        <f>ROUND(100.7487,5)</f>
        <v>100.7487</v>
      </c>
      <c r="G70" s="26"/>
      <c r="H70" s="38"/>
    </row>
    <row r="71" spans="1:8" ht="12.75" customHeight="1">
      <c r="A71" s="27">
        <v>44413</v>
      </c>
      <c r="B71" s="28"/>
      <c r="C71" s="30">
        <f>ROUND(100.02327,5)</f>
        <v>100.02327</v>
      </c>
      <c r="D71" s="30">
        <f>F71</f>
        <v>101.86455</v>
      </c>
      <c r="E71" s="30">
        <f>F71</f>
        <v>101.86455</v>
      </c>
      <c r="F71" s="30">
        <f>ROUND(101.86455,5)</f>
        <v>101.86455</v>
      </c>
      <c r="G71" s="26"/>
      <c r="H71" s="38"/>
    </row>
    <row r="72" spans="1:8" ht="12.75" customHeight="1">
      <c r="A72" s="27">
        <v>44504</v>
      </c>
      <c r="B72" s="28"/>
      <c r="C72" s="30">
        <f>ROUND(100.02327,5)</f>
        <v>100.02327</v>
      </c>
      <c r="D72" s="30">
        <f>F72</f>
        <v>101.76404</v>
      </c>
      <c r="E72" s="30">
        <f>F72</f>
        <v>101.76404</v>
      </c>
      <c r="F72" s="30">
        <f>ROUND(101.76404,5)</f>
        <v>101.76404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ROUND(9.25,5)</f>
        <v>9.25</v>
      </c>
      <c r="D74" s="30">
        <f>F74</f>
        <v>9.4254</v>
      </c>
      <c r="E74" s="30">
        <f>F74</f>
        <v>9.4254</v>
      </c>
      <c r="F74" s="30">
        <f>ROUND(9.4254,5)</f>
        <v>9.4254</v>
      </c>
      <c r="G74" s="26"/>
      <c r="H74" s="38"/>
    </row>
    <row r="75" spans="1:8" ht="12.75" customHeight="1">
      <c r="A75" s="27">
        <v>44231</v>
      </c>
      <c r="B75" s="28"/>
      <c r="C75" s="30">
        <f>ROUND(9.25,5)</f>
        <v>9.25</v>
      </c>
      <c r="D75" s="30">
        <f>F75</f>
        <v>9.63708</v>
      </c>
      <c r="E75" s="30">
        <f>F75</f>
        <v>9.63708</v>
      </c>
      <c r="F75" s="30">
        <f>ROUND(9.63708,5)</f>
        <v>9.63708</v>
      </c>
      <c r="G75" s="26"/>
      <c r="H75" s="38"/>
    </row>
    <row r="76" spans="1:8" ht="12.75" customHeight="1">
      <c r="A76" s="27">
        <v>44322</v>
      </c>
      <c r="B76" s="28"/>
      <c r="C76" s="30">
        <f>ROUND(9.25,5)</f>
        <v>9.25</v>
      </c>
      <c r="D76" s="30">
        <f>F76</f>
        <v>9.86035</v>
      </c>
      <c r="E76" s="30">
        <f>F76</f>
        <v>9.86035</v>
      </c>
      <c r="F76" s="30">
        <f>ROUND(9.86035,5)</f>
        <v>9.86035</v>
      </c>
      <c r="G76" s="26"/>
      <c r="H76" s="38"/>
    </row>
    <row r="77" spans="1:8" ht="12.75" customHeight="1">
      <c r="A77" s="27">
        <v>44413</v>
      </c>
      <c r="B77" s="28"/>
      <c r="C77" s="30">
        <f>ROUND(9.25,5)</f>
        <v>9.25</v>
      </c>
      <c r="D77" s="30">
        <f>F77</f>
        <v>10.1025</v>
      </c>
      <c r="E77" s="30">
        <f>F77</f>
        <v>10.1025</v>
      </c>
      <c r="F77" s="30">
        <f>ROUND(10.1025,5)</f>
        <v>10.1025</v>
      </c>
      <c r="G77" s="26"/>
      <c r="H77" s="38"/>
    </row>
    <row r="78" spans="1:8" ht="12.75" customHeight="1">
      <c r="A78" s="27">
        <v>44504</v>
      </c>
      <c r="B78" s="28"/>
      <c r="C78" s="30">
        <f>ROUND(9.25,5)</f>
        <v>9.25</v>
      </c>
      <c r="D78" s="30">
        <f>F78</f>
        <v>10.35636</v>
      </c>
      <c r="E78" s="30">
        <f>F78</f>
        <v>10.35636</v>
      </c>
      <c r="F78" s="30">
        <f>ROUND(10.35636,5)</f>
        <v>10.35636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ROUND(10.13,5)</f>
        <v>10.13</v>
      </c>
      <c r="D80" s="30">
        <f>F80</f>
        <v>10.31838</v>
      </c>
      <c r="E80" s="30">
        <f>F80</f>
        <v>10.31838</v>
      </c>
      <c r="F80" s="30">
        <f>ROUND(10.31838,5)</f>
        <v>10.31838</v>
      </c>
      <c r="G80" s="26"/>
      <c r="H80" s="38"/>
    </row>
    <row r="81" spans="1:8" ht="12.75" customHeight="1">
      <c r="A81" s="27">
        <v>44231</v>
      </c>
      <c r="B81" s="28"/>
      <c r="C81" s="30">
        <f>ROUND(10.13,5)</f>
        <v>10.13</v>
      </c>
      <c r="D81" s="30">
        <f>F81</f>
        <v>10.54316</v>
      </c>
      <c r="E81" s="30">
        <f>F81</f>
        <v>10.54316</v>
      </c>
      <c r="F81" s="30">
        <f>ROUND(10.54316,5)</f>
        <v>10.54316</v>
      </c>
      <c r="G81" s="26"/>
      <c r="H81" s="38"/>
    </row>
    <row r="82" spans="1:8" ht="12.75" customHeight="1">
      <c r="A82" s="27">
        <v>44322</v>
      </c>
      <c r="B82" s="28"/>
      <c r="C82" s="30">
        <f>ROUND(10.13,5)</f>
        <v>10.13</v>
      </c>
      <c r="D82" s="30">
        <f>F82</f>
        <v>10.77658</v>
      </c>
      <c r="E82" s="30">
        <f>F82</f>
        <v>10.77658</v>
      </c>
      <c r="F82" s="30">
        <f>ROUND(10.77658,5)</f>
        <v>10.77658</v>
      </c>
      <c r="G82" s="26"/>
      <c r="H82" s="38"/>
    </row>
    <row r="83" spans="1:8" ht="12.75" customHeight="1">
      <c r="A83" s="27">
        <v>44413</v>
      </c>
      <c r="B83" s="28"/>
      <c r="C83" s="30">
        <f>ROUND(10.13,5)</f>
        <v>10.13</v>
      </c>
      <c r="D83" s="30">
        <f>F83</f>
        <v>11.02223</v>
      </c>
      <c r="E83" s="30">
        <f>F83</f>
        <v>11.02223</v>
      </c>
      <c r="F83" s="30">
        <f>ROUND(11.02223,5)</f>
        <v>11.02223</v>
      </c>
      <c r="G83" s="26"/>
      <c r="H83" s="38"/>
    </row>
    <row r="84" spans="1:8" ht="12.75" customHeight="1">
      <c r="A84" s="27">
        <v>44504</v>
      </c>
      <c r="B84" s="28"/>
      <c r="C84" s="30">
        <f>ROUND(10.13,5)</f>
        <v>10.13</v>
      </c>
      <c r="D84" s="30">
        <f>F84</f>
        <v>11.2886</v>
      </c>
      <c r="E84" s="30">
        <f>F84</f>
        <v>11.2886</v>
      </c>
      <c r="F84" s="30">
        <f>ROUND(11.2886,5)</f>
        <v>11.2886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ROUND(93.93344,5)</f>
        <v>93.93344</v>
      </c>
      <c r="D86" s="30">
        <f>F86</f>
        <v>94.69968</v>
      </c>
      <c r="E86" s="30">
        <f>F86</f>
        <v>94.69968</v>
      </c>
      <c r="F86" s="30">
        <f>ROUND(94.69968,5)</f>
        <v>94.69968</v>
      </c>
      <c r="G86" s="26"/>
      <c r="H86" s="38"/>
    </row>
    <row r="87" spans="1:8" ht="12.75" customHeight="1">
      <c r="A87" s="27">
        <v>44231</v>
      </c>
      <c r="B87" s="28"/>
      <c r="C87" s="30">
        <f>ROUND(93.93344,5)</f>
        <v>93.93344</v>
      </c>
      <c r="D87" s="30">
        <f>F87</f>
        <v>95.70591</v>
      </c>
      <c r="E87" s="30">
        <f>F87</f>
        <v>95.70591</v>
      </c>
      <c r="F87" s="30">
        <f>ROUND(95.70591,5)</f>
        <v>95.70591</v>
      </c>
      <c r="G87" s="26"/>
      <c r="H87" s="38"/>
    </row>
    <row r="88" spans="1:8" ht="12.75" customHeight="1">
      <c r="A88" s="27">
        <v>44322</v>
      </c>
      <c r="B88" s="28"/>
      <c r="C88" s="30">
        <f>ROUND(93.93344,5)</f>
        <v>93.93344</v>
      </c>
      <c r="D88" s="30">
        <f>F88</f>
        <v>95.53928</v>
      </c>
      <c r="E88" s="30">
        <f>F88</f>
        <v>95.53928</v>
      </c>
      <c r="F88" s="30">
        <f>ROUND(95.53928,5)</f>
        <v>95.53928</v>
      </c>
      <c r="G88" s="26"/>
      <c r="H88" s="38"/>
    </row>
    <row r="89" spans="1:8" ht="12.75" customHeight="1">
      <c r="A89" s="27">
        <v>44413</v>
      </c>
      <c r="B89" s="28"/>
      <c r="C89" s="30">
        <f>ROUND(93.93344,5)</f>
        <v>93.93344</v>
      </c>
      <c r="D89" s="30">
        <f>F89</f>
        <v>96.59739</v>
      </c>
      <c r="E89" s="30">
        <f>F89</f>
        <v>96.59739</v>
      </c>
      <c r="F89" s="30">
        <f>ROUND(96.59739,5)</f>
        <v>96.59739</v>
      </c>
      <c r="G89" s="26"/>
      <c r="H89" s="38"/>
    </row>
    <row r="90" spans="1:8" ht="12.75" customHeight="1">
      <c r="A90" s="27">
        <v>44504</v>
      </c>
      <c r="B90" s="28"/>
      <c r="C90" s="30">
        <f>ROUND(93.93344,5)</f>
        <v>93.93344</v>
      </c>
      <c r="D90" s="30">
        <f>F90</f>
        <v>96.36971</v>
      </c>
      <c r="E90" s="30">
        <f>F90</f>
        <v>96.36971</v>
      </c>
      <c r="F90" s="30">
        <f>ROUND(96.36971,5)</f>
        <v>96.36971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ROUND(11.16,5)</f>
        <v>11.16</v>
      </c>
      <c r="D92" s="30">
        <f>F92</f>
        <v>11.35148</v>
      </c>
      <c r="E92" s="30">
        <f>F92</f>
        <v>11.35148</v>
      </c>
      <c r="F92" s="30">
        <f>ROUND(11.35148,5)</f>
        <v>11.35148</v>
      </c>
      <c r="G92" s="26"/>
      <c r="H92" s="38"/>
    </row>
    <row r="93" spans="1:8" ht="12.75" customHeight="1">
      <c r="A93" s="27">
        <v>44231</v>
      </c>
      <c r="B93" s="28"/>
      <c r="C93" s="30">
        <f>ROUND(11.16,5)</f>
        <v>11.16</v>
      </c>
      <c r="D93" s="30">
        <f>F93</f>
        <v>11.58422</v>
      </c>
      <c r="E93" s="30">
        <f>F93</f>
        <v>11.58422</v>
      </c>
      <c r="F93" s="30">
        <f>ROUND(11.58422,5)</f>
        <v>11.58422</v>
      </c>
      <c r="G93" s="26"/>
      <c r="H93" s="38"/>
    </row>
    <row r="94" spans="1:8" ht="12.75" customHeight="1">
      <c r="A94" s="27">
        <v>44322</v>
      </c>
      <c r="B94" s="28"/>
      <c r="C94" s="30">
        <f>ROUND(11.16,5)</f>
        <v>11.16</v>
      </c>
      <c r="D94" s="30">
        <f>F94</f>
        <v>11.82544</v>
      </c>
      <c r="E94" s="30">
        <f>F94</f>
        <v>11.82544</v>
      </c>
      <c r="F94" s="30">
        <f>ROUND(11.82544,5)</f>
        <v>11.82544</v>
      </c>
      <c r="G94" s="26"/>
      <c r="H94" s="38"/>
    </row>
    <row r="95" spans="1:8" ht="12.75" customHeight="1">
      <c r="A95" s="27">
        <v>44413</v>
      </c>
      <c r="B95" s="28"/>
      <c r="C95" s="30">
        <f>ROUND(11.16,5)</f>
        <v>11.16</v>
      </c>
      <c r="D95" s="30">
        <f>F95</f>
        <v>12.08451</v>
      </c>
      <c r="E95" s="30">
        <f>F95</f>
        <v>12.08451</v>
      </c>
      <c r="F95" s="30">
        <f>ROUND(12.08451,5)</f>
        <v>12.08451</v>
      </c>
      <c r="G95" s="26"/>
      <c r="H95" s="38"/>
    </row>
    <row r="96" spans="1:8" ht="12.75" customHeight="1">
      <c r="A96" s="27">
        <v>44504</v>
      </c>
      <c r="B96" s="28"/>
      <c r="C96" s="30">
        <f>ROUND(11.16,5)</f>
        <v>11.16</v>
      </c>
      <c r="D96" s="30">
        <f>F96</f>
        <v>12.34831</v>
      </c>
      <c r="E96" s="30">
        <f>F96</f>
        <v>12.34831</v>
      </c>
      <c r="F96" s="30">
        <f>ROUND(12.34831,5)</f>
        <v>12.34831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ROUND(4.745,5)</f>
        <v>4.745</v>
      </c>
      <c r="D98" s="30">
        <f>F98</f>
        <v>105.21457</v>
      </c>
      <c r="E98" s="30">
        <f>F98</f>
        <v>105.21457</v>
      </c>
      <c r="F98" s="30">
        <f>ROUND(105.21457,5)</f>
        <v>105.21457</v>
      </c>
      <c r="G98" s="26"/>
      <c r="H98" s="38"/>
    </row>
    <row r="99" spans="1:8" ht="12.75" customHeight="1">
      <c r="A99" s="27">
        <v>44231</v>
      </c>
      <c r="B99" s="28"/>
      <c r="C99" s="30">
        <f>ROUND(4.745,5)</f>
        <v>4.745</v>
      </c>
      <c r="D99" s="30">
        <f>F99</f>
        <v>104.65069</v>
      </c>
      <c r="E99" s="30">
        <f>F99</f>
        <v>104.65069</v>
      </c>
      <c r="F99" s="30">
        <f>ROUND(104.65069,5)</f>
        <v>104.65069</v>
      </c>
      <c r="G99" s="26"/>
      <c r="H99" s="38"/>
    </row>
    <row r="100" spans="1:8" ht="12.75" customHeight="1">
      <c r="A100" s="27">
        <v>44322</v>
      </c>
      <c r="B100" s="28"/>
      <c r="C100" s="30">
        <f>ROUND(4.745,5)</f>
        <v>4.745</v>
      </c>
      <c r="D100" s="30">
        <f>F100</f>
        <v>105.78612</v>
      </c>
      <c r="E100" s="30">
        <f>F100</f>
        <v>105.78612</v>
      </c>
      <c r="F100" s="30">
        <f>ROUND(105.78612,5)</f>
        <v>105.78612</v>
      </c>
      <c r="G100" s="26"/>
      <c r="H100" s="38"/>
    </row>
    <row r="101" spans="1:8" ht="12.75" customHeight="1">
      <c r="A101" s="27">
        <v>44413</v>
      </c>
      <c r="B101" s="28"/>
      <c r="C101" s="30">
        <f>ROUND(4.745,5)</f>
        <v>4.745</v>
      </c>
      <c r="D101" s="30">
        <f>F101</f>
        <v>105.25151</v>
      </c>
      <c r="E101" s="30">
        <f>F101</f>
        <v>105.25151</v>
      </c>
      <c r="F101" s="30">
        <f>ROUND(105.25151,5)</f>
        <v>105.25151</v>
      </c>
      <c r="G101" s="26"/>
      <c r="H101" s="38"/>
    </row>
    <row r="102" spans="1:8" ht="12.75" customHeight="1">
      <c r="A102" s="27">
        <v>44504</v>
      </c>
      <c r="B102" s="28"/>
      <c r="C102" s="30">
        <f>ROUND(4.745,5)</f>
        <v>4.745</v>
      </c>
      <c r="D102" s="30">
        <f>F102</f>
        <v>106.32451</v>
      </c>
      <c r="E102" s="30">
        <f>F102</f>
        <v>106.32451</v>
      </c>
      <c r="F102" s="30">
        <f>ROUND(106.32451,5)</f>
        <v>106.32451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ROUND(11.34,5)</f>
        <v>11.34</v>
      </c>
      <c r="D104" s="30">
        <f>F104</f>
        <v>11.53044</v>
      </c>
      <c r="E104" s="30">
        <f>F104</f>
        <v>11.53044</v>
      </c>
      <c r="F104" s="30">
        <f>ROUND(11.53044,5)</f>
        <v>11.53044</v>
      </c>
      <c r="G104" s="26"/>
      <c r="H104" s="38"/>
    </row>
    <row r="105" spans="1:8" ht="12.75" customHeight="1">
      <c r="A105" s="27">
        <v>44231</v>
      </c>
      <c r="B105" s="28"/>
      <c r="C105" s="30">
        <f>ROUND(11.34,5)</f>
        <v>11.34</v>
      </c>
      <c r="D105" s="30">
        <f>F105</f>
        <v>11.76215</v>
      </c>
      <c r="E105" s="30">
        <f>F105</f>
        <v>11.76215</v>
      </c>
      <c r="F105" s="30">
        <f>ROUND(11.76215,5)</f>
        <v>11.76215</v>
      </c>
      <c r="G105" s="26"/>
      <c r="H105" s="38"/>
    </row>
    <row r="106" spans="1:8" ht="12.75" customHeight="1">
      <c r="A106" s="27">
        <v>44322</v>
      </c>
      <c r="B106" s="28"/>
      <c r="C106" s="30">
        <f>ROUND(11.34,5)</f>
        <v>11.34</v>
      </c>
      <c r="D106" s="30">
        <f>F106</f>
        <v>12.00191</v>
      </c>
      <c r="E106" s="30">
        <f>F106</f>
        <v>12.00191</v>
      </c>
      <c r="F106" s="30">
        <f>ROUND(12.00191,5)</f>
        <v>12.00191</v>
      </c>
      <c r="G106" s="26"/>
      <c r="H106" s="38"/>
    </row>
    <row r="107" spans="1:8" ht="12.75" customHeight="1">
      <c r="A107" s="27">
        <v>44413</v>
      </c>
      <c r="B107" s="28"/>
      <c r="C107" s="30">
        <f>ROUND(11.34,5)</f>
        <v>11.34</v>
      </c>
      <c r="D107" s="30">
        <f>F107</f>
        <v>12.25945</v>
      </c>
      <c r="E107" s="30">
        <f>F107</f>
        <v>12.25945</v>
      </c>
      <c r="F107" s="30">
        <f>ROUND(12.25945,5)</f>
        <v>12.25945</v>
      </c>
      <c r="G107" s="26"/>
      <c r="H107" s="38"/>
    </row>
    <row r="108" spans="1:8" ht="12.75" customHeight="1">
      <c r="A108" s="27">
        <v>44504</v>
      </c>
      <c r="B108" s="28"/>
      <c r="C108" s="30">
        <f>ROUND(11.34,5)</f>
        <v>11.34</v>
      </c>
      <c r="D108" s="30">
        <f>F108</f>
        <v>12.52112</v>
      </c>
      <c r="E108" s="30">
        <f>F108</f>
        <v>12.52112</v>
      </c>
      <c r="F108" s="30">
        <f>ROUND(12.52112,5)</f>
        <v>12.52112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ROUND(11.445,5)</f>
        <v>11.445</v>
      </c>
      <c r="D110" s="30">
        <f>F110</f>
        <v>11.631</v>
      </c>
      <c r="E110" s="30">
        <f>F110</f>
        <v>11.631</v>
      </c>
      <c r="F110" s="30">
        <f>ROUND(11.631,5)</f>
        <v>11.631</v>
      </c>
      <c r="G110" s="26"/>
      <c r="H110" s="38"/>
    </row>
    <row r="111" spans="1:8" ht="12.75" customHeight="1">
      <c r="A111" s="27">
        <v>44231</v>
      </c>
      <c r="B111" s="28"/>
      <c r="C111" s="30">
        <f>ROUND(11.445,5)</f>
        <v>11.445</v>
      </c>
      <c r="D111" s="30">
        <f>F111</f>
        <v>11.85738</v>
      </c>
      <c r="E111" s="30">
        <f>F111</f>
        <v>11.85738</v>
      </c>
      <c r="F111" s="30">
        <f>ROUND(11.85738,5)</f>
        <v>11.85738</v>
      </c>
      <c r="G111" s="26"/>
      <c r="H111" s="38"/>
    </row>
    <row r="112" spans="1:8" ht="12.75" customHeight="1">
      <c r="A112" s="27">
        <v>44322</v>
      </c>
      <c r="B112" s="28"/>
      <c r="C112" s="30">
        <f>ROUND(11.445,5)</f>
        <v>11.445</v>
      </c>
      <c r="D112" s="30">
        <f>F112</f>
        <v>12.09138</v>
      </c>
      <c r="E112" s="30">
        <f>F112</f>
        <v>12.09138</v>
      </c>
      <c r="F112" s="30">
        <f>ROUND(12.09138,5)</f>
        <v>12.09138</v>
      </c>
      <c r="G112" s="26"/>
      <c r="H112" s="38"/>
    </row>
    <row r="113" spans="1:8" ht="12.75" customHeight="1">
      <c r="A113" s="27">
        <v>44413</v>
      </c>
      <c r="B113" s="28"/>
      <c r="C113" s="30">
        <f>ROUND(11.445,5)</f>
        <v>11.445</v>
      </c>
      <c r="D113" s="30">
        <f>F113</f>
        <v>12.3427</v>
      </c>
      <c r="E113" s="30">
        <f>F113</f>
        <v>12.3427</v>
      </c>
      <c r="F113" s="30">
        <f>ROUND(12.3427,5)</f>
        <v>12.3427</v>
      </c>
      <c r="G113" s="26"/>
      <c r="H113" s="38"/>
    </row>
    <row r="114" spans="1:8" ht="12.75" customHeight="1">
      <c r="A114" s="27">
        <v>44504</v>
      </c>
      <c r="B114" s="28"/>
      <c r="C114" s="30">
        <f>ROUND(11.445,5)</f>
        <v>11.445</v>
      </c>
      <c r="D114" s="30">
        <f>F114</f>
        <v>12.59774</v>
      </c>
      <c r="E114" s="30">
        <f>F114</f>
        <v>12.59774</v>
      </c>
      <c r="F114" s="30">
        <f>ROUND(12.59774,5)</f>
        <v>12.59774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ROUND(93.84975,5)</f>
        <v>93.84975</v>
      </c>
      <c r="D116" s="30">
        <f>F116</f>
        <v>92.86418</v>
      </c>
      <c r="E116" s="30">
        <f>F116</f>
        <v>92.86418</v>
      </c>
      <c r="F116" s="30">
        <f>ROUND(92.86418,5)</f>
        <v>92.86418</v>
      </c>
      <c r="G116" s="26"/>
      <c r="H116" s="38"/>
    </row>
    <row r="117" spans="1:8" ht="12.75" customHeight="1">
      <c r="A117" s="27">
        <v>44231</v>
      </c>
      <c r="B117" s="28"/>
      <c r="C117" s="30">
        <f>ROUND(93.84975,5)</f>
        <v>93.84975</v>
      </c>
      <c r="D117" s="30">
        <f>F117</f>
        <v>93.85107</v>
      </c>
      <c r="E117" s="30">
        <f>F117</f>
        <v>93.85107</v>
      </c>
      <c r="F117" s="30">
        <f>ROUND(93.85107,5)</f>
        <v>93.85107</v>
      </c>
      <c r="G117" s="26"/>
      <c r="H117" s="38"/>
    </row>
    <row r="118" spans="1:8" ht="12.75" customHeight="1">
      <c r="A118" s="27">
        <v>44322</v>
      </c>
      <c r="B118" s="28"/>
      <c r="C118" s="30">
        <f>ROUND(93.84975,5)</f>
        <v>93.84975</v>
      </c>
      <c r="D118" s="30">
        <f>F118</f>
        <v>93.09513</v>
      </c>
      <c r="E118" s="30">
        <f>F118</f>
        <v>93.09513</v>
      </c>
      <c r="F118" s="30">
        <f>ROUND(93.09513,5)</f>
        <v>93.09513</v>
      </c>
      <c r="G118" s="26"/>
      <c r="H118" s="38"/>
    </row>
    <row r="119" spans="1:8" ht="12.75" customHeight="1">
      <c r="A119" s="27">
        <v>44413</v>
      </c>
      <c r="B119" s="28"/>
      <c r="C119" s="30">
        <f>ROUND(93.84975,5)</f>
        <v>93.84975</v>
      </c>
      <c r="D119" s="30">
        <f>F119</f>
        <v>94.12646</v>
      </c>
      <c r="E119" s="30">
        <f>F119</f>
        <v>94.12646</v>
      </c>
      <c r="F119" s="30">
        <f>ROUND(94.12646,5)</f>
        <v>94.12646</v>
      </c>
      <c r="G119" s="26"/>
      <c r="H119" s="38"/>
    </row>
    <row r="120" spans="1:8" ht="12.75" customHeight="1">
      <c r="A120" s="27">
        <v>44504</v>
      </c>
      <c r="B120" s="28"/>
      <c r="C120" s="30">
        <f>ROUND(93.84975,5)</f>
        <v>93.84975</v>
      </c>
      <c r="D120" s="30">
        <f>F120</f>
        <v>93.29574</v>
      </c>
      <c r="E120" s="30">
        <f>F120</f>
        <v>93.29574</v>
      </c>
      <c r="F120" s="30">
        <f>ROUND(93.29574,5)</f>
        <v>93.29574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ROUND(4.75,5)</f>
        <v>4.75</v>
      </c>
      <c r="D122" s="30">
        <f>F122</f>
        <v>95.64157</v>
      </c>
      <c r="E122" s="30">
        <f>F122</f>
        <v>95.64157</v>
      </c>
      <c r="F122" s="30">
        <f>ROUND(95.64157,5)</f>
        <v>95.64157</v>
      </c>
      <c r="G122" s="26"/>
      <c r="H122" s="38"/>
    </row>
    <row r="123" spans="1:8" ht="12.75" customHeight="1">
      <c r="A123" s="27">
        <v>44231</v>
      </c>
      <c r="B123" s="28"/>
      <c r="C123" s="30">
        <f>ROUND(4.75,5)</f>
        <v>4.75</v>
      </c>
      <c r="D123" s="30">
        <f>F123</f>
        <v>94.7846</v>
      </c>
      <c r="E123" s="30">
        <f>F123</f>
        <v>94.7846</v>
      </c>
      <c r="F123" s="30">
        <f>ROUND(94.7846,5)</f>
        <v>94.7846</v>
      </c>
      <c r="G123" s="26"/>
      <c r="H123" s="38"/>
    </row>
    <row r="124" spans="1:8" ht="12.75" customHeight="1">
      <c r="A124" s="27">
        <v>44322</v>
      </c>
      <c r="B124" s="28"/>
      <c r="C124" s="30">
        <f>ROUND(4.75,5)</f>
        <v>4.75</v>
      </c>
      <c r="D124" s="30">
        <f>F124</f>
        <v>95.81292</v>
      </c>
      <c r="E124" s="30">
        <f>F124</f>
        <v>95.81292</v>
      </c>
      <c r="F124" s="30">
        <f>ROUND(95.81292,5)</f>
        <v>95.81292</v>
      </c>
      <c r="G124" s="26"/>
      <c r="H124" s="38"/>
    </row>
    <row r="125" spans="1:8" ht="12.75" customHeight="1">
      <c r="A125" s="27">
        <v>44413</v>
      </c>
      <c r="B125" s="28"/>
      <c r="C125" s="30">
        <f>ROUND(4.75,5)</f>
        <v>4.75</v>
      </c>
      <c r="D125" s="30">
        <f>F125</f>
        <v>94.96377</v>
      </c>
      <c r="E125" s="30">
        <f>F125</f>
        <v>94.96377</v>
      </c>
      <c r="F125" s="30">
        <f>ROUND(94.96377,5)</f>
        <v>94.96377</v>
      </c>
      <c r="G125" s="26"/>
      <c r="H125" s="38"/>
    </row>
    <row r="126" spans="1:8" ht="12.75" customHeight="1">
      <c r="A126" s="27">
        <v>44504</v>
      </c>
      <c r="B126" s="28"/>
      <c r="C126" s="30">
        <f>ROUND(4.75,5)</f>
        <v>4.75</v>
      </c>
      <c r="D126" s="30">
        <f>F126</f>
        <v>95.93186</v>
      </c>
      <c r="E126" s="30">
        <f>F126</f>
        <v>95.93186</v>
      </c>
      <c r="F126" s="30">
        <f>ROUND(95.93186,5)</f>
        <v>95.93186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ROUND(4.94,5)</f>
        <v>4.94</v>
      </c>
      <c r="D128" s="30">
        <f>F128</f>
        <v>127.53235</v>
      </c>
      <c r="E128" s="30">
        <f>F128</f>
        <v>127.53235</v>
      </c>
      <c r="F128" s="30">
        <f>ROUND(127.53235,5)</f>
        <v>127.53235</v>
      </c>
      <c r="G128" s="26"/>
      <c r="H128" s="38"/>
    </row>
    <row r="129" spans="1:8" ht="12.75" customHeight="1">
      <c r="A129" s="27">
        <v>44231</v>
      </c>
      <c r="B129" s="28"/>
      <c r="C129" s="30">
        <f>ROUND(4.94,5)</f>
        <v>4.94</v>
      </c>
      <c r="D129" s="30">
        <f>F129</f>
        <v>128.88792</v>
      </c>
      <c r="E129" s="30">
        <f>F129</f>
        <v>128.88792</v>
      </c>
      <c r="F129" s="30">
        <f>ROUND(128.88792,5)</f>
        <v>128.88792</v>
      </c>
      <c r="G129" s="26"/>
      <c r="H129" s="38"/>
    </row>
    <row r="130" spans="1:8" ht="12.75" customHeight="1">
      <c r="A130" s="27">
        <v>44322</v>
      </c>
      <c r="B130" s="28"/>
      <c r="C130" s="30">
        <f>ROUND(4.94,5)</f>
        <v>4.94</v>
      </c>
      <c r="D130" s="30">
        <f>F130</f>
        <v>128.33536</v>
      </c>
      <c r="E130" s="30">
        <f>F130</f>
        <v>128.33536</v>
      </c>
      <c r="F130" s="30">
        <f>ROUND(128.33536,5)</f>
        <v>128.33536</v>
      </c>
      <c r="G130" s="26"/>
      <c r="H130" s="38"/>
    </row>
    <row r="131" spans="1:8" ht="12.75" customHeight="1">
      <c r="A131" s="27">
        <v>44413</v>
      </c>
      <c r="B131" s="28"/>
      <c r="C131" s="30">
        <f>ROUND(4.94,5)</f>
        <v>4.94</v>
      </c>
      <c r="D131" s="30">
        <f>F131</f>
        <v>129.75693</v>
      </c>
      <c r="E131" s="30">
        <f>F131</f>
        <v>129.75693</v>
      </c>
      <c r="F131" s="30">
        <f>ROUND(129.75693,5)</f>
        <v>129.75693</v>
      </c>
      <c r="G131" s="26"/>
      <c r="H131" s="38"/>
    </row>
    <row r="132" spans="1:8" ht="12.75" customHeight="1">
      <c r="A132" s="27">
        <v>44504</v>
      </c>
      <c r="B132" s="28"/>
      <c r="C132" s="30">
        <f>ROUND(4.94,5)</f>
        <v>4.94</v>
      </c>
      <c r="D132" s="30">
        <f>F132</f>
        <v>129.10997</v>
      </c>
      <c r="E132" s="30">
        <f>F132</f>
        <v>129.10997</v>
      </c>
      <c r="F132" s="30">
        <f>ROUND(129.10997,5)</f>
        <v>129.10997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ROUND(11.775,5)</f>
        <v>11.775</v>
      </c>
      <c r="D134" s="30">
        <f>F134</f>
        <v>12.00494</v>
      </c>
      <c r="E134" s="30">
        <f>F134</f>
        <v>12.00494</v>
      </c>
      <c r="F134" s="30">
        <f>ROUND(12.00494,5)</f>
        <v>12.00494</v>
      </c>
      <c r="G134" s="26"/>
      <c r="H134" s="38"/>
    </row>
    <row r="135" spans="1:8" ht="12.75" customHeight="1">
      <c r="A135" s="27">
        <v>44231</v>
      </c>
      <c r="B135" s="28"/>
      <c r="C135" s="30">
        <f>ROUND(11.775,5)</f>
        <v>11.775</v>
      </c>
      <c r="D135" s="30">
        <f>F135</f>
        <v>12.28578</v>
      </c>
      <c r="E135" s="30">
        <f>F135</f>
        <v>12.28578</v>
      </c>
      <c r="F135" s="30">
        <f>ROUND(12.28578,5)</f>
        <v>12.28578</v>
      </c>
      <c r="G135" s="26"/>
      <c r="H135" s="38"/>
    </row>
    <row r="136" spans="1:8" ht="12.75" customHeight="1">
      <c r="A136" s="27">
        <v>44322</v>
      </c>
      <c r="B136" s="28"/>
      <c r="C136" s="30">
        <f>ROUND(11.775,5)</f>
        <v>11.775</v>
      </c>
      <c r="D136" s="30">
        <f>F136</f>
        <v>12.57179</v>
      </c>
      <c r="E136" s="30">
        <f>F136</f>
        <v>12.57179</v>
      </c>
      <c r="F136" s="30">
        <f>ROUND(12.57179,5)</f>
        <v>12.57179</v>
      </c>
      <c r="G136" s="26"/>
      <c r="H136" s="38"/>
    </row>
    <row r="137" spans="1:8" ht="12.75" customHeight="1">
      <c r="A137" s="27">
        <v>44413</v>
      </c>
      <c r="B137" s="28"/>
      <c r="C137" s="30">
        <f>ROUND(11.775,5)</f>
        <v>11.775</v>
      </c>
      <c r="D137" s="30">
        <f>F137</f>
        <v>12.87381</v>
      </c>
      <c r="E137" s="30">
        <f>F137</f>
        <v>12.87381</v>
      </c>
      <c r="F137" s="30">
        <f>ROUND(12.87381,5)</f>
        <v>12.87381</v>
      </c>
      <c r="G137" s="26"/>
      <c r="H137" s="38"/>
    </row>
    <row r="138" spans="1:8" ht="12.75" customHeight="1">
      <c r="A138" s="27">
        <v>44504</v>
      </c>
      <c r="B138" s="28"/>
      <c r="C138" s="30">
        <f>ROUND(11.775,5)</f>
        <v>11.775</v>
      </c>
      <c r="D138" s="30">
        <f>F138</f>
        <v>13.19859</v>
      </c>
      <c r="E138" s="30">
        <f>F138</f>
        <v>13.19859</v>
      </c>
      <c r="F138" s="30">
        <f>ROUND(13.19859,5)</f>
        <v>13.19859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ROUND(12.2,5)</f>
        <v>12.2</v>
      </c>
      <c r="D140" s="30">
        <f>F140</f>
        <v>12.42179</v>
      </c>
      <c r="E140" s="30">
        <f>F140</f>
        <v>12.42179</v>
      </c>
      <c r="F140" s="30">
        <f>ROUND(12.42179,5)</f>
        <v>12.42179</v>
      </c>
      <c r="G140" s="26"/>
      <c r="H140" s="38"/>
    </row>
    <row r="141" spans="1:8" ht="12.75" customHeight="1">
      <c r="A141" s="27">
        <v>44231</v>
      </c>
      <c r="B141" s="28"/>
      <c r="C141" s="30">
        <f>ROUND(12.2,5)</f>
        <v>12.2</v>
      </c>
      <c r="D141" s="30">
        <f>F141</f>
        <v>12.6842</v>
      </c>
      <c r="E141" s="30">
        <f>F141</f>
        <v>12.6842</v>
      </c>
      <c r="F141" s="30">
        <f>ROUND(12.6842,5)</f>
        <v>12.6842</v>
      </c>
      <c r="G141" s="26"/>
      <c r="H141" s="38"/>
    </row>
    <row r="142" spans="1:8" ht="12.75" customHeight="1">
      <c r="A142" s="27">
        <v>44322</v>
      </c>
      <c r="B142" s="28"/>
      <c r="C142" s="30">
        <f>ROUND(12.2,5)</f>
        <v>12.2</v>
      </c>
      <c r="D142" s="30">
        <f>F142</f>
        <v>12.96167</v>
      </c>
      <c r="E142" s="30">
        <f>F142</f>
        <v>12.96167</v>
      </c>
      <c r="F142" s="30">
        <f>ROUND(12.96167,5)</f>
        <v>12.96167</v>
      </c>
      <c r="G142" s="26"/>
      <c r="H142" s="38"/>
    </row>
    <row r="143" spans="1:8" ht="12.75" customHeight="1">
      <c r="A143" s="27">
        <v>44413</v>
      </c>
      <c r="B143" s="28"/>
      <c r="C143" s="30">
        <f>ROUND(12.2,5)</f>
        <v>12.2</v>
      </c>
      <c r="D143" s="30">
        <f>F143</f>
        <v>13.24699</v>
      </c>
      <c r="E143" s="30">
        <f>F143</f>
        <v>13.24699</v>
      </c>
      <c r="F143" s="30">
        <f>ROUND(13.24699,5)</f>
        <v>13.24699</v>
      </c>
      <c r="G143" s="26"/>
      <c r="H143" s="38"/>
    </row>
    <row r="144" spans="1:8" ht="12.75" customHeight="1">
      <c r="A144" s="27">
        <v>44504</v>
      </c>
      <c r="B144" s="28"/>
      <c r="C144" s="30">
        <f>ROUND(12.2,5)</f>
        <v>12.2</v>
      </c>
      <c r="D144" s="30">
        <f>F144</f>
        <v>13.55643</v>
      </c>
      <c r="E144" s="30">
        <f>F144</f>
        <v>13.55643</v>
      </c>
      <c r="F144" s="30">
        <f>ROUND(13.55643,5)</f>
        <v>13.55643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ROUND(4.45,5)</f>
        <v>4.45</v>
      </c>
      <c r="D146" s="30">
        <f>F146</f>
        <v>4.51278</v>
      </c>
      <c r="E146" s="30">
        <f>F146</f>
        <v>4.51278</v>
      </c>
      <c r="F146" s="30">
        <f>ROUND(4.51278,5)</f>
        <v>4.51278</v>
      </c>
      <c r="G146" s="26"/>
      <c r="H146" s="38"/>
    </row>
    <row r="147" spans="1:8" ht="12.75" customHeight="1">
      <c r="A147" s="27">
        <v>44231</v>
      </c>
      <c r="B147" s="28"/>
      <c r="C147" s="30">
        <f>ROUND(4.45,5)</f>
        <v>4.45</v>
      </c>
      <c r="D147" s="30">
        <f>F147</f>
        <v>4.5613</v>
      </c>
      <c r="E147" s="30">
        <f>F147</f>
        <v>4.5613</v>
      </c>
      <c r="F147" s="30">
        <f>ROUND(4.5613,5)</f>
        <v>4.5613</v>
      </c>
      <c r="G147" s="26"/>
      <c r="H147" s="38"/>
    </row>
    <row r="148" spans="1:8" ht="12.75" customHeight="1">
      <c r="A148" s="27">
        <v>44322</v>
      </c>
      <c r="B148" s="28"/>
      <c r="C148" s="30">
        <f>ROUND(4.45,5)</f>
        <v>4.45</v>
      </c>
      <c r="D148" s="30">
        <f>F148</f>
        <v>4.59986</v>
      </c>
      <c r="E148" s="30">
        <f>F148</f>
        <v>4.59986</v>
      </c>
      <c r="F148" s="30">
        <f>ROUND(4.59986,5)</f>
        <v>4.59986</v>
      </c>
      <c r="G148" s="26"/>
      <c r="H148" s="38"/>
    </row>
    <row r="149" spans="1:8" ht="12.75" customHeight="1">
      <c r="A149" s="27">
        <v>44413</v>
      </c>
      <c r="B149" s="28"/>
      <c r="C149" s="30">
        <f>ROUND(4.45,5)</f>
        <v>4.45</v>
      </c>
      <c r="D149" s="30">
        <f>F149</f>
        <v>4.64122</v>
      </c>
      <c r="E149" s="30">
        <f>F149</f>
        <v>4.64122</v>
      </c>
      <c r="F149" s="30">
        <f>ROUND(4.64122,5)</f>
        <v>4.64122</v>
      </c>
      <c r="G149" s="26"/>
      <c r="H149" s="38"/>
    </row>
    <row r="150" spans="1:8" ht="12.75" customHeight="1">
      <c r="A150" s="27">
        <v>44504</v>
      </c>
      <c r="B150" s="28"/>
      <c r="C150" s="30">
        <f>ROUND(4.45,5)</f>
        <v>4.45</v>
      </c>
      <c r="D150" s="30">
        <f>F150</f>
        <v>4.76124</v>
      </c>
      <c r="E150" s="30">
        <f>F150</f>
        <v>4.76124</v>
      </c>
      <c r="F150" s="30">
        <f>ROUND(4.76124,5)</f>
        <v>4.76124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ROUND(10.86,5)</f>
        <v>10.86</v>
      </c>
      <c r="D152" s="30">
        <f>F152</f>
        <v>11.05499</v>
      </c>
      <c r="E152" s="30">
        <f>F152</f>
        <v>11.05499</v>
      </c>
      <c r="F152" s="30">
        <f>ROUND(11.05499,5)</f>
        <v>11.05499</v>
      </c>
      <c r="G152" s="26"/>
      <c r="H152" s="38"/>
    </row>
    <row r="153" spans="1:8" ht="12.75" customHeight="1">
      <c r="A153" s="27">
        <v>44231</v>
      </c>
      <c r="B153" s="28"/>
      <c r="C153" s="30">
        <f>ROUND(10.86,5)</f>
        <v>10.86</v>
      </c>
      <c r="D153" s="30">
        <f>F153</f>
        <v>11.29346</v>
      </c>
      <c r="E153" s="30">
        <f>F153</f>
        <v>11.29346</v>
      </c>
      <c r="F153" s="30">
        <f>ROUND(11.29346,5)</f>
        <v>11.29346</v>
      </c>
      <c r="G153" s="26"/>
      <c r="H153" s="38"/>
    </row>
    <row r="154" spans="1:8" ht="12.75" customHeight="1">
      <c r="A154" s="27">
        <v>44322</v>
      </c>
      <c r="B154" s="28"/>
      <c r="C154" s="30">
        <f>ROUND(10.86,5)</f>
        <v>10.86</v>
      </c>
      <c r="D154" s="30">
        <f>F154</f>
        <v>11.53183</v>
      </c>
      <c r="E154" s="30">
        <f>F154</f>
        <v>11.53183</v>
      </c>
      <c r="F154" s="30">
        <f>ROUND(11.53183,5)</f>
        <v>11.53183</v>
      </c>
      <c r="G154" s="26"/>
      <c r="H154" s="38"/>
    </row>
    <row r="155" spans="1:8" ht="12.75" customHeight="1">
      <c r="A155" s="27">
        <v>44413</v>
      </c>
      <c r="B155" s="28"/>
      <c r="C155" s="30">
        <f>ROUND(10.86,5)</f>
        <v>10.86</v>
      </c>
      <c r="D155" s="30">
        <f>F155</f>
        <v>11.78588</v>
      </c>
      <c r="E155" s="30">
        <f>F155</f>
        <v>11.78588</v>
      </c>
      <c r="F155" s="30">
        <f>ROUND(11.78588,5)</f>
        <v>11.78588</v>
      </c>
      <c r="G155" s="26"/>
      <c r="H155" s="38"/>
    </row>
    <row r="156" spans="1:8" ht="12.75" customHeight="1">
      <c r="A156" s="27">
        <v>44504</v>
      </c>
      <c r="B156" s="28"/>
      <c r="C156" s="30">
        <f>ROUND(10.86,5)</f>
        <v>10.86</v>
      </c>
      <c r="D156" s="30">
        <f>F156</f>
        <v>12.05842</v>
      </c>
      <c r="E156" s="30">
        <f>F156</f>
        <v>12.05842</v>
      </c>
      <c r="F156" s="30">
        <f>ROUND(12.05842,5)</f>
        <v>12.05842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ROUND(7.35,5)</f>
        <v>7.35</v>
      </c>
      <c r="D158" s="30">
        <f>F158</f>
        <v>7.50908</v>
      </c>
      <c r="E158" s="30">
        <f>F158</f>
        <v>7.50908</v>
      </c>
      <c r="F158" s="30">
        <f>ROUND(7.50908,5)</f>
        <v>7.50908</v>
      </c>
      <c r="G158" s="26"/>
      <c r="H158" s="38"/>
    </row>
    <row r="159" spans="1:8" ht="12.75" customHeight="1">
      <c r="A159" s="27">
        <v>44231</v>
      </c>
      <c r="B159" s="28"/>
      <c r="C159" s="30">
        <f>ROUND(7.35,5)</f>
        <v>7.35</v>
      </c>
      <c r="D159" s="30">
        <f>F159</f>
        <v>7.69607</v>
      </c>
      <c r="E159" s="30">
        <f>F159</f>
        <v>7.69607</v>
      </c>
      <c r="F159" s="30">
        <f>ROUND(7.69607,5)</f>
        <v>7.69607</v>
      </c>
      <c r="G159" s="26"/>
      <c r="H159" s="38"/>
    </row>
    <row r="160" spans="1:8" ht="12.75" customHeight="1">
      <c r="A160" s="27">
        <v>44322</v>
      </c>
      <c r="B160" s="28"/>
      <c r="C160" s="30">
        <f>ROUND(7.35,5)</f>
        <v>7.35</v>
      </c>
      <c r="D160" s="30">
        <f>F160</f>
        <v>7.89693</v>
      </c>
      <c r="E160" s="30">
        <f>F160</f>
        <v>7.89693</v>
      </c>
      <c r="F160" s="30">
        <f>ROUND(7.89693,5)</f>
        <v>7.89693</v>
      </c>
      <c r="G160" s="26"/>
      <c r="H160" s="38"/>
    </row>
    <row r="161" spans="1:8" ht="12.75" customHeight="1">
      <c r="A161" s="27">
        <v>44413</v>
      </c>
      <c r="B161" s="28"/>
      <c r="C161" s="30">
        <f>ROUND(7.35,5)</f>
        <v>7.35</v>
      </c>
      <c r="D161" s="30">
        <f>F161</f>
        <v>8.1154</v>
      </c>
      <c r="E161" s="30">
        <f>F161</f>
        <v>8.1154</v>
      </c>
      <c r="F161" s="30">
        <f>ROUND(8.1154,5)</f>
        <v>8.1154</v>
      </c>
      <c r="G161" s="26"/>
      <c r="H161" s="38"/>
    </row>
    <row r="162" spans="1:8" ht="12.75" customHeight="1">
      <c r="A162" s="27">
        <v>44504</v>
      </c>
      <c r="B162" s="28"/>
      <c r="C162" s="30">
        <f>ROUND(7.35,5)</f>
        <v>7.35</v>
      </c>
      <c r="D162" s="30">
        <f>F162</f>
        <v>8.36733</v>
      </c>
      <c r="E162" s="30">
        <f>F162</f>
        <v>8.36733</v>
      </c>
      <c r="F162" s="30">
        <f>ROUND(8.36733,5)</f>
        <v>8.36733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ROUND(2.69,5)</f>
        <v>2.69</v>
      </c>
      <c r="D164" s="30">
        <f>F164</f>
        <v>308.13732</v>
      </c>
      <c r="E164" s="30">
        <f>F164</f>
        <v>308.13732</v>
      </c>
      <c r="F164" s="30">
        <f>ROUND(308.13732,5)</f>
        <v>308.13732</v>
      </c>
      <c r="G164" s="26"/>
      <c r="H164" s="38"/>
    </row>
    <row r="165" spans="1:8" ht="12.75" customHeight="1">
      <c r="A165" s="27">
        <v>44231</v>
      </c>
      <c r="B165" s="28"/>
      <c r="C165" s="30">
        <f>ROUND(2.69,5)</f>
        <v>2.69</v>
      </c>
      <c r="D165" s="30">
        <f>F165</f>
        <v>303.62914</v>
      </c>
      <c r="E165" s="30">
        <f>F165</f>
        <v>303.62914</v>
      </c>
      <c r="F165" s="30">
        <f>ROUND(303.62914,5)</f>
        <v>303.62914</v>
      </c>
      <c r="G165" s="26"/>
      <c r="H165" s="38"/>
    </row>
    <row r="166" spans="1:8" ht="12.75" customHeight="1">
      <c r="A166" s="27">
        <v>44322</v>
      </c>
      <c r="B166" s="28"/>
      <c r="C166" s="30">
        <f>ROUND(2.69,5)</f>
        <v>2.69</v>
      </c>
      <c r="D166" s="30">
        <f>F166</f>
        <v>306.92324</v>
      </c>
      <c r="E166" s="30">
        <f>F166</f>
        <v>306.92324</v>
      </c>
      <c r="F166" s="30">
        <f>ROUND(306.92324,5)</f>
        <v>306.92324</v>
      </c>
      <c r="G166" s="26"/>
      <c r="H166" s="38"/>
    </row>
    <row r="167" spans="1:8" ht="12.75" customHeight="1">
      <c r="A167" s="27">
        <v>44413</v>
      </c>
      <c r="B167" s="28"/>
      <c r="C167" s="30">
        <f>ROUND(2.69,5)</f>
        <v>2.69</v>
      </c>
      <c r="D167" s="30">
        <f>F167</f>
        <v>302.39118</v>
      </c>
      <c r="E167" s="30">
        <f>F167</f>
        <v>302.39118</v>
      </c>
      <c r="F167" s="30">
        <f>ROUND(302.39118,5)</f>
        <v>302.39118</v>
      </c>
      <c r="G167" s="26"/>
      <c r="H167" s="38"/>
    </row>
    <row r="168" spans="1:8" ht="12.75" customHeight="1">
      <c r="A168" s="27">
        <v>44504</v>
      </c>
      <c r="B168" s="28"/>
      <c r="C168" s="30">
        <f>ROUND(2.69,5)</f>
        <v>2.69</v>
      </c>
      <c r="D168" s="30">
        <f>F168</f>
        <v>305.4732</v>
      </c>
      <c r="E168" s="30">
        <f>F168</f>
        <v>305.4732</v>
      </c>
      <c r="F168" s="30">
        <f>ROUND(305.4732,5)</f>
        <v>305.4732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ROUND(4.59,5)</f>
        <v>4.59</v>
      </c>
      <c r="D170" s="30">
        <f>F170</f>
        <v>212.37155</v>
      </c>
      <c r="E170" s="30">
        <f>F170</f>
        <v>212.37155</v>
      </c>
      <c r="F170" s="30">
        <f>ROUND(212.37155,5)</f>
        <v>212.37155</v>
      </c>
      <c r="G170" s="26"/>
      <c r="H170" s="38"/>
    </row>
    <row r="171" spans="1:8" ht="12.75" customHeight="1">
      <c r="A171" s="27">
        <v>44231</v>
      </c>
      <c r="B171" s="28"/>
      <c r="C171" s="30">
        <f>ROUND(4.59,5)</f>
        <v>4.59</v>
      </c>
      <c r="D171" s="30">
        <f>F171</f>
        <v>210.49448</v>
      </c>
      <c r="E171" s="30">
        <f>F171</f>
        <v>210.49448</v>
      </c>
      <c r="F171" s="30">
        <f>ROUND(210.49448,5)</f>
        <v>210.49448</v>
      </c>
      <c r="G171" s="26"/>
      <c r="H171" s="38"/>
    </row>
    <row r="172" spans="1:8" ht="12.75" customHeight="1">
      <c r="A172" s="27">
        <v>44322</v>
      </c>
      <c r="B172" s="28"/>
      <c r="C172" s="30">
        <f>ROUND(4.59,5)</f>
        <v>4.59</v>
      </c>
      <c r="D172" s="30">
        <f>F172</f>
        <v>212.77799</v>
      </c>
      <c r="E172" s="30">
        <f>F172</f>
        <v>212.77799</v>
      </c>
      <c r="F172" s="30">
        <f>ROUND(212.77799,5)</f>
        <v>212.77799</v>
      </c>
      <c r="G172" s="26"/>
      <c r="H172" s="38"/>
    </row>
    <row r="173" spans="1:8" ht="12.75" customHeight="1">
      <c r="A173" s="27">
        <v>44413</v>
      </c>
      <c r="B173" s="28"/>
      <c r="C173" s="30">
        <f>ROUND(4.59,5)</f>
        <v>4.59</v>
      </c>
      <c r="D173" s="30">
        <f>F173</f>
        <v>210.92167</v>
      </c>
      <c r="E173" s="30">
        <f>F173</f>
        <v>210.92167</v>
      </c>
      <c r="F173" s="30">
        <f>ROUND(210.92167,5)</f>
        <v>210.92167</v>
      </c>
      <c r="G173" s="26"/>
      <c r="H173" s="38"/>
    </row>
    <row r="174" spans="1:8" ht="12.75" customHeight="1">
      <c r="A174" s="27">
        <v>44504</v>
      </c>
      <c r="B174" s="28"/>
      <c r="C174" s="30">
        <f>ROUND(4.59,5)</f>
        <v>4.59</v>
      </c>
      <c r="D174" s="30">
        <f>F174</f>
        <v>213.07202</v>
      </c>
      <c r="E174" s="30">
        <f>F174</f>
        <v>213.07202</v>
      </c>
      <c r="F174" s="30">
        <f>ROUND(213.07202,5)</f>
        <v>213.07202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ROUND(3.55,5)</f>
        <v>3.55</v>
      </c>
      <c r="D190" s="30">
        <f>F190</f>
        <v>3.39567</v>
      </c>
      <c r="E190" s="30">
        <f>F190</f>
        <v>3.39567</v>
      </c>
      <c r="F190" s="30">
        <f>ROUND(3.39567,5)</f>
        <v>3.39567</v>
      </c>
      <c r="G190" s="26"/>
      <c r="H190" s="38"/>
    </row>
    <row r="191" spans="1:8" ht="12.75" customHeight="1">
      <c r="A191" s="27">
        <v>44231</v>
      </c>
      <c r="B191" s="28"/>
      <c r="C191" s="30">
        <f>ROUND(3.55,5)</f>
        <v>3.55</v>
      </c>
      <c r="D191" s="30">
        <f>F191</f>
        <v>1.9744</v>
      </c>
      <c r="E191" s="30">
        <f>F191</f>
        <v>1.9744</v>
      </c>
      <c r="F191" s="30">
        <f>ROUND(1.9744,5)</f>
        <v>1.9744</v>
      </c>
      <c r="G191" s="26"/>
      <c r="H191" s="38"/>
    </row>
    <row r="192" spans="1:8" ht="12.75" customHeight="1">
      <c r="A192" s="27">
        <v>44322</v>
      </c>
      <c r="B192" s="28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ROUND(10.775,5)</f>
        <v>10.775</v>
      </c>
      <c r="D196" s="30">
        <f>F196</f>
        <v>10.94815</v>
      </c>
      <c r="E196" s="30">
        <f>F196</f>
        <v>10.94815</v>
      </c>
      <c r="F196" s="30">
        <f>ROUND(10.94815,5)</f>
        <v>10.94815</v>
      </c>
      <c r="G196" s="26"/>
      <c r="H196" s="38"/>
    </row>
    <row r="197" spans="1:8" ht="12.75" customHeight="1">
      <c r="A197" s="27">
        <v>44231</v>
      </c>
      <c r="B197" s="28"/>
      <c r="C197" s="30">
        <f>ROUND(10.775,5)</f>
        <v>10.775</v>
      </c>
      <c r="D197" s="30">
        <f>F197</f>
        <v>11.15393</v>
      </c>
      <c r="E197" s="30">
        <f>F197</f>
        <v>11.15393</v>
      </c>
      <c r="F197" s="30">
        <f>ROUND(11.15393,5)</f>
        <v>11.15393</v>
      </c>
      <c r="G197" s="26"/>
      <c r="H197" s="38"/>
    </row>
    <row r="198" spans="1:8" ht="12.75" customHeight="1">
      <c r="A198" s="27">
        <v>44322</v>
      </c>
      <c r="B198" s="28"/>
      <c r="C198" s="30">
        <f>ROUND(10.775,5)</f>
        <v>10.775</v>
      </c>
      <c r="D198" s="30">
        <f>F198</f>
        <v>11.36579</v>
      </c>
      <c r="E198" s="30">
        <f>F198</f>
        <v>11.36579</v>
      </c>
      <c r="F198" s="30">
        <f>ROUND(11.36579,5)</f>
        <v>11.36579</v>
      </c>
      <c r="G198" s="26"/>
      <c r="H198" s="38"/>
    </row>
    <row r="199" spans="1:8" ht="12.75" customHeight="1">
      <c r="A199" s="27">
        <v>44413</v>
      </c>
      <c r="B199" s="28"/>
      <c r="C199" s="30">
        <f>ROUND(10.775,5)</f>
        <v>10.775</v>
      </c>
      <c r="D199" s="30">
        <f>F199</f>
        <v>11.58658</v>
      </c>
      <c r="E199" s="30">
        <f>F199</f>
        <v>11.58658</v>
      </c>
      <c r="F199" s="30">
        <f>ROUND(11.58658,5)</f>
        <v>11.58658</v>
      </c>
      <c r="G199" s="26"/>
      <c r="H199" s="38"/>
    </row>
    <row r="200" spans="1:8" ht="12.75" customHeight="1">
      <c r="A200" s="27">
        <v>44504</v>
      </c>
      <c r="B200" s="28"/>
      <c r="C200" s="30">
        <f>ROUND(10.775,5)</f>
        <v>10.775</v>
      </c>
      <c r="D200" s="30">
        <f>F200</f>
        <v>11.82267</v>
      </c>
      <c r="E200" s="30">
        <f>F200</f>
        <v>11.82267</v>
      </c>
      <c r="F200" s="30">
        <f>ROUND(11.82267,5)</f>
        <v>11.82267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ROUND(4.04,5)</f>
        <v>4.04</v>
      </c>
      <c r="D202" s="30">
        <f>F202</f>
        <v>184.59601</v>
      </c>
      <c r="E202" s="30">
        <f>F202</f>
        <v>184.59601</v>
      </c>
      <c r="F202" s="30">
        <f>ROUND(184.59601,5)</f>
        <v>184.59601</v>
      </c>
      <c r="G202" s="26"/>
      <c r="H202" s="38"/>
    </row>
    <row r="203" spans="1:8" ht="12.75" customHeight="1">
      <c r="A203" s="27">
        <v>44231</v>
      </c>
      <c r="B203" s="28"/>
      <c r="C203" s="30">
        <f>ROUND(4.04,5)</f>
        <v>4.04</v>
      </c>
      <c r="D203" s="30">
        <f>F203</f>
        <v>186.55768</v>
      </c>
      <c r="E203" s="30">
        <f>F203</f>
        <v>186.55768</v>
      </c>
      <c r="F203" s="30">
        <f>ROUND(186.55768,5)</f>
        <v>186.55768</v>
      </c>
      <c r="G203" s="26"/>
      <c r="H203" s="38"/>
    </row>
    <row r="204" spans="1:8" ht="12.75" customHeight="1">
      <c r="A204" s="27">
        <v>44322</v>
      </c>
      <c r="B204" s="28"/>
      <c r="C204" s="30">
        <f>ROUND(4.04,5)</f>
        <v>4.04</v>
      </c>
      <c r="D204" s="30">
        <f>F204</f>
        <v>185.89207</v>
      </c>
      <c r="E204" s="30">
        <f>F204</f>
        <v>185.89207</v>
      </c>
      <c r="F204" s="30">
        <f>ROUND(185.89207,5)</f>
        <v>185.89207</v>
      </c>
      <c r="G204" s="26"/>
      <c r="H204" s="38"/>
    </row>
    <row r="205" spans="1:8" ht="12.75" customHeight="1">
      <c r="A205" s="27">
        <v>44413</v>
      </c>
      <c r="B205" s="28"/>
      <c r="C205" s="30">
        <f>ROUND(4.04,5)</f>
        <v>4.04</v>
      </c>
      <c r="D205" s="30">
        <f>F205</f>
        <v>187.95109</v>
      </c>
      <c r="E205" s="30">
        <f>F205</f>
        <v>187.95109</v>
      </c>
      <c r="F205" s="30">
        <f>ROUND(187.95109,5)</f>
        <v>187.95109</v>
      </c>
      <c r="G205" s="26"/>
      <c r="H205" s="38"/>
    </row>
    <row r="206" spans="1:8" ht="12.75" customHeight="1">
      <c r="A206" s="27">
        <v>44504</v>
      </c>
      <c r="B206" s="28"/>
      <c r="C206" s="30">
        <f>ROUND(4.04,5)</f>
        <v>4.04</v>
      </c>
      <c r="D206" s="30">
        <f>F206</f>
        <v>187.15362</v>
      </c>
      <c r="E206" s="30">
        <f>F206</f>
        <v>187.15362</v>
      </c>
      <c r="F206" s="30">
        <f>ROUND(187.15362,5)</f>
        <v>187.15362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ROUND(1.9,5)</f>
        <v>1.9</v>
      </c>
      <c r="D208" s="30">
        <f>F208</f>
        <v>166.97189</v>
      </c>
      <c r="E208" s="30">
        <f>F208</f>
        <v>166.97189</v>
      </c>
      <c r="F208" s="30">
        <f>ROUND(166.97189,5)</f>
        <v>166.97189</v>
      </c>
      <c r="G208" s="26"/>
      <c r="H208" s="38"/>
    </row>
    <row r="209" spans="1:8" ht="12.75" customHeight="1">
      <c r="A209" s="27">
        <v>44231</v>
      </c>
      <c r="B209" s="28"/>
      <c r="C209" s="30">
        <f>ROUND(1.9,5)</f>
        <v>1.9</v>
      </c>
      <c r="D209" s="30">
        <f>F209</f>
        <v>166.46825</v>
      </c>
      <c r="E209" s="30">
        <f>F209</f>
        <v>166.46825</v>
      </c>
      <c r="F209" s="30">
        <f>ROUND(166.46825,5)</f>
        <v>166.46825</v>
      </c>
      <c r="G209" s="26"/>
      <c r="H209" s="38"/>
    </row>
    <row r="210" spans="1:8" ht="12.75" customHeight="1">
      <c r="A210" s="27">
        <v>44322</v>
      </c>
      <c r="B210" s="28"/>
      <c r="C210" s="30">
        <f>ROUND(1.9,5)</f>
        <v>1.9</v>
      </c>
      <c r="D210" s="30">
        <f>F210</f>
        <v>168.27415</v>
      </c>
      <c r="E210" s="30">
        <f>F210</f>
        <v>168.27415</v>
      </c>
      <c r="F210" s="30">
        <f>ROUND(168.27415,5)</f>
        <v>168.27415</v>
      </c>
      <c r="G210" s="26"/>
      <c r="H210" s="38"/>
    </row>
    <row r="211" spans="1:8" ht="12.75" customHeight="1">
      <c r="A211" s="27">
        <v>44413</v>
      </c>
      <c r="B211" s="28"/>
      <c r="C211" s="30">
        <f>ROUND(1.9,5)</f>
        <v>1.9</v>
      </c>
      <c r="D211" s="30">
        <f>F211</f>
        <v>167.82701</v>
      </c>
      <c r="E211" s="30">
        <f>F211</f>
        <v>167.82701</v>
      </c>
      <c r="F211" s="30">
        <f>ROUND(167.82701,5)</f>
        <v>167.82701</v>
      </c>
      <c r="G211" s="26"/>
      <c r="H211" s="38"/>
    </row>
    <row r="212" spans="1:8" ht="12.75" customHeight="1">
      <c r="A212" s="27">
        <v>44504</v>
      </c>
      <c r="B212" s="28"/>
      <c r="C212" s="30">
        <f>ROUND(1.9,5)</f>
        <v>1.9</v>
      </c>
      <c r="D212" s="30">
        <f>F212</f>
        <v>169.53818</v>
      </c>
      <c r="E212" s="30">
        <f>F212</f>
        <v>169.53818</v>
      </c>
      <c r="F212" s="30">
        <f>ROUND(169.53818,5)</f>
        <v>169.53818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ROUND(9.7,5)</f>
        <v>9.7</v>
      </c>
      <c r="D214" s="30">
        <f>F214</f>
        <v>9.87729</v>
      </c>
      <c r="E214" s="30">
        <f>F214</f>
        <v>9.87729</v>
      </c>
      <c r="F214" s="30">
        <f>ROUND(9.87729,5)</f>
        <v>9.87729</v>
      </c>
      <c r="G214" s="26"/>
      <c r="H214" s="38"/>
    </row>
    <row r="215" spans="1:8" ht="12.75" customHeight="1">
      <c r="A215" s="27">
        <v>44231</v>
      </c>
      <c r="B215" s="28"/>
      <c r="C215" s="30">
        <f>ROUND(9.7,5)</f>
        <v>9.7</v>
      </c>
      <c r="D215" s="30">
        <f>F215</f>
        <v>10.09244</v>
      </c>
      <c r="E215" s="30">
        <f>F215</f>
        <v>10.09244</v>
      </c>
      <c r="F215" s="30">
        <f>ROUND(10.09244,5)</f>
        <v>10.09244</v>
      </c>
      <c r="G215" s="26"/>
      <c r="H215" s="38"/>
    </row>
    <row r="216" spans="1:8" ht="12.75" customHeight="1">
      <c r="A216" s="27">
        <v>44322</v>
      </c>
      <c r="B216" s="28"/>
      <c r="C216" s="30">
        <f>ROUND(9.7,5)</f>
        <v>9.7</v>
      </c>
      <c r="D216" s="30">
        <f>F216</f>
        <v>10.30869</v>
      </c>
      <c r="E216" s="30">
        <f>F216</f>
        <v>10.30869</v>
      </c>
      <c r="F216" s="30">
        <f>ROUND(10.30869,5)</f>
        <v>10.30869</v>
      </c>
      <c r="G216" s="26"/>
      <c r="H216" s="38"/>
    </row>
    <row r="217" spans="1:8" ht="12.75" customHeight="1">
      <c r="A217" s="27">
        <v>44413</v>
      </c>
      <c r="B217" s="28"/>
      <c r="C217" s="30">
        <f>ROUND(9.7,5)</f>
        <v>9.7</v>
      </c>
      <c r="D217" s="30">
        <f>F217</f>
        <v>10.53983</v>
      </c>
      <c r="E217" s="30">
        <f>F217</f>
        <v>10.53983</v>
      </c>
      <c r="F217" s="30">
        <f>ROUND(10.53983,5)</f>
        <v>10.53983</v>
      </c>
      <c r="G217" s="26"/>
      <c r="H217" s="38"/>
    </row>
    <row r="218" spans="1:8" ht="12.75" customHeight="1">
      <c r="A218" s="27">
        <v>44504</v>
      </c>
      <c r="B218" s="28"/>
      <c r="C218" s="30">
        <f>ROUND(9.7,5)</f>
        <v>9.7</v>
      </c>
      <c r="D218" s="30">
        <f>F218</f>
        <v>10.79247</v>
      </c>
      <c r="E218" s="30">
        <f>F218</f>
        <v>10.79247</v>
      </c>
      <c r="F218" s="30">
        <f>ROUND(10.79247,5)</f>
        <v>10.79247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ROUND(11.05,5)</f>
        <v>11.05</v>
      </c>
      <c r="D220" s="30">
        <f>F220</f>
        <v>11.21933</v>
      </c>
      <c r="E220" s="30">
        <f>F220</f>
        <v>11.21933</v>
      </c>
      <c r="F220" s="30">
        <f>ROUND(11.21933,5)</f>
        <v>11.21933</v>
      </c>
      <c r="G220" s="26"/>
      <c r="H220" s="38"/>
    </row>
    <row r="221" spans="1:8" ht="12.75" customHeight="1">
      <c r="A221" s="27">
        <v>44231</v>
      </c>
      <c r="B221" s="28"/>
      <c r="C221" s="30">
        <f>ROUND(11.05,5)</f>
        <v>11.05</v>
      </c>
      <c r="D221" s="30">
        <f>F221</f>
        <v>11.42522</v>
      </c>
      <c r="E221" s="30">
        <f>F221</f>
        <v>11.42522</v>
      </c>
      <c r="F221" s="30">
        <f>ROUND(11.42522,5)</f>
        <v>11.42522</v>
      </c>
      <c r="G221" s="26"/>
      <c r="H221" s="38"/>
    </row>
    <row r="222" spans="1:8" ht="12.75" customHeight="1">
      <c r="A222" s="27">
        <v>44322</v>
      </c>
      <c r="B222" s="28"/>
      <c r="C222" s="30">
        <f>ROUND(11.05,5)</f>
        <v>11.05</v>
      </c>
      <c r="D222" s="30">
        <f>F222</f>
        <v>11.62962</v>
      </c>
      <c r="E222" s="30">
        <f>F222</f>
        <v>11.62962</v>
      </c>
      <c r="F222" s="30">
        <f>ROUND(11.62962,5)</f>
        <v>11.62962</v>
      </c>
      <c r="G222" s="26"/>
      <c r="H222" s="38"/>
    </row>
    <row r="223" spans="1:8" ht="12.75" customHeight="1">
      <c r="A223" s="27">
        <v>44413</v>
      </c>
      <c r="B223" s="28"/>
      <c r="C223" s="30">
        <f>ROUND(11.05,5)</f>
        <v>11.05</v>
      </c>
      <c r="D223" s="30">
        <f>F223</f>
        <v>11.84579</v>
      </c>
      <c r="E223" s="30">
        <f>F223</f>
        <v>11.84579</v>
      </c>
      <c r="F223" s="30">
        <f>ROUND(11.84579,5)</f>
        <v>11.84579</v>
      </c>
      <c r="G223" s="26"/>
      <c r="H223" s="38"/>
    </row>
    <row r="224" spans="1:8" ht="12.75" customHeight="1">
      <c r="A224" s="27">
        <v>44504</v>
      </c>
      <c r="B224" s="28"/>
      <c r="C224" s="30">
        <f>ROUND(11.05,5)</f>
        <v>11.05</v>
      </c>
      <c r="D224" s="30">
        <f>F224</f>
        <v>12.07585</v>
      </c>
      <c r="E224" s="30">
        <f>F224</f>
        <v>12.07585</v>
      </c>
      <c r="F224" s="30">
        <f>ROUND(12.07585,5)</f>
        <v>12.07585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ROUND(11.44,5)</f>
        <v>11.44</v>
      </c>
      <c r="D226" s="30">
        <f>F226</f>
        <v>11.62464</v>
      </c>
      <c r="E226" s="30">
        <f>F226</f>
        <v>11.62464</v>
      </c>
      <c r="F226" s="30">
        <f>ROUND(11.62464,5)</f>
        <v>11.62464</v>
      </c>
      <c r="G226" s="26"/>
      <c r="H226" s="38"/>
    </row>
    <row r="227" spans="1:8" ht="12.75" customHeight="1">
      <c r="A227" s="27">
        <v>44231</v>
      </c>
      <c r="B227" s="28"/>
      <c r="C227" s="30">
        <f>ROUND(11.44,5)</f>
        <v>11.44</v>
      </c>
      <c r="D227" s="30">
        <f>F227</f>
        <v>11.85097</v>
      </c>
      <c r="E227" s="30">
        <f>F227</f>
        <v>11.85097</v>
      </c>
      <c r="F227" s="30">
        <f>ROUND(11.85097,5)</f>
        <v>11.85097</v>
      </c>
      <c r="G227" s="26"/>
      <c r="H227" s="38"/>
    </row>
    <row r="228" spans="1:8" ht="12.75" customHeight="1">
      <c r="A228" s="27">
        <v>44322</v>
      </c>
      <c r="B228" s="28"/>
      <c r="C228" s="30">
        <f>ROUND(11.44,5)</f>
        <v>11.44</v>
      </c>
      <c r="D228" s="30">
        <f>F228</f>
        <v>12.07645</v>
      </c>
      <c r="E228" s="30">
        <f>F228</f>
        <v>12.07645</v>
      </c>
      <c r="F228" s="30">
        <f>ROUND(12.07645,5)</f>
        <v>12.07645</v>
      </c>
      <c r="G228" s="26"/>
      <c r="H228" s="38"/>
    </row>
    <row r="229" spans="1:8" ht="12.75" customHeight="1">
      <c r="A229" s="27">
        <v>44413</v>
      </c>
      <c r="B229" s="28"/>
      <c r="C229" s="30">
        <f>ROUND(11.44,5)</f>
        <v>11.44</v>
      </c>
      <c r="D229" s="30">
        <f>F229</f>
        <v>12.31636</v>
      </c>
      <c r="E229" s="30">
        <f>F229</f>
        <v>12.31636</v>
      </c>
      <c r="F229" s="30">
        <f>ROUND(12.31636,5)</f>
        <v>12.31636</v>
      </c>
      <c r="G229" s="26"/>
      <c r="H229" s="38"/>
    </row>
    <row r="230" spans="1:8" ht="12.75" customHeight="1">
      <c r="A230" s="27">
        <v>44504</v>
      </c>
      <c r="B230" s="28"/>
      <c r="C230" s="30">
        <f>ROUND(11.44,5)</f>
        <v>11.44</v>
      </c>
      <c r="D230" s="30">
        <f>F230</f>
        <v>12.57183</v>
      </c>
      <c r="E230" s="30">
        <f>F230</f>
        <v>12.57183</v>
      </c>
      <c r="F230" s="30">
        <f>ROUND(12.57183,5)</f>
        <v>12.57183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ROUND(726.353,3)</f>
        <v>726.353</v>
      </c>
      <c r="D232" s="31">
        <f>F232</f>
        <v>732.127</v>
      </c>
      <c r="E232" s="31">
        <f>F232</f>
        <v>732.127</v>
      </c>
      <c r="F232" s="31">
        <f>ROUND(732.127,3)</f>
        <v>732.127</v>
      </c>
      <c r="G232" s="26"/>
      <c r="H232" s="38"/>
    </row>
    <row r="233" spans="1:8" ht="12.75" customHeight="1">
      <c r="A233" s="27">
        <v>44231</v>
      </c>
      <c r="B233" s="28"/>
      <c r="C233" s="31">
        <f>ROUND(726.353,3)</f>
        <v>726.353</v>
      </c>
      <c r="D233" s="31">
        <f>F233</f>
        <v>739.726</v>
      </c>
      <c r="E233" s="31">
        <f>F233</f>
        <v>739.726</v>
      </c>
      <c r="F233" s="31">
        <f>ROUND(739.726,3)</f>
        <v>739.726</v>
      </c>
      <c r="G233" s="26"/>
      <c r="H233" s="38"/>
    </row>
    <row r="234" spans="1:8" ht="12.75" customHeight="1">
      <c r="A234" s="27">
        <v>44322</v>
      </c>
      <c r="B234" s="28"/>
      <c r="C234" s="31">
        <f>ROUND(726.353,3)</f>
        <v>726.353</v>
      </c>
      <c r="D234" s="31">
        <f>F234</f>
        <v>747.571</v>
      </c>
      <c r="E234" s="31">
        <f>F234</f>
        <v>747.571</v>
      </c>
      <c r="F234" s="31">
        <f>ROUND(747.571,3)</f>
        <v>747.571</v>
      </c>
      <c r="G234" s="26"/>
      <c r="H234" s="38"/>
    </row>
    <row r="235" spans="1:8" ht="12.75" customHeight="1">
      <c r="A235" s="27">
        <v>44413</v>
      </c>
      <c r="B235" s="28"/>
      <c r="C235" s="31">
        <f>ROUND(726.353,3)</f>
        <v>726.353</v>
      </c>
      <c r="D235" s="31">
        <f>F235</f>
        <v>755.588</v>
      </c>
      <c r="E235" s="31">
        <f>F235</f>
        <v>755.588</v>
      </c>
      <c r="F235" s="31">
        <f>ROUND(755.588,3)</f>
        <v>755.588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ROUND(744.073,3)</f>
        <v>744.073</v>
      </c>
      <c r="D237" s="31">
        <f>F237</f>
        <v>749.988</v>
      </c>
      <c r="E237" s="31">
        <f>F237</f>
        <v>749.988</v>
      </c>
      <c r="F237" s="31">
        <f>ROUND(749.988,3)</f>
        <v>749.988</v>
      </c>
      <c r="G237" s="26"/>
      <c r="H237" s="38"/>
    </row>
    <row r="238" spans="1:8" ht="12.75" customHeight="1">
      <c r="A238" s="27">
        <v>44231</v>
      </c>
      <c r="B238" s="28"/>
      <c r="C238" s="31">
        <f>ROUND(744.073,3)</f>
        <v>744.073</v>
      </c>
      <c r="D238" s="31">
        <f>F238</f>
        <v>757.773</v>
      </c>
      <c r="E238" s="31">
        <f>F238</f>
        <v>757.773</v>
      </c>
      <c r="F238" s="31">
        <f>ROUND(757.773,3)</f>
        <v>757.773</v>
      </c>
      <c r="G238" s="26"/>
      <c r="H238" s="38"/>
    </row>
    <row r="239" spans="1:8" ht="12.75" customHeight="1">
      <c r="A239" s="27">
        <v>44322</v>
      </c>
      <c r="B239" s="28"/>
      <c r="C239" s="31">
        <f>ROUND(744.073,3)</f>
        <v>744.073</v>
      </c>
      <c r="D239" s="31">
        <f>F239</f>
        <v>765.808</v>
      </c>
      <c r="E239" s="31">
        <f>F239</f>
        <v>765.808</v>
      </c>
      <c r="F239" s="31">
        <f>ROUND(765.808,3)</f>
        <v>765.808</v>
      </c>
      <c r="G239" s="26"/>
      <c r="H239" s="38"/>
    </row>
    <row r="240" spans="1:8" ht="12.75" customHeight="1">
      <c r="A240" s="27">
        <v>44413</v>
      </c>
      <c r="B240" s="28"/>
      <c r="C240" s="31">
        <f>ROUND(744.073,3)</f>
        <v>744.073</v>
      </c>
      <c r="D240" s="31">
        <f>F240</f>
        <v>774.021</v>
      </c>
      <c r="E240" s="31">
        <f>F240</f>
        <v>774.021</v>
      </c>
      <c r="F240" s="31">
        <f>ROUND(774.021,3)</f>
        <v>774.021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ROUND(811.564,3)</f>
        <v>811.564</v>
      </c>
      <c r="D242" s="31">
        <f>F242</f>
        <v>818.016</v>
      </c>
      <c r="E242" s="31">
        <f>F242</f>
        <v>818.016</v>
      </c>
      <c r="F242" s="31">
        <f>ROUND(818.016,3)</f>
        <v>818.016</v>
      </c>
      <c r="G242" s="26"/>
      <c r="H242" s="38"/>
    </row>
    <row r="243" spans="1:8" ht="12.75" customHeight="1">
      <c r="A243" s="27">
        <v>44231</v>
      </c>
      <c r="B243" s="28"/>
      <c r="C243" s="31">
        <f>ROUND(811.564,3)</f>
        <v>811.564</v>
      </c>
      <c r="D243" s="31">
        <f>F243</f>
        <v>826.506</v>
      </c>
      <c r="E243" s="31">
        <f>F243</f>
        <v>826.506</v>
      </c>
      <c r="F243" s="31">
        <f>ROUND(826.506,3)</f>
        <v>826.506</v>
      </c>
      <c r="G243" s="26"/>
      <c r="H243" s="38"/>
    </row>
    <row r="244" spans="1:8" ht="12.75" customHeight="1">
      <c r="A244" s="27">
        <v>44322</v>
      </c>
      <c r="B244" s="28"/>
      <c r="C244" s="31">
        <f>ROUND(811.564,3)</f>
        <v>811.564</v>
      </c>
      <c r="D244" s="31">
        <f>F244</f>
        <v>835.271</v>
      </c>
      <c r="E244" s="31">
        <f>F244</f>
        <v>835.271</v>
      </c>
      <c r="F244" s="31">
        <f>ROUND(835.271,3)</f>
        <v>835.271</v>
      </c>
      <c r="G244" s="26"/>
      <c r="H244" s="38"/>
    </row>
    <row r="245" spans="1:8" ht="12.75" customHeight="1">
      <c r="A245" s="27">
        <v>44413</v>
      </c>
      <c r="B245" s="28"/>
      <c r="C245" s="31">
        <f>ROUND(811.564,3)</f>
        <v>811.564</v>
      </c>
      <c r="D245" s="31">
        <f>F245</f>
        <v>844.228</v>
      </c>
      <c r="E245" s="31">
        <f>F245</f>
        <v>844.228</v>
      </c>
      <c r="F245" s="31">
        <f>ROUND(844.228,3)</f>
        <v>844.228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ROUND(710.509,3)</f>
        <v>710.509</v>
      </c>
      <c r="D247" s="31">
        <f>F247</f>
        <v>716.157</v>
      </c>
      <c r="E247" s="31">
        <f>F247</f>
        <v>716.157</v>
      </c>
      <c r="F247" s="31">
        <f>ROUND(716.157,3)</f>
        <v>716.157</v>
      </c>
      <c r="G247" s="26"/>
      <c r="H247" s="38"/>
    </row>
    <row r="248" spans="1:8" ht="12.75" customHeight="1">
      <c r="A248" s="27">
        <v>44231</v>
      </c>
      <c r="B248" s="28"/>
      <c r="C248" s="31">
        <f>ROUND(710.509,3)</f>
        <v>710.509</v>
      </c>
      <c r="D248" s="31">
        <f>F248</f>
        <v>723.591</v>
      </c>
      <c r="E248" s="31">
        <f>F248</f>
        <v>723.591</v>
      </c>
      <c r="F248" s="31">
        <f>ROUND(723.591,3)</f>
        <v>723.591</v>
      </c>
      <c r="G248" s="26"/>
      <c r="H248" s="38"/>
    </row>
    <row r="249" spans="1:8" ht="12.75" customHeight="1">
      <c r="A249" s="27">
        <v>44322</v>
      </c>
      <c r="B249" s="28"/>
      <c r="C249" s="31">
        <f>ROUND(710.509,3)</f>
        <v>710.509</v>
      </c>
      <c r="D249" s="31">
        <f>F249</f>
        <v>731.264</v>
      </c>
      <c r="E249" s="31">
        <f>F249</f>
        <v>731.264</v>
      </c>
      <c r="F249" s="31">
        <f>ROUND(731.264,3)</f>
        <v>731.264</v>
      </c>
      <c r="G249" s="26"/>
      <c r="H249" s="38"/>
    </row>
    <row r="250" spans="1:8" ht="12.75" customHeight="1">
      <c r="A250" s="27">
        <v>44413</v>
      </c>
      <c r="B250" s="28"/>
      <c r="C250" s="31">
        <f>ROUND(710.509,3)</f>
        <v>710.509</v>
      </c>
      <c r="D250" s="31">
        <f>F250</f>
        <v>739.106</v>
      </c>
      <c r="E250" s="31">
        <f>F250</f>
        <v>739.106</v>
      </c>
      <c r="F250" s="31">
        <f>ROUND(739.106,3)</f>
        <v>739.106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ROUND(252.702023633853,3)</f>
        <v>252.702</v>
      </c>
      <c r="D252" s="31">
        <f>F252</f>
        <v>254.763</v>
      </c>
      <c r="E252" s="31">
        <f>F252</f>
        <v>254.763</v>
      </c>
      <c r="F252" s="31">
        <f>ROUND(254.763,3)</f>
        <v>254.763</v>
      </c>
      <c r="G252" s="26"/>
      <c r="H252" s="38"/>
    </row>
    <row r="253" spans="1:8" ht="12.75" customHeight="1">
      <c r="A253" s="27">
        <v>44231</v>
      </c>
      <c r="B253" s="28"/>
      <c r="C253" s="31">
        <f>ROUND(252.702023633853,3)</f>
        <v>252.702</v>
      </c>
      <c r="D253" s="31">
        <f>F253</f>
        <v>257.47</v>
      </c>
      <c r="E253" s="31">
        <f>F253</f>
        <v>257.47</v>
      </c>
      <c r="F253" s="31">
        <f>ROUND(257.47,3)</f>
        <v>257.47</v>
      </c>
      <c r="G253" s="26"/>
      <c r="H253" s="38"/>
    </row>
    <row r="254" spans="1:8" ht="12.75" customHeight="1">
      <c r="A254" s="27">
        <v>44322</v>
      </c>
      <c r="B254" s="28"/>
      <c r="C254" s="31">
        <f>ROUND(252.702023633853,3)</f>
        <v>252.702</v>
      </c>
      <c r="D254" s="31">
        <f>F254</f>
        <v>260.262</v>
      </c>
      <c r="E254" s="31">
        <f>F254</f>
        <v>260.262</v>
      </c>
      <c r="F254" s="31">
        <f>ROUND(260.262,3)</f>
        <v>260.262</v>
      </c>
      <c r="G254" s="26"/>
      <c r="H254" s="38"/>
    </row>
    <row r="255" spans="1:8" ht="12.75" customHeight="1">
      <c r="A255" s="27">
        <v>44413</v>
      </c>
      <c r="B255" s="28"/>
      <c r="C255" s="31">
        <f>ROUND(252.702023633853,3)</f>
        <v>252.702</v>
      </c>
      <c r="D255" s="31">
        <f>F255</f>
        <v>263.115</v>
      </c>
      <c r="E255" s="31">
        <f>F255</f>
        <v>263.115</v>
      </c>
      <c r="F255" s="31">
        <f>ROUND(263.115,3)</f>
        <v>263.115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ROUND(701.924,3)</f>
        <v>701.924</v>
      </c>
      <c r="D257" s="31">
        <f>F257</f>
        <v>707.504</v>
      </c>
      <c r="E257" s="31">
        <f>F257</f>
        <v>707.504</v>
      </c>
      <c r="F257" s="31">
        <f>ROUND(707.504,3)</f>
        <v>707.504</v>
      </c>
      <c r="G257" s="26"/>
      <c r="H257" s="38"/>
    </row>
    <row r="258" spans="1:8" ht="12.75" customHeight="1">
      <c r="A258" s="27">
        <v>44231</v>
      </c>
      <c r="B258" s="28"/>
      <c r="C258" s="31">
        <f>ROUND(701.924,3)</f>
        <v>701.924</v>
      </c>
      <c r="D258" s="31">
        <f>F258</f>
        <v>714.847</v>
      </c>
      <c r="E258" s="31">
        <f>F258</f>
        <v>714.847</v>
      </c>
      <c r="F258" s="31">
        <f>ROUND(714.847,3)</f>
        <v>714.847</v>
      </c>
      <c r="G258" s="26"/>
      <c r="H258" s="38"/>
    </row>
    <row r="259" spans="1:8" ht="12.75" customHeight="1">
      <c r="A259" s="27">
        <v>44322</v>
      </c>
      <c r="B259" s="28"/>
      <c r="C259" s="31">
        <f>ROUND(701.924,3)</f>
        <v>701.924</v>
      </c>
      <c r="D259" s="31">
        <f>F259</f>
        <v>722.428</v>
      </c>
      <c r="E259" s="31">
        <f>F259</f>
        <v>722.428</v>
      </c>
      <c r="F259" s="31">
        <f>ROUND(722.428,3)</f>
        <v>722.428</v>
      </c>
      <c r="G259" s="26"/>
      <c r="H259" s="38"/>
    </row>
    <row r="260" spans="1:8" ht="12.75" customHeight="1">
      <c r="A260" s="27">
        <v>44413</v>
      </c>
      <c r="B260" s="28"/>
      <c r="C260" s="31">
        <f>ROUND(701.924,3)</f>
        <v>701.924</v>
      </c>
      <c r="D260" s="31">
        <f>F260</f>
        <v>730.176</v>
      </c>
      <c r="E260" s="31">
        <f>F260</f>
        <v>730.176</v>
      </c>
      <c r="F260" s="31">
        <f>ROUND(730.176,3)</f>
        <v>730.176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3.442</v>
      </c>
      <c r="D262" s="47">
        <v>3.462</v>
      </c>
      <c r="E262" s="47">
        <v>3.428</v>
      </c>
      <c r="F262" s="47">
        <v>3.4450000000000003</v>
      </c>
      <c r="G262" s="43"/>
      <c r="H262" s="44"/>
    </row>
    <row r="263" spans="1:8" ht="12.75" customHeight="1">
      <c r="A263" s="45">
        <v>44125</v>
      </c>
      <c r="B263" s="46"/>
      <c r="C263" s="47">
        <v>3.442</v>
      </c>
      <c r="D263" s="47">
        <v>3.472</v>
      </c>
      <c r="E263" s="47">
        <v>3.418</v>
      </c>
      <c r="F263" s="47">
        <v>3.4450000000000003</v>
      </c>
      <c r="G263" s="43"/>
      <c r="H263" s="44"/>
    </row>
    <row r="264" spans="1:8" ht="12.75" customHeight="1">
      <c r="A264" s="45">
        <v>44153</v>
      </c>
      <c r="B264" s="46"/>
      <c r="C264" s="47">
        <v>3.442</v>
      </c>
      <c r="D264" s="47">
        <v>3.472</v>
      </c>
      <c r="E264" s="47">
        <v>3.408</v>
      </c>
      <c r="F264" s="47">
        <v>3.44</v>
      </c>
      <c r="G264" s="43"/>
      <c r="H264" s="44"/>
    </row>
    <row r="265" spans="1:8" ht="12.75" customHeight="1">
      <c r="A265" s="45">
        <v>44180</v>
      </c>
      <c r="B265" s="46"/>
      <c r="C265" s="47">
        <v>3.442</v>
      </c>
      <c r="D265" s="47">
        <v>3.442</v>
      </c>
      <c r="E265" s="47">
        <v>3.398</v>
      </c>
      <c r="F265" s="47">
        <v>3.42</v>
      </c>
      <c r="G265" s="43"/>
      <c r="H265" s="44"/>
    </row>
    <row r="266" spans="1:8" ht="12.75" customHeight="1">
      <c r="A266" s="45">
        <v>44216</v>
      </c>
      <c r="B266" s="46"/>
      <c r="C266" s="47">
        <v>3.442</v>
      </c>
      <c r="D266" s="47">
        <v>3.452</v>
      </c>
      <c r="E266" s="47">
        <v>3.388</v>
      </c>
      <c r="F266" s="47">
        <v>3.42</v>
      </c>
      <c r="G266" s="43"/>
      <c r="H266" s="44"/>
    </row>
    <row r="267" spans="1:8" ht="12.75" customHeight="1">
      <c r="A267" s="45">
        <v>44244</v>
      </c>
      <c r="B267" s="46"/>
      <c r="C267" s="47">
        <v>3.442</v>
      </c>
      <c r="D267" s="47">
        <v>3.452</v>
      </c>
      <c r="E267" s="47">
        <v>3.388</v>
      </c>
      <c r="F267" s="47">
        <v>3.42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3.452</v>
      </c>
      <c r="E268" s="47">
        <v>3.398</v>
      </c>
      <c r="F268" s="47">
        <v>3.425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3.552</v>
      </c>
      <c r="E269" s="47">
        <v>3.478</v>
      </c>
      <c r="F269" s="47">
        <v>3.515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3.702</v>
      </c>
      <c r="E270" s="47">
        <v>3.618</v>
      </c>
      <c r="F270" s="47">
        <v>3.66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3.892</v>
      </c>
      <c r="E271" s="47">
        <v>3.808</v>
      </c>
      <c r="F271" s="47">
        <v>3.8499999999999996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4.062</v>
      </c>
      <c r="E272" s="47">
        <v>3.968</v>
      </c>
      <c r="F272" s="47">
        <v>4.015000000000001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4.292</v>
      </c>
      <c r="E273" s="47">
        <v>4.188</v>
      </c>
      <c r="F273" s="47">
        <v>4.24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ROUND(91.5809231414564,2)</f>
        <v>91.58</v>
      </c>
      <c r="D275" s="26">
        <f>F275</f>
        <v>86.05</v>
      </c>
      <c r="E275" s="26">
        <f>F275</f>
        <v>86.05</v>
      </c>
      <c r="F275" s="26">
        <f>ROUND(86.045592838786,2)</f>
        <v>86.05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ROUND(89.4270251928295,2)</f>
        <v>89.43</v>
      </c>
      <c r="D277" s="26">
        <f>F277</f>
        <v>81.49</v>
      </c>
      <c r="E277" s="26">
        <f>F277</f>
        <v>81.49</v>
      </c>
      <c r="F277" s="26">
        <f>ROUND(81.491631040381,2)</f>
        <v>81.49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ROUND(91.5809231414564,5)</f>
        <v>91.58092</v>
      </c>
      <c r="D281" s="30">
        <f>F281</f>
        <v>93.98906</v>
      </c>
      <c r="E281" s="30">
        <f>F281</f>
        <v>93.98906</v>
      </c>
      <c r="F281" s="30">
        <f>ROUND(93.9890558857417,5)</f>
        <v>93.98906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ROUND(91.5809231414564,5)</f>
        <v>91.58092</v>
      </c>
      <c r="D283" s="30">
        <f>F283</f>
        <v>92.20843</v>
      </c>
      <c r="E283" s="30">
        <f>F283</f>
        <v>92.20843</v>
      </c>
      <c r="F283" s="30">
        <f>ROUND(92.208426680126,5)</f>
        <v>92.20843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ROUND(91.5809231414564,5)</f>
        <v>91.58092</v>
      </c>
      <c r="D285" s="30">
        <f>F285</f>
        <v>90.35267</v>
      </c>
      <c r="E285" s="30">
        <f>F285</f>
        <v>90.35267</v>
      </c>
      <c r="F285" s="30">
        <f>ROUND(90.3526697815893,5)</f>
        <v>90.35267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ROUND(91.5809231414564,5)</f>
        <v>91.58092</v>
      </c>
      <c r="D287" s="30">
        <f>F287</f>
        <v>89.29209</v>
      </c>
      <c r="E287" s="30">
        <f>F287</f>
        <v>89.29209</v>
      </c>
      <c r="F287" s="30">
        <f>ROUND(89.2920905144081,5)</f>
        <v>89.29209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ROUND(91.5809231414564,5)</f>
        <v>91.58092</v>
      </c>
      <c r="D289" s="30">
        <f>F289</f>
        <v>90.54667</v>
      </c>
      <c r="E289" s="30">
        <f>F289</f>
        <v>90.54667</v>
      </c>
      <c r="F289" s="30">
        <f>ROUND(90.5466713196505,5)</f>
        <v>90.54667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ROUND(91.5809231414564,5)</f>
        <v>91.58092</v>
      </c>
      <c r="D291" s="30">
        <f>F291</f>
        <v>89.95787</v>
      </c>
      <c r="E291" s="30">
        <f>F291</f>
        <v>89.95787</v>
      </c>
      <c r="F291" s="30">
        <f>ROUND(89.9578669897639,5)</f>
        <v>89.95787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ROUND(91.5809231414564,5)</f>
        <v>91.58092</v>
      </c>
      <c r="D293" s="30">
        <f>F293</f>
        <v>90.05164</v>
      </c>
      <c r="E293" s="30">
        <f>F293</f>
        <v>90.05164</v>
      </c>
      <c r="F293" s="30">
        <f>ROUND(90.0516400125157,5)</f>
        <v>90.05164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ROUND(91.5809231414564,5)</f>
        <v>91.58092</v>
      </c>
      <c r="D295" s="30">
        <f>F295</f>
        <v>93.17479</v>
      </c>
      <c r="E295" s="30">
        <f>F295</f>
        <v>93.17479</v>
      </c>
      <c r="F295" s="30">
        <f>ROUND(93.1747857153802,5)</f>
        <v>93.17479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ROUND(91.5809231414564,2)</f>
        <v>91.58</v>
      </c>
      <c r="D297" s="26">
        <f>F297</f>
        <v>91.58</v>
      </c>
      <c r="E297" s="26">
        <f>F297</f>
        <v>91.58</v>
      </c>
      <c r="F297" s="26">
        <f>ROUND(91.5809231414564,2)</f>
        <v>91.58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ROUND(91.5809231414564,2)</f>
        <v>91.58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ROUND(89.4270251928295,5)</f>
        <v>89.42703</v>
      </c>
      <c r="D301" s="30">
        <f>F301</f>
        <v>79.72779</v>
      </c>
      <c r="E301" s="30">
        <f>F301</f>
        <v>79.72779</v>
      </c>
      <c r="F301" s="30">
        <f>ROUND(79.7277874245482,5)</f>
        <v>79.72779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ROUND(89.4270251928295,5)</f>
        <v>89.42703</v>
      </c>
      <c r="D303" s="30">
        <f>F303</f>
        <v>76.33109</v>
      </c>
      <c r="E303" s="30">
        <f>F303</f>
        <v>76.33109</v>
      </c>
      <c r="F303" s="30">
        <f>ROUND(76.3310877661965,5)</f>
        <v>76.33109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ROUND(89.4270251928295,5)</f>
        <v>89.42703</v>
      </c>
      <c r="D305" s="30">
        <f>F305</f>
        <v>74.8275</v>
      </c>
      <c r="E305" s="30">
        <f>F305</f>
        <v>74.8275</v>
      </c>
      <c r="F305" s="30">
        <f>ROUND(74.827495414872,5)</f>
        <v>74.8275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ROUND(89.4270251928295,5)</f>
        <v>89.42703</v>
      </c>
      <c r="D307" s="30">
        <f>F307</f>
        <v>76.95463</v>
      </c>
      <c r="E307" s="30">
        <f>F307</f>
        <v>76.95463</v>
      </c>
      <c r="F307" s="30">
        <f>ROUND(76.9546285476712,5)</f>
        <v>76.95463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ROUND(89.4270251928295,5)</f>
        <v>89.42703</v>
      </c>
      <c r="D309" s="30">
        <f>F309</f>
        <v>81.0954</v>
      </c>
      <c r="E309" s="30">
        <f>F309</f>
        <v>81.0954</v>
      </c>
      <c r="F309" s="30">
        <f>ROUND(81.0953968175653,5)</f>
        <v>81.0954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ROUND(89.4270251928295,5)</f>
        <v>89.42703</v>
      </c>
      <c r="D311" s="30">
        <f>F311</f>
        <v>79.72181</v>
      </c>
      <c r="E311" s="30">
        <f>F311</f>
        <v>79.72181</v>
      </c>
      <c r="F311" s="30">
        <f>ROUND(79.721807696681,5)</f>
        <v>79.72181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ROUND(89.4270251928295,5)</f>
        <v>89.42703</v>
      </c>
      <c r="D313" s="30">
        <f>F313</f>
        <v>81.93489</v>
      </c>
      <c r="E313" s="30">
        <f>F313</f>
        <v>81.93489</v>
      </c>
      <c r="F313" s="30">
        <f>ROUND(81.934894818351,5)</f>
        <v>81.93489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ROUND(89.4270251928295,5)</f>
        <v>89.42703</v>
      </c>
      <c r="D315" s="30">
        <f>F315</f>
        <v>87.86154</v>
      </c>
      <c r="E315" s="30">
        <f>F315</f>
        <v>87.86154</v>
      </c>
      <c r="F315" s="30">
        <f>ROUND(87.8615412931343,5)</f>
        <v>87.86154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ROUND(89.4270251928295,2)</f>
        <v>89.43</v>
      </c>
      <c r="D317" s="26">
        <f>F317</f>
        <v>89.43</v>
      </c>
      <c r="E317" s="26">
        <f>F317</f>
        <v>89.43</v>
      </c>
      <c r="F317" s="26">
        <f>ROUND(89.4270251928295,2)</f>
        <v>89.43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ROUND(89.4270251928295,2)</f>
        <v>89.43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2020-08-21T15:59:17Z</dcterms:modified>
  <cp:category/>
  <cp:version/>
  <cp:contentType/>
  <cp:contentStatus/>
</cp:coreProperties>
</file>