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<sst xmlns="http://schemas.openxmlformats.org/spreadsheetml/2006/main" count="86" uniqueCount="84">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</sst>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26" xfId="58" applyFont="1" applyFill="1" applyBorder="1" applyAlignment="1" applyProtection="1">
      <alignment horizontal="center"/>
      <protection locked="0"/>
    </xf>
    <xf numFmtId="2" fontId="6" fillId="0" borderId="26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43" fillId="0" borderId="33" xfId="59" applyNumberFormat="1" applyFont="1" applyFill="1" applyBorder="1" applyAlignment="1">
      <alignment horizontal="center"/>
      <protection/>
    </xf>
    <xf numFmtId="201" fontId="43" fillId="0" borderId="34" xfId="59" applyNumberFormat="1" applyFont="1" applyFill="1" applyBorder="1" applyAlignment="1">
      <alignment horizontal="center"/>
      <protection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ROUND(91.2439292767715,2)</f>
        <v>91.24</v>
      </c>
      <c r="D6" s="28">
        <f>F6</f>
        <v>93.97</v>
      </c>
      <c r="E6" s="28">
        <f>F6</f>
        <v>93.97</v>
      </c>
      <c r="F6" s="28">
        <f>ROUND(93.97069724272,2)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ROUND(91.2439292767715,2)</f>
        <v>91.24</v>
      </c>
      <c r="D7" s="28">
        <f>F7</f>
        <v>92.18</v>
      </c>
      <c r="E7" s="28">
        <f>F7</f>
        <v>92.18</v>
      </c>
      <c r="F7" s="28">
        <f>ROUND(92.1830290306931,2)</f>
        <v>92.18</v>
      </c>
      <c r="G7" s="28"/>
      <c r="H7" s="38"/>
    </row>
    <row r="8" spans="1:8" ht="12.75" customHeight="1">
      <c r="A8" s="26">
        <v>44362</v>
      </c>
      <c r="B8" s="27"/>
      <c r="C8" s="28">
        <f>ROUND(91.2439292767715,2)</f>
        <v>91.24</v>
      </c>
      <c r="D8" s="28">
        <f>F8</f>
        <v>90.31</v>
      </c>
      <c r="E8" s="28">
        <f>F8</f>
        <v>90.31</v>
      </c>
      <c r="F8" s="28">
        <f>ROUND(90.3055726506265,2)</f>
        <v>90.31</v>
      </c>
      <c r="G8" s="28"/>
      <c r="H8" s="38"/>
    </row>
    <row r="9" spans="1:8" ht="12.75" customHeight="1">
      <c r="A9" s="26">
        <v>44460</v>
      </c>
      <c r="B9" s="27"/>
      <c r="C9" s="28">
        <f>ROUND(91.2439292767715,2)</f>
        <v>91.24</v>
      </c>
      <c r="D9" s="28">
        <f>F9</f>
        <v>89.21</v>
      </c>
      <c r="E9" s="28">
        <f>F9</f>
        <v>89.21</v>
      </c>
      <c r="F9" s="28">
        <f>ROUND(89.2107791459492,2)</f>
        <v>89.21</v>
      </c>
      <c r="G9" s="28"/>
      <c r="H9" s="38"/>
    </row>
    <row r="10" spans="1:8" ht="12.75" customHeight="1">
      <c r="A10" s="26">
        <v>44551</v>
      </c>
      <c r="B10" s="27"/>
      <c r="C10" s="28">
        <f>ROUND(91.2439292767715,2)</f>
        <v>91.24</v>
      </c>
      <c r="D10" s="28">
        <f>F10</f>
        <v>90.42</v>
      </c>
      <c r="E10" s="28">
        <f>F10</f>
        <v>90.42</v>
      </c>
      <c r="F10" s="28">
        <f>ROUND(90.4151159065773,2)</f>
        <v>90.42</v>
      </c>
      <c r="G10" s="28"/>
      <c r="H10" s="38"/>
    </row>
    <row r="11" spans="1:8" ht="12.75" customHeight="1">
      <c r="A11" s="26">
        <v>44635</v>
      </c>
      <c r="B11" s="27"/>
      <c r="C11" s="28">
        <f>ROUND(91.2439292767715,2)</f>
        <v>91.24</v>
      </c>
      <c r="D11" s="28">
        <f>F11</f>
        <v>89.79</v>
      </c>
      <c r="E11" s="28">
        <f>F11</f>
        <v>89.79</v>
      </c>
      <c r="F11" s="28">
        <f>ROUND(89.7865221197269,2)</f>
        <v>89.79</v>
      </c>
      <c r="G11" s="28"/>
      <c r="H11" s="38"/>
    </row>
    <row r="12" spans="1:8" ht="12.75" customHeight="1">
      <c r="A12" s="26">
        <v>44733</v>
      </c>
      <c r="B12" s="27"/>
      <c r="C12" s="28">
        <f>ROUND(91.2439292767715,2)</f>
        <v>91.24</v>
      </c>
      <c r="D12" s="28">
        <f>F12</f>
        <v>89.84</v>
      </c>
      <c r="E12" s="28">
        <f>F12</f>
        <v>89.84</v>
      </c>
      <c r="F12" s="28">
        <f>ROUND(89.8360570777064,2)</f>
        <v>89.84</v>
      </c>
      <c r="G12" s="28"/>
      <c r="H12" s="38"/>
    </row>
    <row r="13" spans="1:8" ht="12.75" customHeight="1">
      <c r="A13" s="26">
        <v>44824</v>
      </c>
      <c r="B13" s="27"/>
      <c r="C13" s="28">
        <f>ROUND(91.2439292767715,2)</f>
        <v>91.24</v>
      </c>
      <c r="D13" s="28">
        <f>F13</f>
        <v>92.92</v>
      </c>
      <c r="E13" s="28">
        <f>F13</f>
        <v>92.92</v>
      </c>
      <c r="F13" s="28">
        <f>ROUND(92.9176199957494,2)</f>
        <v>92.92</v>
      </c>
      <c r="G13" s="28"/>
      <c r="H13" s="38"/>
    </row>
    <row r="14" spans="1:8" ht="12.75" customHeight="1">
      <c r="A14" s="26">
        <v>44915</v>
      </c>
      <c r="B14" s="27"/>
      <c r="C14" s="28">
        <f>ROUND(91.2439292767715,2)</f>
        <v>91.24</v>
      </c>
      <c r="D14" s="28">
        <f>F14</f>
        <v>93.37</v>
      </c>
      <c r="E14" s="28">
        <f>F14</f>
        <v>93.37</v>
      </c>
      <c r="F14" s="28">
        <f>ROUND(93.3742683416542,2)</f>
        <v>93.37</v>
      </c>
      <c r="G14" s="28"/>
      <c r="H14" s="38"/>
    </row>
    <row r="15" spans="1:8" ht="12.75" customHeight="1">
      <c r="A15" s="26">
        <v>45007</v>
      </c>
      <c r="B15" s="27"/>
      <c r="C15" s="28">
        <f>ROUND(91.2439292767715,2)</f>
        <v>91.24</v>
      </c>
      <c r="D15" s="28">
        <f>F15</f>
        <v>85.73</v>
      </c>
      <c r="E15" s="28">
        <f>F15</f>
        <v>85.73</v>
      </c>
      <c r="F15" s="28">
        <f>ROUND(85.7280956480346,2)</f>
        <v>85.73</v>
      </c>
      <c r="G15" s="28"/>
      <c r="H15" s="38"/>
    </row>
    <row r="16" spans="1:8" ht="12.75" customHeight="1">
      <c r="A16" s="26">
        <v>45097</v>
      </c>
      <c r="B16" s="27"/>
      <c r="C16" s="28">
        <f>ROUND(91.2439292767715,2)</f>
        <v>91.24</v>
      </c>
      <c r="D16" s="28">
        <f>F16</f>
        <v>91.24</v>
      </c>
      <c r="E16" s="28">
        <f>F16</f>
        <v>91.24</v>
      </c>
      <c r="F16" s="28">
        <f>ROUND(91.2439292767715,2)</f>
        <v>91.24</v>
      </c>
      <c r="G16" s="28"/>
      <c r="H16" s="38"/>
    </row>
    <row r="17" spans="1:8" ht="12.75" customHeight="1">
      <c r="A17" s="26">
        <v>45188</v>
      </c>
      <c r="B17" s="27"/>
      <c r="C17" s="28">
        <f>ROUND(91.2439292767715,2)</f>
        <v>91.24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ROUND(87.4461381473059,2)</f>
        <v>87.45</v>
      </c>
      <c r="D19" s="28">
        <f>F19</f>
        <v>78.71</v>
      </c>
      <c r="E19" s="28">
        <f>F19</f>
        <v>78.71</v>
      </c>
      <c r="F19" s="28">
        <f>ROUND(78.7063243254058,2)</f>
        <v>78.71</v>
      </c>
      <c r="G19" s="28"/>
      <c r="H19" s="38"/>
    </row>
    <row r="20" spans="1:8" ht="12.75" customHeight="1">
      <c r="A20" s="26">
        <v>46097</v>
      </c>
      <c r="B20" s="27"/>
      <c r="C20" s="28">
        <f>ROUND(87.4461381473059,2)</f>
        <v>87.45</v>
      </c>
      <c r="D20" s="28">
        <f>F20</f>
        <v>75.2</v>
      </c>
      <c r="E20" s="28">
        <f>F20</f>
        <v>75.2</v>
      </c>
      <c r="F20" s="28">
        <f>ROUND(75.2026799820096,2)</f>
        <v>75.2</v>
      </c>
      <c r="G20" s="28"/>
      <c r="H20" s="38"/>
    </row>
    <row r="21" spans="1:8" ht="12.75" customHeight="1">
      <c r="A21" s="26">
        <v>46188</v>
      </c>
      <c r="B21" s="27"/>
      <c r="C21" s="28">
        <f>ROUND(87.4461381473059,2)</f>
        <v>87.45</v>
      </c>
      <c r="D21" s="28">
        <f>F21</f>
        <v>73.58</v>
      </c>
      <c r="E21" s="28">
        <f>F21</f>
        <v>73.58</v>
      </c>
      <c r="F21" s="28">
        <f>ROUND(73.5847788800642,2)</f>
        <v>73.58</v>
      </c>
      <c r="G21" s="28"/>
      <c r="H21" s="38"/>
    </row>
    <row r="22" spans="1:8" ht="12.75" customHeight="1">
      <c r="A22" s="26">
        <v>46286</v>
      </c>
      <c r="B22" s="27"/>
      <c r="C22" s="28">
        <f>ROUND(87.4461381473059,2)</f>
        <v>87.45</v>
      </c>
      <c r="D22" s="28">
        <f>F22</f>
        <v>75.6</v>
      </c>
      <c r="E22" s="28">
        <f>F22</f>
        <v>75.6</v>
      </c>
      <c r="F22" s="28">
        <f>ROUND(75.5953158645816,2)</f>
        <v>75.6</v>
      </c>
      <c r="G22" s="28"/>
      <c r="H22" s="38"/>
    </row>
    <row r="23" spans="1:8" ht="12.75" customHeight="1">
      <c r="A23" s="26">
        <v>46377</v>
      </c>
      <c r="B23" s="27"/>
      <c r="C23" s="28">
        <f>ROUND(87.4461381473059,2)</f>
        <v>87.45</v>
      </c>
      <c r="D23" s="28">
        <f>F23</f>
        <v>79.62</v>
      </c>
      <c r="E23" s="28">
        <f>F23</f>
        <v>79.62</v>
      </c>
      <c r="F23" s="28">
        <f>ROUND(79.6164413859216,2)</f>
        <v>79.62</v>
      </c>
      <c r="G23" s="28"/>
      <c r="H23" s="38"/>
    </row>
    <row r="24" spans="1:8" ht="12.75" customHeight="1">
      <c r="A24" s="26">
        <v>46461</v>
      </c>
      <c r="B24" s="27"/>
      <c r="C24" s="28">
        <f>ROUND(87.4461381473059,2)</f>
        <v>87.45</v>
      </c>
      <c r="D24" s="28">
        <f>F24</f>
        <v>78.1</v>
      </c>
      <c r="E24" s="28">
        <f>F24</f>
        <v>78.1</v>
      </c>
      <c r="F24" s="28">
        <f>ROUND(78.1002155255148,2)</f>
        <v>78.1</v>
      </c>
      <c r="G24" s="28"/>
      <c r="H24" s="38"/>
    </row>
    <row r="25" spans="1:8" ht="12.75" customHeight="1">
      <c r="A25" s="26">
        <v>46559</v>
      </c>
      <c r="B25" s="27"/>
      <c r="C25" s="28">
        <f>ROUND(87.4461381473059,2)</f>
        <v>87.45</v>
      </c>
      <c r="D25" s="28">
        <f>F25</f>
        <v>80.18</v>
      </c>
      <c r="E25" s="28">
        <f>F25</f>
        <v>80.18</v>
      </c>
      <c r="F25" s="28">
        <f>ROUND(80.1821654690975,2)</f>
        <v>80.18</v>
      </c>
      <c r="G25" s="28"/>
      <c r="H25" s="38"/>
    </row>
    <row r="26" spans="1:8" ht="12.75" customHeight="1">
      <c r="A26" s="26">
        <v>46650</v>
      </c>
      <c r="B26" s="27"/>
      <c r="C26" s="28">
        <f>ROUND(87.4461381473059,2)</f>
        <v>87.45</v>
      </c>
      <c r="D26" s="28">
        <f>F26</f>
        <v>86.02</v>
      </c>
      <c r="E26" s="28">
        <f>F26</f>
        <v>86.02</v>
      </c>
      <c r="F26" s="28">
        <f>ROUND(86.0231734150751,2)</f>
        <v>86.02</v>
      </c>
      <c r="G26" s="28"/>
      <c r="H26" s="38"/>
    </row>
    <row r="27" spans="1:8" ht="12.75" customHeight="1">
      <c r="A27" s="26">
        <v>46741</v>
      </c>
      <c r="B27" s="27"/>
      <c r="C27" s="28">
        <f>ROUND(87.4461381473059,2)</f>
        <v>87.45</v>
      </c>
      <c r="D27" s="28">
        <f>F27</f>
        <v>86.45</v>
      </c>
      <c r="E27" s="28">
        <f>F27</f>
        <v>86.45</v>
      </c>
      <c r="F27" s="28">
        <f>ROUND(86.4529043233402,2)</f>
        <v>86.45</v>
      </c>
      <c r="G27" s="28"/>
      <c r="H27" s="38"/>
    </row>
    <row r="28" spans="1:8" ht="12.75" customHeight="1">
      <c r="A28" s="26">
        <v>46834</v>
      </c>
      <c r="B28" s="27"/>
      <c r="C28" s="28">
        <f>ROUND(87.4461381473059,2)</f>
        <v>87.45</v>
      </c>
      <c r="D28" s="28">
        <f>F28</f>
        <v>79.5</v>
      </c>
      <c r="E28" s="28">
        <f>F28</f>
        <v>79.5</v>
      </c>
      <c r="F28" s="28">
        <f>ROUND(79.495441122575,2)</f>
        <v>79.5</v>
      </c>
      <c r="G28" s="28"/>
      <c r="H28" s="38"/>
    </row>
    <row r="29" spans="1:8" ht="12.75" customHeight="1">
      <c r="A29" s="26">
        <v>46924</v>
      </c>
      <c r="B29" s="27"/>
      <c r="C29" s="28">
        <f>ROUND(87.4461381473059,2)</f>
        <v>87.45</v>
      </c>
      <c r="D29" s="28">
        <f>F29</f>
        <v>87.45</v>
      </c>
      <c r="E29" s="28">
        <f>F29</f>
        <v>87.45</v>
      </c>
      <c r="F29" s="28">
        <f>ROUND(87.4461381473059,2)</f>
        <v>87.45</v>
      </c>
      <c r="G29" s="28"/>
      <c r="H29" s="38"/>
    </row>
    <row r="30" spans="1:8" ht="12.75" customHeight="1">
      <c r="A30" s="26">
        <v>47015</v>
      </c>
      <c r="B30" s="27"/>
      <c r="C30" s="28">
        <f>ROUND(87.4461381473059,2)</f>
        <v>87.45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ROUND(2.755,5)</f>
        <v>2.755</v>
      </c>
      <c r="D32" s="30">
        <f>F32</f>
        <v>2.755</v>
      </c>
      <c r="E32" s="30">
        <f>F32</f>
        <v>2.755</v>
      </c>
      <c r="F32" s="30">
        <f>ROUND(2.755,5)</f>
        <v>2.755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ROUND(4.78,5)</f>
        <v>4.78</v>
      </c>
      <c r="D34" s="30">
        <f>F34</f>
        <v>4.78</v>
      </c>
      <c r="E34" s="30">
        <f>F34</f>
        <v>4.78</v>
      </c>
      <c r="F34" s="30">
        <f>ROUND(4.78,5)</f>
        <v>4.78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ROUND(11.31,5)</f>
        <v>11.31</v>
      </c>
      <c r="D40" s="30">
        <f>F40</f>
        <v>11.31</v>
      </c>
      <c r="E40" s="30">
        <f>F40</f>
        <v>11.31</v>
      </c>
      <c r="F40" s="30">
        <f>ROUND(11.31,5)</f>
        <v>11.31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ROUND(4.185,5)</f>
        <v>4.185</v>
      </c>
      <c r="D42" s="30">
        <f>F42</f>
        <v>4.185</v>
      </c>
      <c r="E42" s="30">
        <f>F42</f>
        <v>4.185</v>
      </c>
      <c r="F42" s="30">
        <f>ROUND(4.185,5)</f>
        <v>4.185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ROUND(6.985,3)</f>
        <v>6.985</v>
      </c>
      <c r="D44" s="31">
        <f>F44</f>
        <v>6.985</v>
      </c>
      <c r="E44" s="31">
        <f>F44</f>
        <v>6.985</v>
      </c>
      <c r="F44" s="31">
        <f>ROUND(6.985,3)</f>
        <v>6.985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ROUND(1.805,3)</f>
        <v>1.805</v>
      </c>
      <c r="D46" s="31">
        <f>F46</f>
        <v>1.805</v>
      </c>
      <c r="E46" s="31">
        <f>F46</f>
        <v>1.805</v>
      </c>
      <c r="F46" s="31">
        <f>ROUND(1.805,3)</f>
        <v>1.805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ROUND(4.665,3)</f>
        <v>4.665</v>
      </c>
      <c r="D48" s="31">
        <f>F48</f>
        <v>4.665</v>
      </c>
      <c r="E48" s="31">
        <f>F48</f>
        <v>4.665</v>
      </c>
      <c r="F48" s="31">
        <f>ROUND(4.665,3)</f>
        <v>4.665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ROUND(3.48,3)</f>
        <v>3.48</v>
      </c>
      <c r="D50" s="31">
        <f>F50</f>
        <v>3.48</v>
      </c>
      <c r="E50" s="31">
        <f>F50</f>
        <v>3.48</v>
      </c>
      <c r="F50" s="31">
        <f>ROUND(3.48,3)</f>
        <v>3.48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ROUND(10.31,3)</f>
        <v>10.31</v>
      </c>
      <c r="D52" s="31">
        <f>F52</f>
        <v>10.31</v>
      </c>
      <c r="E52" s="31">
        <f>F52</f>
        <v>10.31</v>
      </c>
      <c r="F52" s="31">
        <f>ROUND(10.31,3)</f>
        <v>10.31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ROUND(9.365,3)</f>
        <v>9.365</v>
      </c>
      <c r="D58" s="31">
        <f>F58</f>
        <v>9.365</v>
      </c>
      <c r="E58" s="31">
        <f>F58</f>
        <v>9.365</v>
      </c>
      <c r="F58" s="31">
        <f>ROUND(9.365,3)</f>
        <v>9.365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ROUND(2.755,5)</f>
        <v>2.755</v>
      </c>
      <c r="D60" s="30">
        <f>F60</f>
        <v>146.36892</v>
      </c>
      <c r="E60" s="30">
        <f>F60</f>
        <v>146.36892</v>
      </c>
      <c r="F60" s="30">
        <f>ROUND(146.36892,5)</f>
        <v>146.36892</v>
      </c>
      <c r="G60" s="28"/>
      <c r="H60" s="38"/>
    </row>
    <row r="61" spans="1:8" ht="12.75" customHeight="1">
      <c r="A61" s="26">
        <v>44322</v>
      </c>
      <c r="B61" s="27"/>
      <c r="C61" s="30">
        <f>ROUND(2.755,5)</f>
        <v>2.755</v>
      </c>
      <c r="D61" s="30">
        <f>F61</f>
        <v>147.94406</v>
      </c>
      <c r="E61" s="30">
        <f>F61</f>
        <v>147.94406</v>
      </c>
      <c r="F61" s="30">
        <f>ROUND(147.94406,5)</f>
        <v>147.94406</v>
      </c>
      <c r="G61" s="28"/>
      <c r="H61" s="38"/>
    </row>
    <row r="62" spans="1:8" ht="12.75" customHeight="1">
      <c r="A62" s="26">
        <v>44413</v>
      </c>
      <c r="B62" s="27"/>
      <c r="C62" s="30">
        <f>ROUND(2.755,5)</f>
        <v>2.755</v>
      </c>
      <c r="D62" s="30">
        <f>F62</f>
        <v>148.04857</v>
      </c>
      <c r="E62" s="30">
        <f>F62</f>
        <v>148.04857</v>
      </c>
      <c r="F62" s="30">
        <f>ROUND(148.04857,5)</f>
        <v>148.04857</v>
      </c>
      <c r="G62" s="28"/>
      <c r="H62" s="38"/>
    </row>
    <row r="63" spans="1:8" ht="12.75" customHeight="1">
      <c r="A63" s="26">
        <v>44504</v>
      </c>
      <c r="B63" s="27"/>
      <c r="C63" s="30">
        <f>ROUND(2.755,5)</f>
        <v>2.755</v>
      </c>
      <c r="D63" s="30">
        <f>F63</f>
        <v>149.67071</v>
      </c>
      <c r="E63" s="30">
        <f>F63</f>
        <v>149.67071</v>
      </c>
      <c r="F63" s="30">
        <f>ROUND(149.67071,5)</f>
        <v>149.67071</v>
      </c>
      <c r="G63" s="28"/>
      <c r="H63" s="38"/>
    </row>
    <row r="64" spans="1:8" ht="12.75" customHeight="1">
      <c r="A64" s="26">
        <v>44595</v>
      </c>
      <c r="B64" s="27"/>
      <c r="C64" s="30">
        <f>ROUND(2.755,5)</f>
        <v>2.755</v>
      </c>
      <c r="D64" s="30">
        <f>F64</f>
        <v>149.68069</v>
      </c>
      <c r="E64" s="30">
        <f>F64</f>
        <v>149.68069</v>
      </c>
      <c r="F64" s="30">
        <f>ROUND(149.68069,5)</f>
        <v>149.68069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ROUND(101.72229,5)</f>
        <v>101.72229</v>
      </c>
      <c r="D66" s="30">
        <f>F66</f>
        <v>102.55495</v>
      </c>
      <c r="E66" s="30">
        <f>F66</f>
        <v>102.55495</v>
      </c>
      <c r="F66" s="30">
        <f>ROUND(102.55495,5)</f>
        <v>102.55495</v>
      </c>
      <c r="G66" s="28"/>
      <c r="H66" s="38"/>
    </row>
    <row r="67" spans="1:8" ht="12.75" customHeight="1">
      <c r="A67" s="26">
        <v>44322</v>
      </c>
      <c r="B67" s="27"/>
      <c r="C67" s="30">
        <f>ROUND(101.72229,5)</f>
        <v>101.72229</v>
      </c>
      <c r="D67" s="30">
        <f>F67</f>
        <v>102.52097</v>
      </c>
      <c r="E67" s="30">
        <f>F67</f>
        <v>102.52097</v>
      </c>
      <c r="F67" s="30">
        <f>ROUND(102.52097,5)</f>
        <v>102.52097</v>
      </c>
      <c r="G67" s="28"/>
      <c r="H67" s="38"/>
    </row>
    <row r="68" spans="1:8" ht="12.75" customHeight="1">
      <c r="A68" s="26">
        <v>44413</v>
      </c>
      <c r="B68" s="27"/>
      <c r="C68" s="30">
        <f>ROUND(101.72229,5)</f>
        <v>101.72229</v>
      </c>
      <c r="D68" s="30">
        <f>F68</f>
        <v>103.65246</v>
      </c>
      <c r="E68" s="30">
        <f>F68</f>
        <v>103.65246</v>
      </c>
      <c r="F68" s="30">
        <f>ROUND(103.65246,5)</f>
        <v>103.65246</v>
      </c>
      <c r="G68" s="28"/>
      <c r="H68" s="38"/>
    </row>
    <row r="69" spans="1:8" ht="12.75" customHeight="1">
      <c r="A69" s="26">
        <v>44504</v>
      </c>
      <c r="B69" s="27"/>
      <c r="C69" s="30">
        <f>ROUND(101.72229,5)</f>
        <v>101.72229</v>
      </c>
      <c r="D69" s="30">
        <f>F69</f>
        <v>103.63966</v>
      </c>
      <c r="E69" s="30">
        <f>F69</f>
        <v>103.63966</v>
      </c>
      <c r="F69" s="30">
        <f>ROUND(103.63966,5)</f>
        <v>103.63966</v>
      </c>
      <c r="G69" s="28"/>
      <c r="H69" s="38"/>
    </row>
    <row r="70" spans="1:8" ht="12.75" customHeight="1">
      <c r="A70" s="26">
        <v>44595</v>
      </c>
      <c r="B70" s="27"/>
      <c r="C70" s="30">
        <f>ROUND(101.72229,5)</f>
        <v>101.72229</v>
      </c>
      <c r="D70" s="30">
        <f>F70</f>
        <v>104.72049</v>
      </c>
      <c r="E70" s="30">
        <f>F70</f>
        <v>104.72049</v>
      </c>
      <c r="F70" s="30">
        <f>ROUND(104.72049,5)</f>
        <v>104.72049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ROUND(8.875,5)</f>
        <v>8.875</v>
      </c>
      <c r="D72" s="30">
        <f>F72</f>
        <v>9.03878</v>
      </c>
      <c r="E72" s="30">
        <f>F72</f>
        <v>9.03878</v>
      </c>
      <c r="F72" s="30">
        <f>ROUND(9.03878,5)</f>
        <v>9.03878</v>
      </c>
      <c r="G72" s="28"/>
      <c r="H72" s="38"/>
    </row>
    <row r="73" spans="1:8" ht="12.75" customHeight="1">
      <c r="A73" s="26">
        <v>44322</v>
      </c>
      <c r="B73" s="27"/>
      <c r="C73" s="30">
        <f>ROUND(8.875,5)</f>
        <v>8.875</v>
      </c>
      <c r="D73" s="30">
        <f>F73</f>
        <v>9.23677</v>
      </c>
      <c r="E73" s="30">
        <f>F73</f>
        <v>9.23677</v>
      </c>
      <c r="F73" s="30">
        <f>ROUND(9.23677,5)</f>
        <v>9.23677</v>
      </c>
      <c r="G73" s="28"/>
      <c r="H73" s="38"/>
    </row>
    <row r="74" spans="1:8" ht="12.75" customHeight="1">
      <c r="A74" s="26">
        <v>44413</v>
      </c>
      <c r="B74" s="27"/>
      <c r="C74" s="30">
        <f>ROUND(8.875,5)</f>
        <v>8.875</v>
      </c>
      <c r="D74" s="30">
        <f>F74</f>
        <v>9.45022</v>
      </c>
      <c r="E74" s="30">
        <f>F74</f>
        <v>9.45022</v>
      </c>
      <c r="F74" s="30">
        <f>ROUND(9.45022,5)</f>
        <v>9.45022</v>
      </c>
      <c r="G74" s="28"/>
      <c r="H74" s="38"/>
    </row>
    <row r="75" spans="1:8" ht="12.75" customHeight="1">
      <c r="A75" s="26">
        <v>44504</v>
      </c>
      <c r="B75" s="27"/>
      <c r="C75" s="30">
        <f>ROUND(8.875,5)</f>
        <v>8.875</v>
      </c>
      <c r="D75" s="30">
        <f>F75</f>
        <v>9.66049</v>
      </c>
      <c r="E75" s="30">
        <f>F75</f>
        <v>9.66049</v>
      </c>
      <c r="F75" s="30">
        <f>ROUND(9.66049,5)</f>
        <v>9.66049</v>
      </c>
      <c r="G75" s="28"/>
      <c r="H75" s="38"/>
    </row>
    <row r="76" spans="1:8" ht="12.75" customHeight="1">
      <c r="A76" s="26">
        <v>44595</v>
      </c>
      <c r="B76" s="27"/>
      <c r="C76" s="30">
        <f>ROUND(8.875,5)</f>
        <v>8.875</v>
      </c>
      <c r="D76" s="30">
        <f>F76</f>
        <v>9.90433</v>
      </c>
      <c r="E76" s="30">
        <f>F76</f>
        <v>9.90433</v>
      </c>
      <c r="F76" s="30">
        <f>ROUND(9.90433,5)</f>
        <v>9.90433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ROUND(9.865,5)</f>
        <v>9.865</v>
      </c>
      <c r="D78" s="30">
        <f>F78</f>
        <v>10.04305</v>
      </c>
      <c r="E78" s="30">
        <f>F78</f>
        <v>10.04305</v>
      </c>
      <c r="F78" s="30">
        <f>ROUND(10.04305,5)</f>
        <v>10.04305</v>
      </c>
      <c r="G78" s="28"/>
      <c r="H78" s="38"/>
    </row>
    <row r="79" spans="1:8" ht="12.75" customHeight="1">
      <c r="A79" s="26">
        <v>44322</v>
      </c>
      <c r="B79" s="27"/>
      <c r="C79" s="30">
        <f>ROUND(9.865,5)</f>
        <v>9.865</v>
      </c>
      <c r="D79" s="30">
        <f>F79</f>
        <v>10.25659</v>
      </c>
      <c r="E79" s="30">
        <f>F79</f>
        <v>10.25659</v>
      </c>
      <c r="F79" s="30">
        <f>ROUND(10.25659,5)</f>
        <v>10.25659</v>
      </c>
      <c r="G79" s="28"/>
      <c r="H79" s="38"/>
    </row>
    <row r="80" spans="1:8" ht="12.75" customHeight="1">
      <c r="A80" s="26">
        <v>44413</v>
      </c>
      <c r="B80" s="27"/>
      <c r="C80" s="30">
        <f>ROUND(9.865,5)</f>
        <v>9.865</v>
      </c>
      <c r="D80" s="30">
        <f>F80</f>
        <v>10.48028</v>
      </c>
      <c r="E80" s="30">
        <f>F80</f>
        <v>10.48028</v>
      </c>
      <c r="F80" s="30">
        <f>ROUND(10.48028,5)</f>
        <v>10.48028</v>
      </c>
      <c r="G80" s="28"/>
      <c r="H80" s="38"/>
    </row>
    <row r="81" spans="1:8" ht="12.75" customHeight="1">
      <c r="A81" s="26">
        <v>44504</v>
      </c>
      <c r="B81" s="27"/>
      <c r="C81" s="30">
        <f>ROUND(9.865,5)</f>
        <v>9.865</v>
      </c>
      <c r="D81" s="30">
        <f>F81</f>
        <v>10.71051</v>
      </c>
      <c r="E81" s="30">
        <f>F81</f>
        <v>10.71051</v>
      </c>
      <c r="F81" s="30">
        <f>ROUND(10.71051,5)</f>
        <v>10.71051</v>
      </c>
      <c r="G81" s="28"/>
      <c r="H81" s="38"/>
    </row>
    <row r="82" spans="1:8" ht="12.75" customHeight="1">
      <c r="A82" s="26">
        <v>44595</v>
      </c>
      <c r="B82" s="27"/>
      <c r="C82" s="30">
        <f>ROUND(9.865,5)</f>
        <v>9.865</v>
      </c>
      <c r="D82" s="30">
        <f>F82</f>
        <v>10.96812</v>
      </c>
      <c r="E82" s="30">
        <f>F82</f>
        <v>10.96812</v>
      </c>
      <c r="F82" s="30">
        <f>ROUND(10.96812,5)</f>
        <v>10.96812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ROUND(95.37373,5)</f>
        <v>95.37373</v>
      </c>
      <c r="D84" s="30">
        <f>F84</f>
        <v>96.15446</v>
      </c>
      <c r="E84" s="30">
        <f>F84</f>
        <v>96.15446</v>
      </c>
      <c r="F84" s="30">
        <f>ROUND(96.15446,5)</f>
        <v>96.15446</v>
      </c>
      <c r="G84" s="28"/>
      <c r="H84" s="38"/>
    </row>
    <row r="85" spans="1:8" ht="12.75" customHeight="1">
      <c r="A85" s="26">
        <v>44322</v>
      </c>
      <c r="B85" s="27"/>
      <c r="C85" s="30">
        <f>ROUND(95.37373,5)</f>
        <v>95.37373</v>
      </c>
      <c r="D85" s="30">
        <f>F85</f>
        <v>95.97546</v>
      </c>
      <c r="E85" s="30">
        <f>F85</f>
        <v>95.97546</v>
      </c>
      <c r="F85" s="30">
        <f>ROUND(95.97546,5)</f>
        <v>95.97546</v>
      </c>
      <c r="G85" s="28"/>
      <c r="H85" s="38"/>
    </row>
    <row r="86" spans="1:8" ht="12.75" customHeight="1">
      <c r="A86" s="26">
        <v>44413</v>
      </c>
      <c r="B86" s="27"/>
      <c r="C86" s="30">
        <f>ROUND(95.37373,5)</f>
        <v>95.37373</v>
      </c>
      <c r="D86" s="30">
        <f>F86</f>
        <v>97.03464</v>
      </c>
      <c r="E86" s="30">
        <f>F86</f>
        <v>97.03464</v>
      </c>
      <c r="F86" s="30">
        <f>ROUND(97.03464,5)</f>
        <v>97.03464</v>
      </c>
      <c r="G86" s="28"/>
      <c r="H86" s="38"/>
    </row>
    <row r="87" spans="1:8" ht="12.75" customHeight="1">
      <c r="A87" s="26">
        <v>44504</v>
      </c>
      <c r="B87" s="27"/>
      <c r="C87" s="30">
        <f>ROUND(95.37373,5)</f>
        <v>95.37373</v>
      </c>
      <c r="D87" s="30">
        <f>F87</f>
        <v>96.87526</v>
      </c>
      <c r="E87" s="30">
        <f>F87</f>
        <v>96.87526</v>
      </c>
      <c r="F87" s="30">
        <f>ROUND(96.87526,5)</f>
        <v>96.87526</v>
      </c>
      <c r="G87" s="28"/>
      <c r="H87" s="38"/>
    </row>
    <row r="88" spans="1:8" ht="12.75" customHeight="1">
      <c r="A88" s="26">
        <v>44595</v>
      </c>
      <c r="B88" s="27"/>
      <c r="C88" s="30">
        <f>ROUND(95.37373,5)</f>
        <v>95.37373</v>
      </c>
      <c r="D88" s="30">
        <f>F88</f>
        <v>97.88557</v>
      </c>
      <c r="E88" s="30">
        <f>F88</f>
        <v>97.88557</v>
      </c>
      <c r="F88" s="30">
        <f>ROUND(97.88557,5)</f>
        <v>97.88557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ROUND(10.815,5)</f>
        <v>10.815</v>
      </c>
      <c r="D90" s="30">
        <f>F90</f>
        <v>10.99566</v>
      </c>
      <c r="E90" s="30">
        <f>F90</f>
        <v>10.99566</v>
      </c>
      <c r="F90" s="30">
        <f>ROUND(10.99566,5)</f>
        <v>10.99566</v>
      </c>
      <c r="G90" s="28"/>
      <c r="H90" s="38"/>
    </row>
    <row r="91" spans="1:8" ht="12.75" customHeight="1">
      <c r="A91" s="26">
        <v>44322</v>
      </c>
      <c r="B91" s="27"/>
      <c r="C91" s="30">
        <f>ROUND(10.815,5)</f>
        <v>10.815</v>
      </c>
      <c r="D91" s="30">
        <f>F91</f>
        <v>11.21346</v>
      </c>
      <c r="E91" s="30">
        <f>F91</f>
        <v>11.21346</v>
      </c>
      <c r="F91" s="30">
        <f>ROUND(11.21346,5)</f>
        <v>11.21346</v>
      </c>
      <c r="G91" s="28"/>
      <c r="H91" s="38"/>
    </row>
    <row r="92" spans="1:8" ht="12.75" customHeight="1">
      <c r="A92" s="26">
        <v>44413</v>
      </c>
      <c r="B92" s="27"/>
      <c r="C92" s="30">
        <f>ROUND(10.815,5)</f>
        <v>10.815</v>
      </c>
      <c r="D92" s="30">
        <f>F92</f>
        <v>11.4461</v>
      </c>
      <c r="E92" s="30">
        <f>F92</f>
        <v>11.4461</v>
      </c>
      <c r="F92" s="30">
        <f>ROUND(11.4461,5)</f>
        <v>11.4461</v>
      </c>
      <c r="G92" s="28"/>
      <c r="H92" s="38"/>
    </row>
    <row r="93" spans="1:8" ht="12.75" customHeight="1">
      <c r="A93" s="26">
        <v>44504</v>
      </c>
      <c r="B93" s="27"/>
      <c r="C93" s="30">
        <f>ROUND(10.815,5)</f>
        <v>10.815</v>
      </c>
      <c r="D93" s="30">
        <f>F93</f>
        <v>11.67203</v>
      </c>
      <c r="E93" s="30">
        <f>F93</f>
        <v>11.67203</v>
      </c>
      <c r="F93" s="30">
        <f>ROUND(11.67203,5)</f>
        <v>11.67203</v>
      </c>
      <c r="G93" s="28"/>
      <c r="H93" s="38"/>
    </row>
    <row r="94" spans="1:8" ht="12.75" customHeight="1">
      <c r="A94" s="26">
        <v>44595</v>
      </c>
      <c r="B94" s="27"/>
      <c r="C94" s="30">
        <f>ROUND(10.815,5)</f>
        <v>10.815</v>
      </c>
      <c r="D94" s="30">
        <f>F94</f>
        <v>11.92677</v>
      </c>
      <c r="E94" s="30">
        <f>F94</f>
        <v>11.92677</v>
      </c>
      <c r="F94" s="30">
        <f>ROUND(11.92677,5)</f>
        <v>11.92677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ROUND(4.78,5)</f>
        <v>4.78</v>
      </c>
      <c r="D96" s="30">
        <f>F96</f>
        <v>106.24606</v>
      </c>
      <c r="E96" s="30">
        <f>F96</f>
        <v>106.24606</v>
      </c>
      <c r="F96" s="30">
        <f>ROUND(106.24606,5)</f>
        <v>106.24606</v>
      </c>
      <c r="G96" s="28"/>
      <c r="H96" s="38"/>
    </row>
    <row r="97" spans="1:8" ht="12.75" customHeight="1">
      <c r="A97" s="26">
        <v>44322</v>
      </c>
      <c r="B97" s="27"/>
      <c r="C97" s="30">
        <f>ROUND(4.78,5)</f>
        <v>4.78</v>
      </c>
      <c r="D97" s="30">
        <f>F97</f>
        <v>107.38962</v>
      </c>
      <c r="E97" s="30">
        <f>F97</f>
        <v>107.38962</v>
      </c>
      <c r="F97" s="30">
        <f>ROUND(107.38962,5)</f>
        <v>107.38962</v>
      </c>
      <c r="G97" s="28"/>
      <c r="H97" s="38"/>
    </row>
    <row r="98" spans="1:8" ht="12.75" customHeight="1">
      <c r="A98" s="26">
        <v>44413</v>
      </c>
      <c r="B98" s="27"/>
      <c r="C98" s="30">
        <f>ROUND(4.78,5)</f>
        <v>4.78</v>
      </c>
      <c r="D98" s="30">
        <f>F98</f>
        <v>106.85578</v>
      </c>
      <c r="E98" s="30">
        <f>F98</f>
        <v>106.85578</v>
      </c>
      <c r="F98" s="30">
        <f>ROUND(106.85578,5)</f>
        <v>106.85578</v>
      </c>
      <c r="G98" s="28"/>
      <c r="H98" s="38"/>
    </row>
    <row r="99" spans="1:8" ht="12.75" customHeight="1">
      <c r="A99" s="26">
        <v>44504</v>
      </c>
      <c r="B99" s="27"/>
      <c r="C99" s="30">
        <f>ROUND(4.78,5)</f>
        <v>4.78</v>
      </c>
      <c r="D99" s="30">
        <f>F99</f>
        <v>108.02668</v>
      </c>
      <c r="E99" s="30">
        <f>F99</f>
        <v>108.02668</v>
      </c>
      <c r="F99" s="30">
        <f>ROUND(108.02668,5)</f>
        <v>108.02668</v>
      </c>
      <c r="G99" s="28"/>
      <c r="H99" s="38"/>
    </row>
    <row r="100" spans="1:8" ht="12.75" customHeight="1">
      <c r="A100" s="26">
        <v>44595</v>
      </c>
      <c r="B100" s="27"/>
      <c r="C100" s="30">
        <f>ROUND(4.78,5)</f>
        <v>4.78</v>
      </c>
      <c r="D100" s="30">
        <f>F100</f>
        <v>107.40805</v>
      </c>
      <c r="E100" s="30">
        <f>F100</f>
        <v>107.40805</v>
      </c>
      <c r="F100" s="30">
        <f>ROUND(107.40805,5)</f>
        <v>107.40805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ROUND(10.97,5)</f>
        <v>10.97</v>
      </c>
      <c r="D102" s="30">
        <f>F102</f>
        <v>11.14829</v>
      </c>
      <c r="E102" s="30">
        <f>F102</f>
        <v>11.14829</v>
      </c>
      <c r="F102" s="30">
        <f>ROUND(11.14829,5)</f>
        <v>11.14829</v>
      </c>
      <c r="G102" s="28"/>
      <c r="H102" s="38"/>
    </row>
    <row r="103" spans="1:8" ht="12.75" customHeight="1">
      <c r="A103" s="26">
        <v>44322</v>
      </c>
      <c r="B103" s="27"/>
      <c r="C103" s="30">
        <f>ROUND(10.97,5)</f>
        <v>10.97</v>
      </c>
      <c r="D103" s="30">
        <f>F103</f>
        <v>11.36299</v>
      </c>
      <c r="E103" s="30">
        <f>F103</f>
        <v>11.36299</v>
      </c>
      <c r="F103" s="30">
        <f>ROUND(11.36299,5)</f>
        <v>11.36299</v>
      </c>
      <c r="G103" s="28"/>
      <c r="H103" s="38"/>
    </row>
    <row r="104" spans="1:8" ht="12.75" customHeight="1">
      <c r="A104" s="26">
        <v>44413</v>
      </c>
      <c r="B104" s="27"/>
      <c r="C104" s="30">
        <f>ROUND(10.97,5)</f>
        <v>10.97</v>
      </c>
      <c r="D104" s="30">
        <f>F104</f>
        <v>11.59222</v>
      </c>
      <c r="E104" s="30">
        <f>F104</f>
        <v>11.59222</v>
      </c>
      <c r="F104" s="30">
        <f>ROUND(11.59222,5)</f>
        <v>11.59222</v>
      </c>
      <c r="G104" s="28"/>
      <c r="H104" s="38"/>
    </row>
    <row r="105" spans="1:8" ht="12.75" customHeight="1">
      <c r="A105" s="26">
        <v>44504</v>
      </c>
      <c r="B105" s="27"/>
      <c r="C105" s="30">
        <f>ROUND(10.97,5)</f>
        <v>10.97</v>
      </c>
      <c r="D105" s="30">
        <f>F105</f>
        <v>11.81445</v>
      </c>
      <c r="E105" s="30">
        <f>F105</f>
        <v>11.81445</v>
      </c>
      <c r="F105" s="30">
        <f>ROUND(11.81445,5)</f>
        <v>11.81445</v>
      </c>
      <c r="G105" s="28"/>
      <c r="H105" s="38"/>
    </row>
    <row r="106" spans="1:8" ht="12.75" customHeight="1">
      <c r="A106" s="26">
        <v>44595</v>
      </c>
      <c r="B106" s="27"/>
      <c r="C106" s="30">
        <f>ROUND(10.97,5)</f>
        <v>10.97</v>
      </c>
      <c r="D106" s="30">
        <f>F106</f>
        <v>12.06472</v>
      </c>
      <c r="E106" s="30">
        <f>F106</f>
        <v>12.06472</v>
      </c>
      <c r="F106" s="30">
        <f>ROUND(12.06472,5)</f>
        <v>12.06472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ROUND(11.07,5)</f>
        <v>11.07</v>
      </c>
      <c r="D108" s="30">
        <f>F108</f>
        <v>11.24321</v>
      </c>
      <c r="E108" s="30">
        <f>F108</f>
        <v>11.24321</v>
      </c>
      <c r="F108" s="30">
        <f>ROUND(11.24321,5)</f>
        <v>11.24321</v>
      </c>
      <c r="G108" s="28"/>
      <c r="H108" s="38"/>
    </row>
    <row r="109" spans="1:8" ht="12.75" customHeight="1">
      <c r="A109" s="26">
        <v>44322</v>
      </c>
      <c r="B109" s="27"/>
      <c r="C109" s="30">
        <f>ROUND(11.07,5)</f>
        <v>11.07</v>
      </c>
      <c r="D109" s="30">
        <f>F109</f>
        <v>11.45162</v>
      </c>
      <c r="E109" s="30">
        <f>F109</f>
        <v>11.45162</v>
      </c>
      <c r="F109" s="30">
        <f>ROUND(11.45162,5)</f>
        <v>11.45162</v>
      </c>
      <c r="G109" s="28"/>
      <c r="H109" s="38"/>
    </row>
    <row r="110" spans="1:8" ht="12.75" customHeight="1">
      <c r="A110" s="26">
        <v>44413</v>
      </c>
      <c r="B110" s="27"/>
      <c r="C110" s="30">
        <f>ROUND(11.07,5)</f>
        <v>11.07</v>
      </c>
      <c r="D110" s="30">
        <f>F110</f>
        <v>11.674</v>
      </c>
      <c r="E110" s="30">
        <f>F110</f>
        <v>11.674</v>
      </c>
      <c r="F110" s="30">
        <f>ROUND(11.674,5)</f>
        <v>11.674</v>
      </c>
      <c r="G110" s="28"/>
      <c r="H110" s="38"/>
    </row>
    <row r="111" spans="1:8" ht="12.75" customHeight="1">
      <c r="A111" s="26">
        <v>44504</v>
      </c>
      <c r="B111" s="27"/>
      <c r="C111" s="30">
        <f>ROUND(11.07,5)</f>
        <v>11.07</v>
      </c>
      <c r="D111" s="30">
        <f>F111</f>
        <v>11.88931</v>
      </c>
      <c r="E111" s="30">
        <f>F111</f>
        <v>11.88931</v>
      </c>
      <c r="F111" s="30">
        <f>ROUND(11.88931,5)</f>
        <v>11.88931</v>
      </c>
      <c r="G111" s="28"/>
      <c r="H111" s="38"/>
    </row>
    <row r="112" spans="1:8" ht="12.75" customHeight="1">
      <c r="A112" s="26">
        <v>44595</v>
      </c>
      <c r="B112" s="27"/>
      <c r="C112" s="30">
        <f>ROUND(11.07,5)</f>
        <v>11.07</v>
      </c>
      <c r="D112" s="30">
        <f>F112</f>
        <v>12.13157</v>
      </c>
      <c r="E112" s="30">
        <f>F112</f>
        <v>12.13157</v>
      </c>
      <c r="F112" s="30">
        <f>ROUND(12.13157,5)</f>
        <v>12.13157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ROUND(94.64469,5)</f>
        <v>94.64469</v>
      </c>
      <c r="D114" s="30">
        <f>F114</f>
        <v>95.4195</v>
      </c>
      <c r="E114" s="30">
        <f>F114</f>
        <v>95.4195</v>
      </c>
      <c r="F114" s="30">
        <f>ROUND(95.4195,5)</f>
        <v>95.4195</v>
      </c>
      <c r="G114" s="28"/>
      <c r="H114" s="38"/>
    </row>
    <row r="115" spans="1:8" ht="12.75" customHeight="1">
      <c r="A115" s="26">
        <v>44322</v>
      </c>
      <c r="B115" s="27"/>
      <c r="C115" s="30">
        <f>ROUND(94.64469,5)</f>
        <v>94.64469</v>
      </c>
      <c r="D115" s="30">
        <f>F115</f>
        <v>94.65887</v>
      </c>
      <c r="E115" s="30">
        <f>F115</f>
        <v>94.65887</v>
      </c>
      <c r="F115" s="30">
        <f>ROUND(94.65887,5)</f>
        <v>94.65887</v>
      </c>
      <c r="G115" s="28"/>
      <c r="H115" s="38"/>
    </row>
    <row r="116" spans="1:8" ht="12.75" customHeight="1">
      <c r="A116" s="26">
        <v>44413</v>
      </c>
      <c r="B116" s="27"/>
      <c r="C116" s="30">
        <f>ROUND(94.64469,5)</f>
        <v>94.64469</v>
      </c>
      <c r="D116" s="30">
        <f>F116</f>
        <v>95.70378</v>
      </c>
      <c r="E116" s="30">
        <f>F116</f>
        <v>95.70378</v>
      </c>
      <c r="F116" s="30">
        <f>ROUND(95.70378,5)</f>
        <v>95.70378</v>
      </c>
      <c r="G116" s="28"/>
      <c r="H116" s="38"/>
    </row>
    <row r="117" spans="1:8" ht="12.75" customHeight="1">
      <c r="A117" s="26">
        <v>44504</v>
      </c>
      <c r="B117" s="27"/>
      <c r="C117" s="30">
        <f>ROUND(94.64469,5)</f>
        <v>94.64469</v>
      </c>
      <c r="D117" s="30">
        <f>F117</f>
        <v>94.94791</v>
      </c>
      <c r="E117" s="30">
        <f>F117</f>
        <v>94.94791</v>
      </c>
      <c r="F117" s="30">
        <f>ROUND(94.94791,5)</f>
        <v>94.94791</v>
      </c>
      <c r="G117" s="28"/>
      <c r="H117" s="38"/>
    </row>
    <row r="118" spans="1:8" ht="12.75" customHeight="1">
      <c r="A118" s="26">
        <v>44595</v>
      </c>
      <c r="B118" s="27"/>
      <c r="C118" s="30">
        <f>ROUND(94.64469,5)</f>
        <v>94.64469</v>
      </c>
      <c r="D118" s="30">
        <f>F118</f>
        <v>95.93763</v>
      </c>
      <c r="E118" s="30">
        <f>F118</f>
        <v>95.93763</v>
      </c>
      <c r="F118" s="30">
        <f>ROUND(95.93763,5)</f>
        <v>95.93763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ROUND(4.82,5)</f>
        <v>4.82</v>
      </c>
      <c r="D120" s="30">
        <f>F120</f>
        <v>95.45288</v>
      </c>
      <c r="E120" s="30">
        <f>F120</f>
        <v>95.45288</v>
      </c>
      <c r="F120" s="30">
        <f>ROUND(95.45288,5)</f>
        <v>95.45288</v>
      </c>
      <c r="G120" s="28"/>
      <c r="H120" s="38"/>
    </row>
    <row r="121" spans="1:8" ht="12.75" customHeight="1">
      <c r="A121" s="26">
        <v>44322</v>
      </c>
      <c r="B121" s="27"/>
      <c r="C121" s="30">
        <f>ROUND(4.82,5)</f>
        <v>4.82</v>
      </c>
      <c r="D121" s="30">
        <f>F121</f>
        <v>96.48005</v>
      </c>
      <c r="E121" s="30">
        <f>F121</f>
        <v>96.48005</v>
      </c>
      <c r="F121" s="30">
        <f>ROUND(96.48005,5)</f>
        <v>96.48005</v>
      </c>
      <c r="G121" s="28"/>
      <c r="H121" s="38"/>
    </row>
    <row r="122" spans="1:8" ht="12.75" customHeight="1">
      <c r="A122" s="26">
        <v>44413</v>
      </c>
      <c r="B122" s="27"/>
      <c r="C122" s="30">
        <f>ROUND(4.82,5)</f>
        <v>4.82</v>
      </c>
      <c r="D122" s="30">
        <f>F122</f>
        <v>95.62013</v>
      </c>
      <c r="E122" s="30">
        <f>F122</f>
        <v>95.62013</v>
      </c>
      <c r="F122" s="30">
        <f>ROUND(95.62013,5)</f>
        <v>95.62013</v>
      </c>
      <c r="G122" s="28"/>
      <c r="H122" s="38"/>
    </row>
    <row r="123" spans="1:8" ht="12.75" customHeight="1">
      <c r="A123" s="26">
        <v>44504</v>
      </c>
      <c r="B123" s="27"/>
      <c r="C123" s="30">
        <f>ROUND(4.82,5)</f>
        <v>4.82</v>
      </c>
      <c r="D123" s="30">
        <f>F123</f>
        <v>96.66797</v>
      </c>
      <c r="E123" s="30">
        <f>F123</f>
        <v>96.66797</v>
      </c>
      <c r="F123" s="30">
        <f>ROUND(96.66797,5)</f>
        <v>96.66797</v>
      </c>
      <c r="G123" s="28"/>
      <c r="H123" s="38"/>
    </row>
    <row r="124" spans="1:8" ht="12.75" customHeight="1">
      <c r="A124" s="26">
        <v>44595</v>
      </c>
      <c r="B124" s="27"/>
      <c r="C124" s="30">
        <f>ROUND(4.82,5)</f>
        <v>4.82</v>
      </c>
      <c r="D124" s="30">
        <f>F124</f>
        <v>95.73174</v>
      </c>
      <c r="E124" s="30">
        <f>F124</f>
        <v>95.73174</v>
      </c>
      <c r="F124" s="30">
        <f>ROUND(95.73174,5)</f>
        <v>95.73174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133.53879</v>
      </c>
      <c r="E126" s="30">
        <f>F126</f>
        <v>133.53879</v>
      </c>
      <c r="F126" s="30">
        <f>ROUND(133.53879,5)</f>
        <v>133.53879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133.01021</v>
      </c>
      <c r="E127" s="30">
        <f>F127</f>
        <v>133.01021</v>
      </c>
      <c r="F127" s="30">
        <f>ROUND(133.01021,5)</f>
        <v>133.01021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134.47836</v>
      </c>
      <c r="E128" s="30">
        <f>F128</f>
        <v>134.47836</v>
      </c>
      <c r="F128" s="30">
        <f>ROUND(134.47836,5)</f>
        <v>134.47836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133.94763</v>
      </c>
      <c r="E129" s="30">
        <f>F129</f>
        <v>133.94763</v>
      </c>
      <c r="F129" s="30">
        <f>ROUND(133.94763,5)</f>
        <v>133.94763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135.34409</v>
      </c>
      <c r="E130" s="30">
        <f>F130</f>
        <v>135.34409</v>
      </c>
      <c r="F130" s="30">
        <f>ROUND(135.34409,5)</f>
        <v>135.34409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ROUND(11.31,5)</f>
        <v>11.31</v>
      </c>
      <c r="D132" s="30">
        <f>F132</f>
        <v>11.52446</v>
      </c>
      <c r="E132" s="30">
        <f>F132</f>
        <v>11.52446</v>
      </c>
      <c r="F132" s="30">
        <f>ROUND(11.52446,5)</f>
        <v>11.52446</v>
      </c>
      <c r="G132" s="28"/>
      <c r="H132" s="38"/>
    </row>
    <row r="133" spans="1:8" ht="12.75" customHeight="1">
      <c r="A133" s="26">
        <v>44322</v>
      </c>
      <c r="B133" s="27"/>
      <c r="C133" s="30">
        <f>ROUND(11.31,5)</f>
        <v>11.31</v>
      </c>
      <c r="D133" s="30">
        <f>F133</f>
        <v>11.77867</v>
      </c>
      <c r="E133" s="30">
        <f>F133</f>
        <v>11.77867</v>
      </c>
      <c r="F133" s="30">
        <f>ROUND(11.77867,5)</f>
        <v>11.77867</v>
      </c>
      <c r="G133" s="28"/>
      <c r="H133" s="38"/>
    </row>
    <row r="134" spans="1:8" ht="12.75" customHeight="1">
      <c r="A134" s="26">
        <v>44413</v>
      </c>
      <c r="B134" s="27"/>
      <c r="C134" s="30">
        <f>ROUND(11.31,5)</f>
        <v>11.31</v>
      </c>
      <c r="D134" s="30">
        <f>F134</f>
        <v>12.04575</v>
      </c>
      <c r="E134" s="30">
        <f>F134</f>
        <v>12.04575</v>
      </c>
      <c r="F134" s="30">
        <f>ROUND(12.04575,5)</f>
        <v>12.04575</v>
      </c>
      <c r="G134" s="28"/>
      <c r="H134" s="38"/>
    </row>
    <row r="135" spans="1:8" ht="12.75" customHeight="1">
      <c r="A135" s="26">
        <v>44504</v>
      </c>
      <c r="B135" s="27"/>
      <c r="C135" s="30">
        <f>ROUND(11.31,5)</f>
        <v>11.31</v>
      </c>
      <c r="D135" s="30">
        <f>F135</f>
        <v>12.32125</v>
      </c>
      <c r="E135" s="30">
        <f>F135</f>
        <v>12.32125</v>
      </c>
      <c r="F135" s="30">
        <f>ROUND(12.32125,5)</f>
        <v>12.32125</v>
      </c>
      <c r="G135" s="28"/>
      <c r="H135" s="38"/>
    </row>
    <row r="136" spans="1:8" ht="12.75" customHeight="1">
      <c r="A136" s="26">
        <v>44595</v>
      </c>
      <c r="B136" s="27"/>
      <c r="C136" s="30">
        <f>ROUND(11.31,5)</f>
        <v>11.31</v>
      </c>
      <c r="D136" s="30">
        <f>F136</f>
        <v>12.63008</v>
      </c>
      <c r="E136" s="30">
        <f>F136</f>
        <v>12.63008</v>
      </c>
      <c r="F136" s="30">
        <f>ROUND(12.63008,5)</f>
        <v>12.63008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ROUND(11.92,5)</f>
        <v>11.92</v>
      </c>
      <c r="D138" s="30">
        <f>F138</f>
        <v>12.12456</v>
      </c>
      <c r="E138" s="30">
        <f>F138</f>
        <v>12.12456</v>
      </c>
      <c r="F138" s="30">
        <f>ROUND(12.12456,5)</f>
        <v>12.12456</v>
      </c>
      <c r="G138" s="28"/>
      <c r="H138" s="38"/>
    </row>
    <row r="139" spans="1:8" ht="12.75" customHeight="1">
      <c r="A139" s="26">
        <v>44322</v>
      </c>
      <c r="B139" s="27"/>
      <c r="C139" s="30">
        <f>ROUND(11.92,5)</f>
        <v>11.92</v>
      </c>
      <c r="D139" s="30">
        <f>F139</f>
        <v>12.37658</v>
      </c>
      <c r="E139" s="30">
        <f>F139</f>
        <v>12.37658</v>
      </c>
      <c r="F139" s="30">
        <f>ROUND(12.37658,5)</f>
        <v>12.37658</v>
      </c>
      <c r="G139" s="28"/>
      <c r="H139" s="38"/>
    </row>
    <row r="140" spans="1:8" ht="12.75" customHeight="1">
      <c r="A140" s="26">
        <v>44413</v>
      </c>
      <c r="B140" s="27"/>
      <c r="C140" s="30">
        <f>ROUND(11.92,5)</f>
        <v>11.92</v>
      </c>
      <c r="D140" s="30">
        <f>F140</f>
        <v>12.6346</v>
      </c>
      <c r="E140" s="30">
        <f>F140</f>
        <v>12.6346</v>
      </c>
      <c r="F140" s="30">
        <f>ROUND(12.6346,5)</f>
        <v>12.6346</v>
      </c>
      <c r="G140" s="28"/>
      <c r="H140" s="38"/>
    </row>
    <row r="141" spans="1:8" ht="12.75" customHeight="1">
      <c r="A141" s="26">
        <v>44504</v>
      </c>
      <c r="B141" s="27"/>
      <c r="C141" s="30">
        <f>ROUND(11.92,5)</f>
        <v>11.92</v>
      </c>
      <c r="D141" s="30">
        <f>F141</f>
        <v>12.90279</v>
      </c>
      <c r="E141" s="30">
        <f>F141</f>
        <v>12.90279</v>
      </c>
      <c r="F141" s="30">
        <f>ROUND(12.90279,5)</f>
        <v>12.90279</v>
      </c>
      <c r="G141" s="28"/>
      <c r="H141" s="38"/>
    </row>
    <row r="142" spans="1:8" ht="12.75" customHeight="1">
      <c r="A142" s="26">
        <v>44595</v>
      </c>
      <c r="B142" s="27"/>
      <c r="C142" s="30">
        <f>ROUND(11.92,5)</f>
        <v>11.92</v>
      </c>
      <c r="D142" s="30">
        <f>F142</f>
        <v>13.19299</v>
      </c>
      <c r="E142" s="30">
        <f>F142</f>
        <v>13.19299</v>
      </c>
      <c r="F142" s="30">
        <f>ROUND(13.19299,5)</f>
        <v>13.19299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ROUND(4.185,5)</f>
        <v>4.185</v>
      </c>
      <c r="D144" s="30">
        <f>F144</f>
        <v>4.21933</v>
      </c>
      <c r="E144" s="30">
        <f>F144</f>
        <v>4.21933</v>
      </c>
      <c r="F144" s="30">
        <f>ROUND(4.21933,5)</f>
        <v>4.21933</v>
      </c>
      <c r="G144" s="28"/>
      <c r="H144" s="38"/>
    </row>
    <row r="145" spans="1:8" ht="12.75" customHeight="1">
      <c r="A145" s="26">
        <v>44322</v>
      </c>
      <c r="B145" s="27"/>
      <c r="C145" s="30">
        <f>ROUND(4.185,5)</f>
        <v>4.185</v>
      </c>
      <c r="D145" s="30">
        <f>F145</f>
        <v>4.21293</v>
      </c>
      <c r="E145" s="30">
        <f>F145</f>
        <v>4.21293</v>
      </c>
      <c r="F145" s="30">
        <f>ROUND(4.21293,5)</f>
        <v>4.21293</v>
      </c>
      <c r="G145" s="28"/>
      <c r="H145" s="38"/>
    </row>
    <row r="146" spans="1:8" ht="12.75" customHeight="1">
      <c r="A146" s="26">
        <v>44413</v>
      </c>
      <c r="B146" s="27"/>
      <c r="C146" s="30">
        <f>ROUND(4.185,5)</f>
        <v>4.185</v>
      </c>
      <c r="D146" s="30">
        <f>F146</f>
        <v>4.19067</v>
      </c>
      <c r="E146" s="30">
        <f>F146</f>
        <v>4.19067</v>
      </c>
      <c r="F146" s="30">
        <f>ROUND(4.19067,5)</f>
        <v>4.19067</v>
      </c>
      <c r="G146" s="28"/>
      <c r="H146" s="38"/>
    </row>
    <row r="147" spans="1:8" ht="12.75" customHeight="1">
      <c r="A147" s="26">
        <v>44504</v>
      </c>
      <c r="B147" s="27"/>
      <c r="C147" s="30">
        <f>ROUND(4.185,5)</f>
        <v>4.185</v>
      </c>
      <c r="D147" s="30">
        <f>F147</f>
        <v>4.15772</v>
      </c>
      <c r="E147" s="30">
        <f>F147</f>
        <v>4.15772</v>
      </c>
      <c r="F147" s="30">
        <f>ROUND(4.15772,5)</f>
        <v>4.15772</v>
      </c>
      <c r="G147" s="28"/>
      <c r="H147" s="38"/>
    </row>
    <row r="148" spans="1:8" ht="12.75" customHeight="1">
      <c r="A148" s="26">
        <v>44595</v>
      </c>
      <c r="B148" s="27"/>
      <c r="C148" s="30">
        <f>ROUND(4.185,5)</f>
        <v>4.185</v>
      </c>
      <c r="D148" s="30">
        <f>F148</f>
        <v>4.1789</v>
      </c>
      <c r="E148" s="30">
        <f>F148</f>
        <v>4.1789</v>
      </c>
      <c r="F148" s="30">
        <f>ROUND(4.1789,5)</f>
        <v>4.1789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ROUND(10.59,5)</f>
        <v>10.59</v>
      </c>
      <c r="D150" s="30">
        <f>F150</f>
        <v>10.77798</v>
      </c>
      <c r="E150" s="30">
        <f>F150</f>
        <v>10.77798</v>
      </c>
      <c r="F150" s="30">
        <f>ROUND(10.77798,5)</f>
        <v>10.77798</v>
      </c>
      <c r="G150" s="28"/>
      <c r="H150" s="38"/>
    </row>
    <row r="151" spans="1:8" ht="12.75" customHeight="1">
      <c r="A151" s="26">
        <v>44322</v>
      </c>
      <c r="B151" s="27"/>
      <c r="C151" s="30">
        <f>ROUND(10.59,5)</f>
        <v>10.59</v>
      </c>
      <c r="D151" s="30">
        <f>F151</f>
        <v>10.99612</v>
      </c>
      <c r="E151" s="30">
        <f>F151</f>
        <v>10.99612</v>
      </c>
      <c r="F151" s="30">
        <f>ROUND(10.99612,5)</f>
        <v>10.99612</v>
      </c>
      <c r="G151" s="28"/>
      <c r="H151" s="38"/>
    </row>
    <row r="152" spans="1:8" ht="12.75" customHeight="1">
      <c r="A152" s="26">
        <v>44413</v>
      </c>
      <c r="B152" s="27"/>
      <c r="C152" s="30">
        <f>ROUND(10.59,5)</f>
        <v>10.59</v>
      </c>
      <c r="D152" s="30">
        <f>F152</f>
        <v>11.22745</v>
      </c>
      <c r="E152" s="30">
        <f>F152</f>
        <v>11.22745</v>
      </c>
      <c r="F152" s="30">
        <f>ROUND(11.22745,5)</f>
        <v>11.22745</v>
      </c>
      <c r="G152" s="28"/>
      <c r="H152" s="38"/>
    </row>
    <row r="153" spans="1:8" ht="12.75" customHeight="1">
      <c r="A153" s="26">
        <v>44504</v>
      </c>
      <c r="B153" s="27"/>
      <c r="C153" s="30">
        <f>ROUND(10.59,5)</f>
        <v>10.59</v>
      </c>
      <c r="D153" s="30">
        <f>F153</f>
        <v>11.46435</v>
      </c>
      <c r="E153" s="30">
        <f>F153</f>
        <v>11.46435</v>
      </c>
      <c r="F153" s="30">
        <f>ROUND(11.46435,5)</f>
        <v>11.46435</v>
      </c>
      <c r="G153" s="28"/>
      <c r="H153" s="38"/>
    </row>
    <row r="154" spans="1:8" ht="12.75" customHeight="1">
      <c r="A154" s="26">
        <v>44595</v>
      </c>
      <c r="B154" s="27"/>
      <c r="C154" s="30">
        <f>ROUND(10.59,5)</f>
        <v>10.59</v>
      </c>
      <c r="D154" s="30">
        <f>F154</f>
        <v>11.73151</v>
      </c>
      <c r="E154" s="30">
        <f>F154</f>
        <v>11.73151</v>
      </c>
      <c r="F154" s="30">
        <f>ROUND(11.73151,5)</f>
        <v>11.73151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ROUND(6.985,5)</f>
        <v>6.985</v>
      </c>
      <c r="D156" s="30">
        <f>F156</f>
        <v>7.12664</v>
      </c>
      <c r="E156" s="30">
        <f>F156</f>
        <v>7.12664</v>
      </c>
      <c r="F156" s="30">
        <f>ROUND(7.12664,5)</f>
        <v>7.12664</v>
      </c>
      <c r="G156" s="28"/>
      <c r="H156" s="38"/>
    </row>
    <row r="157" spans="1:8" ht="12.75" customHeight="1">
      <c r="A157" s="26">
        <v>44322</v>
      </c>
      <c r="B157" s="27"/>
      <c r="C157" s="30">
        <f>ROUND(6.985,5)</f>
        <v>6.985</v>
      </c>
      <c r="D157" s="30">
        <f>F157</f>
        <v>7.2954</v>
      </c>
      <c r="E157" s="30">
        <f>F157</f>
        <v>7.2954</v>
      </c>
      <c r="F157" s="30">
        <f>ROUND(7.2954,5)</f>
        <v>7.2954</v>
      </c>
      <c r="G157" s="28"/>
      <c r="H157" s="38"/>
    </row>
    <row r="158" spans="1:8" ht="12.75" customHeight="1">
      <c r="A158" s="26">
        <v>44413</v>
      </c>
      <c r="B158" s="27"/>
      <c r="C158" s="30">
        <f>ROUND(6.985,5)</f>
        <v>6.985</v>
      </c>
      <c r="D158" s="30">
        <f>F158</f>
        <v>7.47714</v>
      </c>
      <c r="E158" s="30">
        <f>F158</f>
        <v>7.47714</v>
      </c>
      <c r="F158" s="30">
        <f>ROUND(7.47714,5)</f>
        <v>7.47714</v>
      </c>
      <c r="G158" s="28"/>
      <c r="H158" s="38"/>
    </row>
    <row r="159" spans="1:8" ht="12.75" customHeight="1">
      <c r="A159" s="26">
        <v>44504</v>
      </c>
      <c r="B159" s="27"/>
      <c r="C159" s="30">
        <f>ROUND(6.985,5)</f>
        <v>6.985</v>
      </c>
      <c r="D159" s="30">
        <f>F159</f>
        <v>7.66813</v>
      </c>
      <c r="E159" s="30">
        <f>F159</f>
        <v>7.66813</v>
      </c>
      <c r="F159" s="30">
        <f>ROUND(7.66813,5)</f>
        <v>7.66813</v>
      </c>
      <c r="G159" s="28"/>
      <c r="H159" s="38"/>
    </row>
    <row r="160" spans="1:8" ht="12.75" customHeight="1">
      <c r="A160" s="26">
        <v>44595</v>
      </c>
      <c r="B160" s="27"/>
      <c r="C160" s="30">
        <f>ROUND(6.985,5)</f>
        <v>6.985</v>
      </c>
      <c r="D160" s="30">
        <f>F160</f>
        <v>7.90089</v>
      </c>
      <c r="E160" s="30">
        <f>F160</f>
        <v>7.90089</v>
      </c>
      <c r="F160" s="30">
        <f>ROUND(7.90089,5)</f>
        <v>7.90089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ROUND(1.805,5)</f>
        <v>1.805</v>
      </c>
      <c r="D162" s="30">
        <f>F162</f>
        <v>315.92977</v>
      </c>
      <c r="E162" s="30">
        <f>F162</f>
        <v>315.92977</v>
      </c>
      <c r="F162" s="30">
        <f>ROUND(315.92977,5)</f>
        <v>315.92977</v>
      </c>
      <c r="G162" s="28"/>
      <c r="H162" s="38"/>
    </row>
    <row r="163" spans="1:8" ht="12.75" customHeight="1">
      <c r="A163" s="26">
        <v>44322</v>
      </c>
      <c r="B163" s="27"/>
      <c r="C163" s="30">
        <f>ROUND(1.805,5)</f>
        <v>1.805</v>
      </c>
      <c r="D163" s="30">
        <f>F163</f>
        <v>319.32913</v>
      </c>
      <c r="E163" s="30">
        <f>F163</f>
        <v>319.32913</v>
      </c>
      <c r="F163" s="30">
        <f>ROUND(319.32913,5)</f>
        <v>319.32913</v>
      </c>
      <c r="G163" s="28"/>
      <c r="H163" s="38"/>
    </row>
    <row r="164" spans="1:8" ht="12.75" customHeight="1">
      <c r="A164" s="26">
        <v>44413</v>
      </c>
      <c r="B164" s="27"/>
      <c r="C164" s="30">
        <f>ROUND(1.805,5)</f>
        <v>1.805</v>
      </c>
      <c r="D164" s="30">
        <f>F164</f>
        <v>314.86169</v>
      </c>
      <c r="E164" s="30">
        <f>F164</f>
        <v>314.86169</v>
      </c>
      <c r="F164" s="30">
        <f>ROUND(314.86169,5)</f>
        <v>314.86169</v>
      </c>
      <c r="G164" s="28"/>
      <c r="H164" s="38"/>
    </row>
    <row r="165" spans="1:8" ht="12.75" customHeight="1">
      <c r="A165" s="26">
        <v>44504</v>
      </c>
      <c r="B165" s="27"/>
      <c r="C165" s="30">
        <f>ROUND(1.805,5)</f>
        <v>1.805</v>
      </c>
      <c r="D165" s="30">
        <f>F165</f>
        <v>318.31197</v>
      </c>
      <c r="E165" s="30">
        <f>F165</f>
        <v>318.31197</v>
      </c>
      <c r="F165" s="30">
        <f>ROUND(318.31197,5)</f>
        <v>318.31197</v>
      </c>
      <c r="G165" s="28"/>
      <c r="H165" s="38"/>
    </row>
    <row r="166" spans="1:8" ht="12.75" customHeight="1">
      <c r="A166" s="26">
        <v>44595</v>
      </c>
      <c r="B166" s="27"/>
      <c r="C166" s="30">
        <f>ROUND(1.805,5)</f>
        <v>1.805</v>
      </c>
      <c r="D166" s="30">
        <f>F166</f>
        <v>313.54692</v>
      </c>
      <c r="E166" s="30">
        <f>F166</f>
        <v>313.54692</v>
      </c>
      <c r="F166" s="30">
        <f>ROUND(313.54692,5)</f>
        <v>313.54692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ROUND(4.665,5)</f>
        <v>4.665</v>
      </c>
      <c r="D168" s="30">
        <f>F168</f>
        <v>213.01267</v>
      </c>
      <c r="E168" s="30">
        <f>F168</f>
        <v>213.01267</v>
      </c>
      <c r="F168" s="30">
        <f>ROUND(213.01267,5)</f>
        <v>213.01267</v>
      </c>
      <c r="G168" s="28"/>
      <c r="H168" s="38"/>
    </row>
    <row r="169" spans="1:8" ht="12.75" customHeight="1">
      <c r="A169" s="26">
        <v>44322</v>
      </c>
      <c r="B169" s="27"/>
      <c r="C169" s="30">
        <f>ROUND(4.665,5)</f>
        <v>4.665</v>
      </c>
      <c r="D169" s="30">
        <f>F169</f>
        <v>215.30446</v>
      </c>
      <c r="E169" s="30">
        <f>F169</f>
        <v>215.30446</v>
      </c>
      <c r="F169" s="30">
        <f>ROUND(215.30446,5)</f>
        <v>215.30446</v>
      </c>
      <c r="G169" s="28"/>
      <c r="H169" s="38"/>
    </row>
    <row r="170" spans="1:8" ht="12.75" customHeight="1">
      <c r="A170" s="26">
        <v>44413</v>
      </c>
      <c r="B170" s="27"/>
      <c r="C170" s="30">
        <f>ROUND(4.665,5)</f>
        <v>4.665</v>
      </c>
      <c r="D170" s="30">
        <f>F170</f>
        <v>213.43585</v>
      </c>
      <c r="E170" s="30">
        <f>F170</f>
        <v>213.43585</v>
      </c>
      <c r="F170" s="30">
        <f>ROUND(213.43585,5)</f>
        <v>213.43585</v>
      </c>
      <c r="G170" s="28"/>
      <c r="H170" s="38"/>
    </row>
    <row r="171" spans="1:8" ht="12.75" customHeight="1">
      <c r="A171" s="26">
        <v>44504</v>
      </c>
      <c r="B171" s="27"/>
      <c r="C171" s="30">
        <f>ROUND(4.665,5)</f>
        <v>4.665</v>
      </c>
      <c r="D171" s="30">
        <f>F171</f>
        <v>215.77443</v>
      </c>
      <c r="E171" s="30">
        <f>F171</f>
        <v>215.77443</v>
      </c>
      <c r="F171" s="30">
        <f>ROUND(215.77443,5)</f>
        <v>215.77443</v>
      </c>
      <c r="G171" s="28"/>
      <c r="H171" s="38"/>
    </row>
    <row r="172" spans="1:8" ht="12.75" customHeight="1">
      <c r="A172" s="26">
        <v>44595</v>
      </c>
      <c r="B172" s="27"/>
      <c r="C172" s="30">
        <f>ROUND(4.665,5)</f>
        <v>4.665</v>
      </c>
      <c r="D172" s="30">
        <f>F172</f>
        <v>213.73075</v>
      </c>
      <c r="E172" s="30">
        <f>F172</f>
        <v>213.73075</v>
      </c>
      <c r="F172" s="30">
        <f>ROUND(213.73075,5)</f>
        <v>213.73075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ROUND(3.48,5)</f>
        <v>3.48</v>
      </c>
      <c r="D188" s="30">
        <f>F188</f>
        <v>2.85172</v>
      </c>
      <c r="E188" s="30">
        <f>F188</f>
        <v>2.85172</v>
      </c>
      <c r="F188" s="30">
        <f>ROUND(2.85172,5)</f>
        <v>2.85172</v>
      </c>
      <c r="G188" s="28"/>
      <c r="H188" s="38"/>
    </row>
    <row r="189" spans="1:8" ht="12.75" customHeight="1">
      <c r="A189" s="26">
        <v>44322</v>
      </c>
      <c r="B189" s="27"/>
      <c r="C189" s="30">
        <f>ROUND(3.48,5)</f>
        <v>3.48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ROUND(3.48,5)</f>
        <v>3.48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ROUND(3.48,5)</f>
        <v>3.48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ROUND(3.48,5)</f>
        <v>3.48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ROUND(10.31,5)</f>
        <v>10.31</v>
      </c>
      <c r="D194" s="30">
        <f>F194</f>
        <v>10.46683</v>
      </c>
      <c r="E194" s="30">
        <f>F194</f>
        <v>10.46683</v>
      </c>
      <c r="F194" s="30">
        <f>ROUND(10.46683,5)</f>
        <v>10.46683</v>
      </c>
      <c r="G194" s="28"/>
      <c r="H194" s="38"/>
    </row>
    <row r="195" spans="1:8" ht="12.75" customHeight="1">
      <c r="A195" s="26">
        <v>44322</v>
      </c>
      <c r="B195" s="27"/>
      <c r="C195" s="30">
        <f>ROUND(10.31,5)</f>
        <v>10.31</v>
      </c>
      <c r="D195" s="30">
        <f>F195</f>
        <v>10.6538</v>
      </c>
      <c r="E195" s="30">
        <f>F195</f>
        <v>10.6538</v>
      </c>
      <c r="F195" s="30">
        <f>ROUND(10.6538,5)</f>
        <v>10.6538</v>
      </c>
      <c r="G195" s="28"/>
      <c r="H195" s="38"/>
    </row>
    <row r="196" spans="1:8" ht="12.75" customHeight="1">
      <c r="A196" s="26">
        <v>44413</v>
      </c>
      <c r="B196" s="27"/>
      <c r="C196" s="30">
        <f>ROUND(10.31,5)</f>
        <v>10.31</v>
      </c>
      <c r="D196" s="30">
        <f>F196</f>
        <v>10.84766</v>
      </c>
      <c r="E196" s="30">
        <f>F196</f>
        <v>10.84766</v>
      </c>
      <c r="F196" s="30">
        <f>ROUND(10.84766,5)</f>
        <v>10.84766</v>
      </c>
      <c r="G196" s="28"/>
      <c r="H196" s="38"/>
    </row>
    <row r="197" spans="1:8" ht="12.75" customHeight="1">
      <c r="A197" s="26">
        <v>44504</v>
      </c>
      <c r="B197" s="27"/>
      <c r="C197" s="30">
        <f>ROUND(10.31,5)</f>
        <v>10.31</v>
      </c>
      <c r="D197" s="30">
        <f>F197</f>
        <v>11.045</v>
      </c>
      <c r="E197" s="30">
        <f>F197</f>
        <v>11.045</v>
      </c>
      <c r="F197" s="30">
        <f>ROUND(11.045,5)</f>
        <v>11.045</v>
      </c>
      <c r="G197" s="28"/>
      <c r="H197" s="38"/>
    </row>
    <row r="198" spans="1:8" ht="12.75" customHeight="1">
      <c r="A198" s="26">
        <v>44595</v>
      </c>
      <c r="B198" s="27"/>
      <c r="C198" s="30">
        <f>ROUND(10.31,5)</f>
        <v>10.31</v>
      </c>
      <c r="D198" s="30">
        <f>F198</f>
        <v>11.2627</v>
      </c>
      <c r="E198" s="30">
        <f>F198</f>
        <v>11.2627</v>
      </c>
      <c r="F198" s="30">
        <f>ROUND(11.2627,5)</f>
        <v>11.2627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192.83579</v>
      </c>
      <c r="E200" s="30">
        <f>F200</f>
        <v>192.83579</v>
      </c>
      <c r="F200" s="30">
        <f>ROUND(192.83579,5)</f>
        <v>192.83579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192.20119</v>
      </c>
      <c r="E201" s="30">
        <f>F201</f>
        <v>192.20119</v>
      </c>
      <c r="F201" s="30">
        <f>ROUND(192.20119,5)</f>
        <v>192.20119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194.3226</v>
      </c>
      <c r="E202" s="30">
        <f>F202</f>
        <v>194.3226</v>
      </c>
      <c r="F202" s="30">
        <f>ROUND(194.3226,5)</f>
        <v>194.3226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193.71622</v>
      </c>
      <c r="E203" s="30">
        <f>F203</f>
        <v>193.71622</v>
      </c>
      <c r="F203" s="30">
        <f>ROUND(193.71622,5)</f>
        <v>193.71622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195.73611</v>
      </c>
      <c r="E204" s="30">
        <f>F204</f>
        <v>195.73611</v>
      </c>
      <c r="F204" s="30">
        <f>ROUND(195.73611,5)</f>
        <v>195.73611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169.95921</v>
      </c>
      <c r="E206" s="30">
        <f>F206</f>
        <v>169.95921</v>
      </c>
      <c r="F206" s="30">
        <f>ROUND(169.95921,5)</f>
        <v>169.95921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171.7884</v>
      </c>
      <c r="E207" s="30">
        <f>F207</f>
        <v>171.7884</v>
      </c>
      <c r="F207" s="30">
        <f>ROUND(171.7884,5)</f>
        <v>171.7884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171.3559</v>
      </c>
      <c r="E208" s="30">
        <f>F208</f>
        <v>171.3559</v>
      </c>
      <c r="F208" s="30">
        <f>ROUND(171.3559,5)</f>
        <v>171.3559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173.23352</v>
      </c>
      <c r="E209" s="30">
        <f>F209</f>
        <v>173.23352</v>
      </c>
      <c r="F209" s="30">
        <f>ROUND(173.23352,5)</f>
        <v>173.23352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ROUND(9.365,5)</f>
        <v>9.365</v>
      </c>
      <c r="D212" s="30">
        <f>F212</f>
        <v>9.53323</v>
      </c>
      <c r="E212" s="30">
        <f>F212</f>
        <v>9.53323</v>
      </c>
      <c r="F212" s="30">
        <f>ROUND(9.53323,5)</f>
        <v>9.53323</v>
      </c>
      <c r="G212" s="28"/>
      <c r="H212" s="38"/>
    </row>
    <row r="213" spans="1:8" ht="12.75" customHeight="1">
      <c r="A213" s="26">
        <v>44322</v>
      </c>
      <c r="B213" s="27"/>
      <c r="C213" s="30">
        <f>ROUND(9.365,5)</f>
        <v>9.365</v>
      </c>
      <c r="D213" s="30">
        <f>F213</f>
        <v>9.72782</v>
      </c>
      <c r="E213" s="30">
        <f>F213</f>
        <v>9.72782</v>
      </c>
      <c r="F213" s="30">
        <f>ROUND(9.72782,5)</f>
        <v>9.72782</v>
      </c>
      <c r="G213" s="28"/>
      <c r="H213" s="38"/>
    </row>
    <row r="214" spans="1:8" ht="12.75" customHeight="1">
      <c r="A214" s="26">
        <v>44413</v>
      </c>
      <c r="B214" s="27"/>
      <c r="C214" s="30">
        <f>ROUND(9.365,5)</f>
        <v>9.365</v>
      </c>
      <c r="D214" s="30">
        <f>F214</f>
        <v>9.93467</v>
      </c>
      <c r="E214" s="30">
        <f>F214</f>
        <v>9.93467</v>
      </c>
      <c r="F214" s="30">
        <f>ROUND(9.93467,5)</f>
        <v>9.93467</v>
      </c>
      <c r="G214" s="28"/>
      <c r="H214" s="38"/>
    </row>
    <row r="215" spans="1:8" ht="12.75" customHeight="1">
      <c r="A215" s="26">
        <v>44504</v>
      </c>
      <c r="B215" s="27"/>
      <c r="C215" s="30">
        <f>ROUND(9.365,5)</f>
        <v>9.365</v>
      </c>
      <c r="D215" s="30">
        <f>F215</f>
        <v>10.1488</v>
      </c>
      <c r="E215" s="30">
        <f>F215</f>
        <v>10.1488</v>
      </c>
      <c r="F215" s="30">
        <f>ROUND(10.1488,5)</f>
        <v>10.1488</v>
      </c>
      <c r="G215" s="28"/>
      <c r="H215" s="38"/>
    </row>
    <row r="216" spans="1:8" ht="12.75" customHeight="1">
      <c r="A216" s="26">
        <v>44595</v>
      </c>
      <c r="B216" s="27"/>
      <c r="C216" s="30">
        <f>ROUND(9.365,5)</f>
        <v>9.365</v>
      </c>
      <c r="D216" s="30">
        <f>F216</f>
        <v>10.39381</v>
      </c>
      <c r="E216" s="30">
        <f>F216</f>
        <v>10.39381</v>
      </c>
      <c r="F216" s="30">
        <f>ROUND(10.39381,5)</f>
        <v>10.39381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ROUND(10.79,5)</f>
        <v>10.79</v>
      </c>
      <c r="D218" s="30">
        <f>F218</f>
        <v>10.95208</v>
      </c>
      <c r="E218" s="30">
        <f>F218</f>
        <v>10.95208</v>
      </c>
      <c r="F218" s="30">
        <f>ROUND(10.95208,5)</f>
        <v>10.95208</v>
      </c>
      <c r="G218" s="28"/>
      <c r="H218" s="38"/>
    </row>
    <row r="219" spans="1:8" ht="12.75" customHeight="1">
      <c r="A219" s="26">
        <v>44322</v>
      </c>
      <c r="B219" s="27"/>
      <c r="C219" s="30">
        <f>ROUND(10.79,5)</f>
        <v>10.79</v>
      </c>
      <c r="D219" s="30">
        <f>F219</f>
        <v>11.13915</v>
      </c>
      <c r="E219" s="30">
        <f>F219</f>
        <v>11.13915</v>
      </c>
      <c r="F219" s="30">
        <f>ROUND(11.13915,5)</f>
        <v>11.13915</v>
      </c>
      <c r="G219" s="28"/>
      <c r="H219" s="38"/>
    </row>
    <row r="220" spans="1:8" ht="12.75" customHeight="1">
      <c r="A220" s="26">
        <v>44413</v>
      </c>
      <c r="B220" s="27"/>
      <c r="C220" s="30">
        <f>ROUND(10.79,5)</f>
        <v>10.79</v>
      </c>
      <c r="D220" s="30">
        <f>F220</f>
        <v>11.33594</v>
      </c>
      <c r="E220" s="30">
        <f>F220</f>
        <v>11.33594</v>
      </c>
      <c r="F220" s="30">
        <f>ROUND(11.33594,5)</f>
        <v>11.33594</v>
      </c>
      <c r="G220" s="28"/>
      <c r="H220" s="38"/>
    </row>
    <row r="221" spans="1:8" ht="12.75" customHeight="1">
      <c r="A221" s="26">
        <v>44504</v>
      </c>
      <c r="B221" s="27"/>
      <c r="C221" s="30">
        <f>ROUND(10.79,5)</f>
        <v>10.79</v>
      </c>
      <c r="D221" s="30">
        <f>F221</f>
        <v>11.53586</v>
      </c>
      <c r="E221" s="30">
        <f>F221</f>
        <v>11.53586</v>
      </c>
      <c r="F221" s="30">
        <f>ROUND(11.53586,5)</f>
        <v>11.53586</v>
      </c>
      <c r="G221" s="28"/>
      <c r="H221" s="38"/>
    </row>
    <row r="222" spans="1:8" ht="12.75" customHeight="1">
      <c r="A222" s="26">
        <v>44595</v>
      </c>
      <c r="B222" s="27"/>
      <c r="C222" s="30">
        <f>ROUND(10.79,5)</f>
        <v>10.79</v>
      </c>
      <c r="D222" s="30">
        <f>F222</f>
        <v>11.75927</v>
      </c>
      <c r="E222" s="30">
        <f>F222</f>
        <v>11.75927</v>
      </c>
      <c r="F222" s="30">
        <f>ROUND(11.75927,5)</f>
        <v>11.75927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ROUND(11,5)</f>
        <v>11</v>
      </c>
      <c r="D224" s="30">
        <f>F224</f>
        <v>11.17009</v>
      </c>
      <c r="E224" s="30">
        <f>F224</f>
        <v>11.17009</v>
      </c>
      <c r="F224" s="30">
        <f>ROUND(11.17009,5)</f>
        <v>11.17009</v>
      </c>
      <c r="G224" s="28"/>
      <c r="H224" s="38"/>
    </row>
    <row r="225" spans="1:8" ht="12.75" customHeight="1">
      <c r="A225" s="26">
        <v>44322</v>
      </c>
      <c r="B225" s="27"/>
      <c r="C225" s="30">
        <f>ROUND(11,5)</f>
        <v>11</v>
      </c>
      <c r="D225" s="30">
        <f>F225</f>
        <v>11.36691</v>
      </c>
      <c r="E225" s="30">
        <f>F225</f>
        <v>11.36691</v>
      </c>
      <c r="F225" s="30">
        <f>ROUND(11.36691,5)</f>
        <v>11.36691</v>
      </c>
      <c r="G225" s="28"/>
      <c r="H225" s="38"/>
    </row>
    <row r="226" spans="1:8" ht="12.75" customHeight="1">
      <c r="A226" s="26">
        <v>44413</v>
      </c>
      <c r="B226" s="27"/>
      <c r="C226" s="30">
        <f>ROUND(11,5)</f>
        <v>11</v>
      </c>
      <c r="D226" s="30">
        <f>F226</f>
        <v>11.57482</v>
      </c>
      <c r="E226" s="30">
        <f>F226</f>
        <v>11.57482</v>
      </c>
      <c r="F226" s="30">
        <f>ROUND(11.57482,5)</f>
        <v>11.57482</v>
      </c>
      <c r="G226" s="28"/>
      <c r="H226" s="38"/>
    </row>
    <row r="227" spans="1:8" ht="12.75" customHeight="1">
      <c r="A227" s="26">
        <v>44504</v>
      </c>
      <c r="B227" s="27"/>
      <c r="C227" s="30">
        <f>ROUND(11,5)</f>
        <v>11</v>
      </c>
      <c r="D227" s="30">
        <f>F227</f>
        <v>11.78633</v>
      </c>
      <c r="E227" s="30">
        <f>F227</f>
        <v>11.78633</v>
      </c>
      <c r="F227" s="30">
        <f>ROUND(11.78633,5)</f>
        <v>11.78633</v>
      </c>
      <c r="G227" s="28"/>
      <c r="H227" s="38"/>
    </row>
    <row r="228" spans="1:8" ht="12.75" customHeight="1">
      <c r="A228" s="26">
        <v>44595</v>
      </c>
      <c r="B228" s="27"/>
      <c r="C228" s="30">
        <f>ROUND(11,5)</f>
        <v>11</v>
      </c>
      <c r="D228" s="30">
        <f>F228</f>
        <v>12.02345</v>
      </c>
      <c r="E228" s="30">
        <f>F228</f>
        <v>12.02345</v>
      </c>
      <c r="F228" s="30">
        <f>ROUND(12.02345,5)</f>
        <v>12.02345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ROUND(769.819,3)</f>
        <v>769.819</v>
      </c>
      <c r="D230" s="31">
        <f>F230</f>
        <v>775.798</v>
      </c>
      <c r="E230" s="31">
        <f>F230</f>
        <v>775.798</v>
      </c>
      <c r="F230" s="31">
        <f>ROUND(775.798,3)</f>
        <v>775.798</v>
      </c>
      <c r="G230" s="28"/>
      <c r="H230" s="38"/>
    </row>
    <row r="231" spans="1:8" ht="12.75" customHeight="1">
      <c r="A231" s="26">
        <v>44322</v>
      </c>
      <c r="B231" s="27"/>
      <c r="C231" s="31">
        <f>ROUND(769.819,3)</f>
        <v>769.819</v>
      </c>
      <c r="D231" s="31">
        <f>F231</f>
        <v>783.948</v>
      </c>
      <c r="E231" s="31">
        <f>F231</f>
        <v>783.948</v>
      </c>
      <c r="F231" s="31">
        <f>ROUND(783.948,3)</f>
        <v>783.948</v>
      </c>
      <c r="G231" s="28"/>
      <c r="H231" s="38"/>
    </row>
    <row r="232" spans="1:8" ht="12.75" customHeight="1">
      <c r="A232" s="26">
        <v>44413</v>
      </c>
      <c r="B232" s="27"/>
      <c r="C232" s="31">
        <f>ROUND(769.819,3)</f>
        <v>769.819</v>
      </c>
      <c r="D232" s="31">
        <f>F232</f>
        <v>792.318</v>
      </c>
      <c r="E232" s="31">
        <f>F232</f>
        <v>792.318</v>
      </c>
      <c r="F232" s="31">
        <f>ROUND(792.318,3)</f>
        <v>792.318</v>
      </c>
      <c r="G232" s="28"/>
      <c r="H232" s="38"/>
    </row>
    <row r="233" spans="1:8" ht="12.75" customHeight="1">
      <c r="A233" s="26">
        <v>44504</v>
      </c>
      <c r="B233" s="27"/>
      <c r="C233" s="31">
        <f>ROUND(769.819,3)</f>
        <v>769.819</v>
      </c>
      <c r="D233" s="31">
        <f>F233</f>
        <v>800.901</v>
      </c>
      <c r="E233" s="31">
        <f>F233</f>
        <v>800.901</v>
      </c>
      <c r="F233" s="31">
        <f>ROUND(800.901,3)</f>
        <v>800.901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ROUND(770.583,3)</f>
        <v>770.583</v>
      </c>
      <c r="D235" s="31">
        <f>F235</f>
        <v>776.568</v>
      </c>
      <c r="E235" s="31">
        <f>F235</f>
        <v>776.568</v>
      </c>
      <c r="F235" s="31">
        <f>ROUND(776.568,3)</f>
        <v>776.568</v>
      </c>
      <c r="G235" s="28"/>
      <c r="H235" s="38"/>
    </row>
    <row r="236" spans="1:8" ht="12.75" customHeight="1">
      <c r="A236" s="26">
        <v>44322</v>
      </c>
      <c r="B236" s="27"/>
      <c r="C236" s="31">
        <f>ROUND(770.583,3)</f>
        <v>770.583</v>
      </c>
      <c r="D236" s="31">
        <f>F236</f>
        <v>784.726</v>
      </c>
      <c r="E236" s="31">
        <f>F236</f>
        <v>784.726</v>
      </c>
      <c r="F236" s="31">
        <f>ROUND(784.726,3)</f>
        <v>784.726</v>
      </c>
      <c r="G236" s="28"/>
      <c r="H236" s="38"/>
    </row>
    <row r="237" spans="1:8" ht="12.75" customHeight="1">
      <c r="A237" s="26">
        <v>44413</v>
      </c>
      <c r="B237" s="27"/>
      <c r="C237" s="31">
        <f>ROUND(770.583,3)</f>
        <v>770.583</v>
      </c>
      <c r="D237" s="31">
        <f>F237</f>
        <v>793.104</v>
      </c>
      <c r="E237" s="31">
        <f>F237</f>
        <v>793.104</v>
      </c>
      <c r="F237" s="31">
        <f>ROUND(793.104,3)</f>
        <v>793.104</v>
      </c>
      <c r="G237" s="28"/>
      <c r="H237" s="38"/>
    </row>
    <row r="238" spans="1:8" ht="12.75" customHeight="1">
      <c r="A238" s="26">
        <v>44504</v>
      </c>
      <c r="B238" s="27"/>
      <c r="C238" s="31">
        <f>ROUND(770.583,3)</f>
        <v>770.583</v>
      </c>
      <c r="D238" s="31">
        <f>F238</f>
        <v>801.696</v>
      </c>
      <c r="E238" s="31">
        <f>F238</f>
        <v>801.696</v>
      </c>
      <c r="F238" s="31">
        <f>ROUND(801.696,3)</f>
        <v>801.696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ROUND(850.052,3)</f>
        <v>850.052</v>
      </c>
      <c r="D240" s="31">
        <f>F240</f>
        <v>856.655</v>
      </c>
      <c r="E240" s="31">
        <f>F240</f>
        <v>856.655</v>
      </c>
      <c r="F240" s="31">
        <f>ROUND(856.655,3)</f>
        <v>856.655</v>
      </c>
      <c r="G240" s="28"/>
      <c r="H240" s="38"/>
    </row>
    <row r="241" spans="1:8" ht="12.75" customHeight="1">
      <c r="A241" s="26">
        <v>44322</v>
      </c>
      <c r="B241" s="27"/>
      <c r="C241" s="31">
        <f>ROUND(850.052,3)</f>
        <v>850.052</v>
      </c>
      <c r="D241" s="31">
        <f>F241</f>
        <v>865.654</v>
      </c>
      <c r="E241" s="31">
        <f>F241</f>
        <v>865.654</v>
      </c>
      <c r="F241" s="31">
        <f>ROUND(865.654,3)</f>
        <v>865.654</v>
      </c>
      <c r="G241" s="28"/>
      <c r="H241" s="38"/>
    </row>
    <row r="242" spans="1:8" ht="12.75" customHeight="1">
      <c r="A242" s="26">
        <v>44413</v>
      </c>
      <c r="B242" s="27"/>
      <c r="C242" s="31">
        <f>ROUND(850.052,3)</f>
        <v>850.052</v>
      </c>
      <c r="D242" s="31">
        <f>F242</f>
        <v>874.896</v>
      </c>
      <c r="E242" s="31">
        <f>F242</f>
        <v>874.896</v>
      </c>
      <c r="F242" s="31">
        <f>ROUND(874.896,3)</f>
        <v>874.896</v>
      </c>
      <c r="G242" s="28"/>
      <c r="H242" s="38"/>
    </row>
    <row r="243" spans="1:8" ht="12.75" customHeight="1">
      <c r="A243" s="26">
        <v>44504</v>
      </c>
      <c r="B243" s="27"/>
      <c r="C243" s="31">
        <f>ROUND(850.052,3)</f>
        <v>850.052</v>
      </c>
      <c r="D243" s="31">
        <f>F243</f>
        <v>884.373</v>
      </c>
      <c r="E243" s="31">
        <f>F243</f>
        <v>884.373</v>
      </c>
      <c r="F243" s="31">
        <f>ROUND(884.373,3)</f>
        <v>884.373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ROUND(744.538,3)</f>
        <v>744.538</v>
      </c>
      <c r="D245" s="31">
        <f>F245</f>
        <v>750.321</v>
      </c>
      <c r="E245" s="31">
        <f>F245</f>
        <v>750.321</v>
      </c>
      <c r="F245" s="31">
        <f>ROUND(750.321,3)</f>
        <v>750.321</v>
      </c>
      <c r="G245" s="28"/>
      <c r="H245" s="38"/>
    </row>
    <row r="246" spans="1:8" ht="12.75" customHeight="1">
      <c r="A246" s="26">
        <v>44322</v>
      </c>
      <c r="B246" s="27"/>
      <c r="C246" s="31">
        <f>ROUND(744.538,3)</f>
        <v>744.538</v>
      </c>
      <c r="D246" s="31">
        <f>F246</f>
        <v>758.203</v>
      </c>
      <c r="E246" s="31">
        <f>F246</f>
        <v>758.203</v>
      </c>
      <c r="F246" s="31">
        <f>ROUND(758.203,3)</f>
        <v>758.203</v>
      </c>
      <c r="G246" s="28"/>
      <c r="H246" s="38"/>
    </row>
    <row r="247" spans="1:8" ht="12.75" customHeight="1">
      <c r="A247" s="26">
        <v>44413</v>
      </c>
      <c r="B247" s="27"/>
      <c r="C247" s="31">
        <f>ROUND(744.538,3)</f>
        <v>744.538</v>
      </c>
      <c r="D247" s="31">
        <f>F247</f>
        <v>766.298</v>
      </c>
      <c r="E247" s="31">
        <f>F247</f>
        <v>766.298</v>
      </c>
      <c r="F247" s="31">
        <f>ROUND(766.298,3)</f>
        <v>766.298</v>
      </c>
      <c r="G247" s="28"/>
      <c r="H247" s="38"/>
    </row>
    <row r="248" spans="1:8" ht="12.75" customHeight="1">
      <c r="A248" s="26">
        <v>44504</v>
      </c>
      <c r="B248" s="27"/>
      <c r="C248" s="31">
        <f>ROUND(744.538,3)</f>
        <v>744.538</v>
      </c>
      <c r="D248" s="31">
        <f>F248</f>
        <v>774.599</v>
      </c>
      <c r="E248" s="31">
        <f>F248</f>
        <v>774.599</v>
      </c>
      <c r="F248" s="31">
        <f>ROUND(774.599,3)</f>
        <v>774.599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ROUND(261.350524420005,3)</f>
        <v>261.351</v>
      </c>
      <c r="D250" s="31">
        <f>F250</f>
        <v>263.433</v>
      </c>
      <c r="E250" s="31">
        <f>F250</f>
        <v>263.433</v>
      </c>
      <c r="F250" s="31">
        <f>ROUND(263.433,3)</f>
        <v>263.433</v>
      </c>
      <c r="G250" s="28"/>
      <c r="H250" s="38"/>
    </row>
    <row r="251" spans="1:8" ht="12.75" customHeight="1">
      <c r="A251" s="26">
        <v>44322</v>
      </c>
      <c r="B251" s="27"/>
      <c r="C251" s="31">
        <f>ROUND(261.350524420005,3)</f>
        <v>261.351</v>
      </c>
      <c r="D251" s="31">
        <f>F251</f>
        <v>266.265</v>
      </c>
      <c r="E251" s="31">
        <f>F251</f>
        <v>266.265</v>
      </c>
      <c r="F251" s="31">
        <f>ROUND(266.265,3)</f>
        <v>266.265</v>
      </c>
      <c r="G251" s="28"/>
      <c r="H251" s="38"/>
    </row>
    <row r="252" spans="1:8" ht="12.75" customHeight="1">
      <c r="A252" s="26">
        <v>44413</v>
      </c>
      <c r="B252" s="27"/>
      <c r="C252" s="31">
        <f>ROUND(261.350524420005,3)</f>
        <v>261.351</v>
      </c>
      <c r="D252" s="31">
        <f>F252</f>
        <v>269.171</v>
      </c>
      <c r="E252" s="31">
        <f>F252</f>
        <v>269.171</v>
      </c>
      <c r="F252" s="31">
        <f>ROUND(269.171,3)</f>
        <v>269.171</v>
      </c>
      <c r="G252" s="28"/>
      <c r="H252" s="38"/>
    </row>
    <row r="253" spans="1:8" ht="12.75" customHeight="1">
      <c r="A253" s="26">
        <v>44504</v>
      </c>
      <c r="B253" s="27"/>
      <c r="C253" s="31">
        <f>ROUND(261.350524420005,3)</f>
        <v>261.351</v>
      </c>
      <c r="D253" s="31">
        <f>F253</f>
        <v>272.15</v>
      </c>
      <c r="E253" s="31">
        <f>F253</f>
        <v>272.15</v>
      </c>
      <c r="F253" s="31">
        <f>ROUND(272.15,3)</f>
        <v>272.15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ROUND(735.153,3)</f>
        <v>735.153</v>
      </c>
      <c r="D255" s="31">
        <f>F255</f>
        <v>740.863</v>
      </c>
      <c r="E255" s="31">
        <f>F255</f>
        <v>740.863</v>
      </c>
      <c r="F255" s="31">
        <f>ROUND(740.863,3)</f>
        <v>740.863</v>
      </c>
      <c r="G255" s="28"/>
      <c r="H255" s="38"/>
    </row>
    <row r="256" spans="1:8" ht="12.75" customHeight="1">
      <c r="A256" s="26">
        <v>44322</v>
      </c>
      <c r="B256" s="27"/>
      <c r="C256" s="31">
        <f>ROUND(735.153,3)</f>
        <v>735.153</v>
      </c>
      <c r="D256" s="31">
        <f>F256</f>
        <v>748.646</v>
      </c>
      <c r="E256" s="31">
        <f>F256</f>
        <v>748.646</v>
      </c>
      <c r="F256" s="31">
        <f>ROUND(748.646,3)</f>
        <v>748.646</v>
      </c>
      <c r="G256" s="28"/>
      <c r="H256" s="38"/>
    </row>
    <row r="257" spans="1:8" ht="12.75" customHeight="1">
      <c r="A257" s="26">
        <v>44413</v>
      </c>
      <c r="B257" s="27"/>
      <c r="C257" s="31">
        <f>ROUND(735.153,3)</f>
        <v>735.153</v>
      </c>
      <c r="D257" s="31">
        <f>F257</f>
        <v>756.639</v>
      </c>
      <c r="E257" s="31">
        <f>F257</f>
        <v>756.639</v>
      </c>
      <c r="F257" s="31">
        <f>ROUND(756.639,3)</f>
        <v>756.639</v>
      </c>
      <c r="G257" s="28"/>
      <c r="H257" s="38"/>
    </row>
    <row r="258" spans="1:8" ht="12.75" customHeight="1">
      <c r="A258" s="26">
        <v>44504</v>
      </c>
      <c r="B258" s="27"/>
      <c r="C258" s="31">
        <f>ROUND(735.153,3)</f>
        <v>735.153</v>
      </c>
      <c r="D258" s="31">
        <f>F258</f>
        <v>764.835</v>
      </c>
      <c r="E258" s="31">
        <f>F258</f>
        <v>764.835</v>
      </c>
      <c r="F258" s="31">
        <f>ROUND(764.835,3)</f>
        <v>764.835</v>
      </c>
      <c r="G258" s="28"/>
      <c r="H258" s="38"/>
    </row>
    <row r="259" spans="1:8" ht="12.75" customHeight="1">
      <c r="A259" s="44" t="s">
        <v>83</v>
      </c>
      <c r="B259" s="45"/>
      <c r="C259" s="40"/>
      <c r="D259" s="40"/>
      <c r="E259" s="40"/>
      <c r="F259" s="40"/>
      <c r="G259" s="41"/>
      <c r="H259" s="42"/>
    </row>
    <row r="260" spans="1:8" ht="12.75" customHeight="1">
      <c r="A260" s="46">
        <v>44180</v>
      </c>
      <c r="B260" s="47"/>
      <c r="C260" s="43">
        <v>3.35</v>
      </c>
      <c r="D260" s="43">
        <v>3.392</v>
      </c>
      <c r="E260" s="43">
        <v>3.358</v>
      </c>
      <c r="F260" s="43">
        <v>3.375</v>
      </c>
      <c r="G260" s="41"/>
      <c r="H260" s="42"/>
    </row>
    <row r="261" spans="1:8" ht="12.75" customHeight="1">
      <c r="A261" s="46">
        <v>44216</v>
      </c>
      <c r="B261" s="47">
        <v>44180</v>
      </c>
      <c r="C261" s="43">
        <v>3.35</v>
      </c>
      <c r="D261" s="43">
        <v>3.422</v>
      </c>
      <c r="E261" s="43">
        <v>3.368</v>
      </c>
      <c r="F261" s="43">
        <v>3.395</v>
      </c>
      <c r="G261" s="41"/>
      <c r="H261" s="42"/>
    </row>
    <row r="262" spans="1:8" ht="12.75" customHeight="1">
      <c r="A262" s="46">
        <v>44244</v>
      </c>
      <c r="B262" s="47">
        <v>44216</v>
      </c>
      <c r="C262" s="43">
        <v>3.35</v>
      </c>
      <c r="D262" s="43">
        <v>3.392</v>
      </c>
      <c r="E262" s="43">
        <v>3.328</v>
      </c>
      <c r="F262" s="43">
        <v>3.36</v>
      </c>
      <c r="G262" s="41"/>
      <c r="H262" s="42"/>
    </row>
    <row r="263" spans="1:8" ht="12.75" customHeight="1">
      <c r="A263" s="46">
        <v>44272</v>
      </c>
      <c r="B263" s="47">
        <v>44244</v>
      </c>
      <c r="C263" s="43">
        <v>3.35</v>
      </c>
      <c r="D263" s="43">
        <v>3.382</v>
      </c>
      <c r="E263" s="43">
        <v>3.348</v>
      </c>
      <c r="F263" s="43">
        <v>3.365</v>
      </c>
      <c r="G263" s="41"/>
      <c r="H263" s="42"/>
    </row>
    <row r="264" spans="1:8" ht="12.75" customHeight="1">
      <c r="A264" s="46">
        <v>44307</v>
      </c>
      <c r="B264" s="47">
        <v>44272</v>
      </c>
      <c r="C264" s="43">
        <v>3.35</v>
      </c>
      <c r="D264" s="43">
        <v>3.402</v>
      </c>
      <c r="E264" s="43">
        <v>3.338</v>
      </c>
      <c r="F264" s="43">
        <v>3.37</v>
      </c>
      <c r="G264" s="41"/>
      <c r="H264" s="42"/>
    </row>
    <row r="265" spans="1:8" ht="12.75" customHeight="1">
      <c r="A265" s="46">
        <v>44335</v>
      </c>
      <c r="B265" s="47">
        <v>44307</v>
      </c>
      <c r="C265" s="43">
        <v>3.35</v>
      </c>
      <c r="D265" s="43">
        <v>3.412</v>
      </c>
      <c r="E265" s="43">
        <v>3.348</v>
      </c>
      <c r="F265" s="43">
        <v>3.38</v>
      </c>
      <c r="G265" s="41"/>
      <c r="H265" s="42"/>
    </row>
    <row r="266" spans="1:8" ht="12.75" customHeight="1">
      <c r="A266" s="46">
        <v>44362</v>
      </c>
      <c r="B266" s="47">
        <v>44362</v>
      </c>
      <c r="C266" s="43">
        <v>3.35</v>
      </c>
      <c r="D266" s="43">
        <v>3.422</v>
      </c>
      <c r="E266" s="43">
        <v>3.378</v>
      </c>
      <c r="F266" s="43">
        <v>3.4000000000000004</v>
      </c>
      <c r="G266" s="41"/>
      <c r="H266" s="42"/>
    </row>
    <row r="267" spans="1:8" ht="12.75" customHeight="1">
      <c r="A267" s="46">
        <v>44454</v>
      </c>
      <c r="B267" s="47">
        <v>44454</v>
      </c>
      <c r="C267" s="43">
        <v>3.35</v>
      </c>
      <c r="D267" s="43">
        <v>3.512</v>
      </c>
      <c r="E267" s="43">
        <v>3.458</v>
      </c>
      <c r="F267" s="43">
        <v>3.4850000000000003</v>
      </c>
      <c r="G267" s="41"/>
      <c r="H267" s="42"/>
    </row>
    <row r="268" spans="1:8" ht="12.75" customHeight="1">
      <c r="A268" s="46">
        <v>44545</v>
      </c>
      <c r="B268" s="47">
        <v>44545</v>
      </c>
      <c r="C268" s="43">
        <v>3.35</v>
      </c>
      <c r="D268" s="43">
        <v>3.672</v>
      </c>
      <c r="E268" s="43">
        <v>3.608</v>
      </c>
      <c r="F268" s="43">
        <v>3.64</v>
      </c>
      <c r="G268" s="41"/>
      <c r="H268" s="42"/>
    </row>
    <row r="269" spans="1:8" ht="12.75" customHeight="1">
      <c r="A269" s="46">
        <v>44636</v>
      </c>
      <c r="B269" s="47">
        <v>44636</v>
      </c>
      <c r="C269" s="43">
        <v>3.35</v>
      </c>
      <c r="D269" s="43">
        <v>3.842</v>
      </c>
      <c r="E269" s="43">
        <v>3.758</v>
      </c>
      <c r="F269" s="43">
        <v>3.8</v>
      </c>
      <c r="G269" s="41"/>
      <c r="H269" s="42"/>
    </row>
    <row r="270" spans="1:8" ht="12.75" customHeight="1">
      <c r="A270" s="46">
        <v>44727</v>
      </c>
      <c r="B270" s="47">
        <v>44727</v>
      </c>
      <c r="C270" s="43">
        <v>3.35</v>
      </c>
      <c r="D270" s="43">
        <v>4.112</v>
      </c>
      <c r="E270" s="43">
        <v>4.018</v>
      </c>
      <c r="F270" s="43">
        <v>4.0649999999999995</v>
      </c>
      <c r="G270" s="41"/>
      <c r="H270" s="42"/>
    </row>
    <row r="271" spans="1:8" ht="12.75" customHeight="1">
      <c r="A271" s="46">
        <v>44825</v>
      </c>
      <c r="B271" s="47">
        <v>44825</v>
      </c>
      <c r="C271" s="43">
        <v>3.35</v>
      </c>
      <c r="D271" s="43">
        <v>4.302</v>
      </c>
      <c r="E271" s="43">
        <v>4.168</v>
      </c>
      <c r="F271" s="43">
        <v>4.234999999999999</v>
      </c>
      <c r="G271" s="41"/>
      <c r="H271" s="42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ROUND(91.2439292767715,2)</f>
        <v>91.24</v>
      </c>
      <c r="D273" s="28">
        <f>F273</f>
        <v>85.73</v>
      </c>
      <c r="E273" s="28">
        <f>F273</f>
        <v>85.73</v>
      </c>
      <c r="F273" s="28">
        <f>ROUND(85.7280956480346,2)</f>
        <v>85.73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ROUND(87.4461381473059,2)</f>
        <v>87.45</v>
      </c>
      <c r="D275" s="28">
        <f>F275</f>
        <v>79.5</v>
      </c>
      <c r="E275" s="28">
        <f>F275</f>
        <v>79.5</v>
      </c>
      <c r="F275" s="28">
        <f>ROUND(79.495441122575,2)</f>
        <v>79.5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ROUND(91.2439292767715,5)</f>
        <v>91.24393</v>
      </c>
      <c r="D277" s="30">
        <f>F277</f>
        <v>93.9707</v>
      </c>
      <c r="E277" s="30">
        <f>F277</f>
        <v>93.9707</v>
      </c>
      <c r="F277" s="30">
        <f>ROUND(93.97069724272,5)</f>
        <v>93.9707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ROUND(91.2439292767715,5)</f>
        <v>91.24393</v>
      </c>
      <c r="D279" s="30">
        <f>F279</f>
        <v>92.18303</v>
      </c>
      <c r="E279" s="30">
        <f>F279</f>
        <v>92.18303</v>
      </c>
      <c r="F279" s="30">
        <f>ROUND(92.1830290306931,5)</f>
        <v>92.18303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ROUND(91.2439292767715,5)</f>
        <v>91.24393</v>
      </c>
      <c r="D281" s="30">
        <f>F281</f>
        <v>90.30557</v>
      </c>
      <c r="E281" s="30">
        <f>F281</f>
        <v>90.30557</v>
      </c>
      <c r="F281" s="30">
        <f>ROUND(90.3055726506265,5)</f>
        <v>90.30557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ROUND(91.2439292767715,5)</f>
        <v>91.24393</v>
      </c>
      <c r="D283" s="30">
        <f>F283</f>
        <v>89.21078</v>
      </c>
      <c r="E283" s="30">
        <f>F283</f>
        <v>89.21078</v>
      </c>
      <c r="F283" s="30">
        <f>ROUND(89.2107791459492,5)</f>
        <v>89.21078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ROUND(91.2439292767715,5)</f>
        <v>91.24393</v>
      </c>
      <c r="D285" s="30">
        <f>F285</f>
        <v>90.41512</v>
      </c>
      <c r="E285" s="30">
        <f>F285</f>
        <v>90.41512</v>
      </c>
      <c r="F285" s="30">
        <f>ROUND(90.4151159065773,5)</f>
        <v>90.41512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ROUND(91.2439292767715,5)</f>
        <v>91.24393</v>
      </c>
      <c r="D287" s="30">
        <f>F287</f>
        <v>89.78652</v>
      </c>
      <c r="E287" s="30">
        <f>F287</f>
        <v>89.78652</v>
      </c>
      <c r="F287" s="30">
        <f>ROUND(89.7865221197269,5)</f>
        <v>89.78652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ROUND(91.2439292767715,5)</f>
        <v>91.24393</v>
      </c>
      <c r="D289" s="30">
        <f>F289</f>
        <v>89.83606</v>
      </c>
      <c r="E289" s="30">
        <f>F289</f>
        <v>89.83606</v>
      </c>
      <c r="F289" s="30">
        <f>ROUND(89.8360570777064,5)</f>
        <v>89.83606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ROUND(91.2439292767715,5)</f>
        <v>91.24393</v>
      </c>
      <c r="D291" s="30">
        <f>F291</f>
        <v>92.91762</v>
      </c>
      <c r="E291" s="30">
        <f>F291</f>
        <v>92.91762</v>
      </c>
      <c r="F291" s="30">
        <f>ROUND(92.9176199957494,5)</f>
        <v>92.91762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ROUND(91.2439292767715,2)</f>
        <v>91.24</v>
      </c>
      <c r="D293" s="28">
        <f>F293</f>
        <v>91.24</v>
      </c>
      <c r="E293" s="28">
        <f>F293</f>
        <v>91.24</v>
      </c>
      <c r="F293" s="28">
        <f>ROUND(91.2439292767715,2)</f>
        <v>91.24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ROUND(91.2439292767715,2)</f>
        <v>91.24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ROUND(87.4461381473059,5)</f>
        <v>87.44614</v>
      </c>
      <c r="D297" s="30">
        <f>F297</f>
        <v>78.70632</v>
      </c>
      <c r="E297" s="30">
        <f>F297</f>
        <v>78.70632</v>
      </c>
      <c r="F297" s="30">
        <f>ROUND(78.7063243254058,5)</f>
        <v>78.70632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ROUND(87.4461381473059,5)</f>
        <v>87.44614</v>
      </c>
      <c r="D299" s="30">
        <f>F299</f>
        <v>75.20268</v>
      </c>
      <c r="E299" s="30">
        <f>F299</f>
        <v>75.20268</v>
      </c>
      <c r="F299" s="30">
        <f>ROUND(75.2026799820096,5)</f>
        <v>75.20268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ROUND(87.4461381473059,5)</f>
        <v>87.44614</v>
      </c>
      <c r="D301" s="30">
        <f>F301</f>
        <v>73.58478</v>
      </c>
      <c r="E301" s="30">
        <f>F301</f>
        <v>73.58478</v>
      </c>
      <c r="F301" s="30">
        <f>ROUND(73.5847788800642,5)</f>
        <v>73.58478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ROUND(87.4461381473059,5)</f>
        <v>87.44614</v>
      </c>
      <c r="D303" s="30">
        <f>F303</f>
        <v>75.59532</v>
      </c>
      <c r="E303" s="30">
        <f>F303</f>
        <v>75.59532</v>
      </c>
      <c r="F303" s="30">
        <f>ROUND(75.5953158645816,5)</f>
        <v>75.59532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ROUND(87.4461381473059,5)</f>
        <v>87.44614</v>
      </c>
      <c r="D305" s="30">
        <f>F305</f>
        <v>79.61644</v>
      </c>
      <c r="E305" s="30">
        <f>F305</f>
        <v>79.61644</v>
      </c>
      <c r="F305" s="30">
        <f>ROUND(79.6164413859216,5)</f>
        <v>79.61644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ROUND(87.4461381473059,5)</f>
        <v>87.44614</v>
      </c>
      <c r="D307" s="30">
        <f>F307</f>
        <v>78.10022</v>
      </c>
      <c r="E307" s="30">
        <f>F307</f>
        <v>78.10022</v>
      </c>
      <c r="F307" s="30">
        <f>ROUND(78.1002155255148,5)</f>
        <v>78.10022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ROUND(87.4461381473059,5)</f>
        <v>87.44614</v>
      </c>
      <c r="D309" s="30">
        <f>F309</f>
        <v>80.18217</v>
      </c>
      <c r="E309" s="30">
        <f>F309</f>
        <v>80.18217</v>
      </c>
      <c r="F309" s="30">
        <f>ROUND(80.1821654690975,5)</f>
        <v>80.18217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ROUND(87.4461381473059,5)</f>
        <v>87.44614</v>
      </c>
      <c r="D311" s="30">
        <f>F311</f>
        <v>86.02317</v>
      </c>
      <c r="E311" s="30">
        <f>F311</f>
        <v>86.02317</v>
      </c>
      <c r="F311" s="30">
        <f>ROUND(86.0231734150751,5)</f>
        <v>86.02317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ROUND(87.4461381473059,2)</f>
        <v>87.45</v>
      </c>
      <c r="D313" s="28">
        <f>F313</f>
        <v>87.45</v>
      </c>
      <c r="E313" s="28">
        <f>F313</f>
        <v>87.45</v>
      </c>
      <c r="F313" s="28">
        <f>ROUND(87.4461381473059,2)</f>
        <v>87.45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ROUND(87.4461381473059,2)</f>
        <v>87.45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70:B270"/>
    <mergeCell ref="A271:B271"/>
    <mergeCell ref="A267:B267"/>
    <mergeCell ref="A268:B268"/>
    <mergeCell ref="A269:B269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2020-11-23T16:12:15Z</dcterms:modified>
  <cp:category/>
  <cp:version/>
  <cp:contentType/>
  <cp:contentStatus/>
</cp:coreProperties>
</file>