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<sst xmlns="http://schemas.openxmlformats.org/spreadsheetml/2006/main" count="84" uniqueCount="82">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</sst>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44188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ROUND(91.1397570901661,2)</f>
        <v>91.14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ROUND(92.2364867596124,2)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91.14</v>
      </c>
      <c r="D7" s="20">
        <f t="shared" si="1"/>
        <v>90.39</v>
      </c>
      <c r="E7" s="20">
        <f t="shared" si="2"/>
        <v>90.39</v>
      </c>
      <c r="F7" s="20">
        <f>ROUND(90.3858823590533,2)</f>
        <v>90.39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91.14</v>
      </c>
      <c r="D8" s="20">
        <f t="shared" si="1"/>
        <v>89.28</v>
      </c>
      <c r="E8" s="20">
        <f t="shared" si="2"/>
        <v>89.28</v>
      </c>
      <c r="F8" s="20">
        <f>ROUND(89.2842122877844,2)</f>
        <v>89.28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91.14</v>
      </c>
      <c r="D9" s="20">
        <f t="shared" si="1"/>
        <v>90.48</v>
      </c>
      <c r="E9" s="20">
        <f t="shared" si="2"/>
        <v>90.48</v>
      </c>
      <c r="F9" s="20">
        <f>ROUND(90.4810593119567,2)</f>
        <v>90.48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91.14</v>
      </c>
      <c r="D10" s="20">
        <f t="shared" si="1"/>
        <v>89.84</v>
      </c>
      <c r="E10" s="20">
        <f t="shared" si="2"/>
        <v>89.84</v>
      </c>
      <c r="F10" s="20">
        <f>ROUND(89.8383712128811,2)</f>
        <v>89.84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91.14</v>
      </c>
      <c r="D11" s="20">
        <f t="shared" si="1"/>
        <v>89.89</v>
      </c>
      <c r="E11" s="20">
        <f t="shared" si="2"/>
        <v>89.89</v>
      </c>
      <c r="F11" s="20">
        <f>ROUND(89.8855113056401,2)</f>
        <v>89.89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91.14</v>
      </c>
      <c r="D12" s="20">
        <f t="shared" si="1"/>
        <v>92.96</v>
      </c>
      <c r="E12" s="20">
        <f t="shared" si="2"/>
        <v>92.96</v>
      </c>
      <c r="F12" s="20">
        <f>ROUND(92.9564160302453,2)</f>
        <v>92.96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91.14</v>
      </c>
      <c r="D13" s="20">
        <f t="shared" si="1"/>
        <v>93.38</v>
      </c>
      <c r="E13" s="20">
        <f t="shared" si="2"/>
        <v>93.38</v>
      </c>
      <c r="F13" s="20">
        <f>ROUND(93.3804917815406,2)</f>
        <v>93.38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91.14</v>
      </c>
      <c r="D14" s="20">
        <f t="shared" si="1"/>
        <v>85.69</v>
      </c>
      <c r="E14" s="20">
        <f t="shared" si="2"/>
        <v>85.69</v>
      </c>
      <c r="F14" s="20">
        <f>ROUND(85.6866171522351,2)</f>
        <v>85.69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91.14</v>
      </c>
      <c r="D15" s="20">
        <f t="shared" si="1"/>
        <v>91.14</v>
      </c>
      <c r="E15" s="20">
        <f t="shared" si="2"/>
        <v>91.14</v>
      </c>
      <c r="F15" s="20">
        <f>ROUND(91.1397570901661,2)</f>
        <v>91.14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91.14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ROUND(86.0138218600601,2)</f>
        <v>86.01</v>
      </c>
      <c r="D18" s="20">
        <f aca="true" t="shared" si="4" ref="D18:D29">F18</f>
        <v>77.8</v>
      </c>
      <c r="E18" s="20">
        <f aca="true" t="shared" si="5" ref="E18:E29">F18</f>
        <v>77.8</v>
      </c>
      <c r="F18" s="20">
        <f>ROUND(77.8018711886412,2)</f>
        <v>77.8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86.01</v>
      </c>
      <c r="D19" s="20">
        <f t="shared" si="4"/>
        <v>74.23</v>
      </c>
      <c r="E19" s="20">
        <f t="shared" si="5"/>
        <v>74.23</v>
      </c>
      <c r="F19" s="20">
        <f>ROUND(74.2265155484739,2)</f>
        <v>74.23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86.01</v>
      </c>
      <c r="D20" s="20">
        <f t="shared" si="4"/>
        <v>72.54</v>
      </c>
      <c r="E20" s="20">
        <f t="shared" si="5"/>
        <v>72.54</v>
      </c>
      <c r="F20" s="20">
        <f>ROUND(72.5434739271161,2)</f>
        <v>72.54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86.01</v>
      </c>
      <c r="D21" s="20">
        <f t="shared" si="4"/>
        <v>74.5</v>
      </c>
      <c r="E21" s="20">
        <f t="shared" si="5"/>
        <v>74.5</v>
      </c>
      <c r="F21" s="20">
        <f>ROUND(74.4958600977882,2)</f>
        <v>74.5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86.01</v>
      </c>
      <c r="D22" s="20">
        <f t="shared" si="4"/>
        <v>78.47</v>
      </c>
      <c r="E22" s="20">
        <f t="shared" si="5"/>
        <v>78.47</v>
      </c>
      <c r="F22" s="20">
        <f>ROUND(78.4743441368222,2)</f>
        <v>78.47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86.01</v>
      </c>
      <c r="D23" s="20">
        <f t="shared" si="4"/>
        <v>76.91</v>
      </c>
      <c r="E23" s="20">
        <f t="shared" si="5"/>
        <v>76.91</v>
      </c>
      <c r="F23" s="20">
        <f>ROUND(76.9119784914955,2)</f>
        <v>76.91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86.01</v>
      </c>
      <c r="D24" s="20">
        <f t="shared" si="4"/>
        <v>78.96</v>
      </c>
      <c r="E24" s="20">
        <f t="shared" si="5"/>
        <v>78.96</v>
      </c>
      <c r="F24" s="20">
        <f>ROUND(78.9630594271134,2)</f>
        <v>78.96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86.01</v>
      </c>
      <c r="D25" s="20">
        <f t="shared" si="4"/>
        <v>84.78</v>
      </c>
      <c r="E25" s="20">
        <f t="shared" si="5"/>
        <v>84.78</v>
      </c>
      <c r="F25" s="20">
        <f>ROUND(84.781400152658,2)</f>
        <v>84.78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86.01</v>
      </c>
      <c r="D26" s="20">
        <f t="shared" si="4"/>
        <v>85.16</v>
      </c>
      <c r="E26" s="20">
        <f t="shared" si="5"/>
        <v>85.16</v>
      </c>
      <c r="F26" s="20">
        <f>ROUND(85.1642832585919,2)</f>
        <v>85.16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86.01</v>
      </c>
      <c r="D27" s="20">
        <f t="shared" si="4"/>
        <v>78.11</v>
      </c>
      <c r="E27" s="20">
        <f t="shared" si="5"/>
        <v>78.11</v>
      </c>
      <c r="F27" s="20">
        <f>ROUND(78.1087180169742,2)</f>
        <v>78.11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86.01</v>
      </c>
      <c r="D28" s="20">
        <f t="shared" si="4"/>
        <v>86.01</v>
      </c>
      <c r="E28" s="20">
        <f t="shared" si="5"/>
        <v>86.01</v>
      </c>
      <c r="F28" s="20">
        <f>ROUND(86.0138218600601,2)</f>
        <v>86.01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86.01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ROUND(2.55,5)</f>
        <v>2.55</v>
      </c>
      <c r="D31" s="22">
        <f>F31</f>
        <v>2.55</v>
      </c>
      <c r="E31" s="22">
        <f>F31</f>
        <v>2.55</v>
      </c>
      <c r="F31" s="22">
        <f>ROUND(2.55,5)</f>
        <v>2.55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ROUND(4.4,5)</f>
        <v>4.4</v>
      </c>
      <c r="D33" s="22">
        <f>F33</f>
        <v>4.4</v>
      </c>
      <c r="E33" s="22">
        <f>F33</f>
        <v>4.4</v>
      </c>
      <c r="F33" s="22">
        <f>ROUND(4.4,5)</f>
        <v>4.4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ROUND(4.5,5)</f>
        <v>4.5</v>
      </c>
      <c r="D35" s="22">
        <f>F35</f>
        <v>4.5</v>
      </c>
      <c r="E35" s="22">
        <f>F35</f>
        <v>4.5</v>
      </c>
      <c r="F35" s="22">
        <f>ROUND(4.5,5)</f>
        <v>4.5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ROUND(11.205,5)</f>
        <v>11.205</v>
      </c>
      <c r="D39" s="22">
        <f>F39</f>
        <v>11.205</v>
      </c>
      <c r="E39" s="22">
        <f>F39</f>
        <v>11.205</v>
      </c>
      <c r="F39" s="22">
        <f>ROUND(11.205,5)</f>
        <v>11.205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ROUND(4.645,5)</f>
        <v>4.645</v>
      </c>
      <c r="D41" s="22">
        <f>F41</f>
        <v>4.645</v>
      </c>
      <c r="E41" s="22">
        <f>F41</f>
        <v>4.645</v>
      </c>
      <c r="F41" s="22">
        <f>ROUND(4.645,5)</f>
        <v>4.645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ROUND(6.73,3)</f>
        <v>6.73</v>
      </c>
      <c r="D43" s="23">
        <f>F43</f>
        <v>6.73</v>
      </c>
      <c r="E43" s="23">
        <f>F43</f>
        <v>6.73</v>
      </c>
      <c r="F43" s="23">
        <f>ROUND(6.73,3)</f>
        <v>6.73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ROUND(1.43,3)</f>
        <v>1.43</v>
      </c>
      <c r="D45" s="23">
        <f>F45</f>
        <v>1.43</v>
      </c>
      <c r="E45" s="23">
        <f>F45</f>
        <v>1.43</v>
      </c>
      <c r="F45" s="23">
        <f>ROUND(1.43,3)</f>
        <v>1.43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ROUND(4.325,3)</f>
        <v>4.325</v>
      </c>
      <c r="D47" s="23">
        <f>F47</f>
        <v>4.325</v>
      </c>
      <c r="E47" s="23">
        <f>F47</f>
        <v>4.325</v>
      </c>
      <c r="F47" s="23">
        <f>ROUND(4.325,3)</f>
        <v>4.325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ROUND(3.59,3)</f>
        <v>3.59</v>
      </c>
      <c r="D49" s="23">
        <f>F49</f>
        <v>3.59</v>
      </c>
      <c r="E49" s="23">
        <f>F49</f>
        <v>3.59</v>
      </c>
      <c r="F49" s="23">
        <f>ROUND(3.59,3)</f>
        <v>3.59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ROUND(10.215,3)</f>
        <v>10.215</v>
      </c>
      <c r="D51" s="23">
        <f>F51</f>
        <v>10.215</v>
      </c>
      <c r="E51" s="23">
        <f>F51</f>
        <v>10.215</v>
      </c>
      <c r="F51" s="23">
        <f>ROUND(10.215,3)</f>
        <v>10.215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ROUND(3.67,3)</f>
        <v>3.67</v>
      </c>
      <c r="D53" s="23">
        <f>F53</f>
        <v>3.67</v>
      </c>
      <c r="E53" s="23">
        <f>F53</f>
        <v>3.67</v>
      </c>
      <c r="F53" s="23">
        <f>ROUND(3.67,3)</f>
        <v>3.67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ROUND(1,3)</f>
        <v>1</v>
      </c>
      <c r="D55" s="23">
        <f>F55</f>
        <v>1</v>
      </c>
      <c r="E55" s="23">
        <f>F55</f>
        <v>1</v>
      </c>
      <c r="F55" s="23">
        <f>ROUND(1,3)</f>
        <v>1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ROUND(9.185,3)</f>
        <v>9.185</v>
      </c>
      <c r="D57" s="23">
        <f>F57</f>
        <v>9.185</v>
      </c>
      <c r="E57" s="23">
        <f>F57</f>
        <v>9.185</v>
      </c>
      <c r="F57" s="23">
        <f>ROUND(9.185,3)</f>
        <v>9.185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44231</v>
      </c>
      <c r="B59" s="31"/>
      <c r="C59" s="22">
        <f>ROUND(2.55,5)</f>
        <v>2.55</v>
      </c>
      <c r="D59" s="22">
        <f>F59</f>
        <v>147.64518</v>
      </c>
      <c r="E59" s="22">
        <f>F59</f>
        <v>147.64518</v>
      </c>
      <c r="F59" s="22">
        <f>ROUND(147.64518,5)</f>
        <v>147.64518</v>
      </c>
      <c r="G59" s="20"/>
      <c r="H59" s="28"/>
    </row>
    <row r="60" spans="1:8" ht="12.75" customHeight="1">
      <c r="A60" s="30">
        <v>44322</v>
      </c>
      <c r="B60" s="31"/>
      <c r="C60" s="22">
        <f>ROUND(2.55,5)</f>
        <v>2.55</v>
      </c>
      <c r="D60" s="22">
        <f>F60</f>
        <v>149.18437</v>
      </c>
      <c r="E60" s="22">
        <f>F60</f>
        <v>149.18437</v>
      </c>
      <c r="F60" s="22">
        <f>ROUND(149.18437,5)</f>
        <v>149.18437</v>
      </c>
      <c r="G60" s="20"/>
      <c r="H60" s="28"/>
    </row>
    <row r="61" spans="1:8" ht="12.75" customHeight="1">
      <c r="A61" s="30">
        <v>44413</v>
      </c>
      <c r="B61" s="31"/>
      <c r="C61" s="22">
        <f>ROUND(2.55,5)</f>
        <v>2.55</v>
      </c>
      <c r="D61" s="22">
        <f>F61</f>
        <v>149.285</v>
      </c>
      <c r="E61" s="22">
        <f>F61</f>
        <v>149.285</v>
      </c>
      <c r="F61" s="22">
        <f>ROUND(149.285,5)</f>
        <v>149.285</v>
      </c>
      <c r="G61" s="20"/>
      <c r="H61" s="28"/>
    </row>
    <row r="62" spans="1:8" ht="12.75" customHeight="1">
      <c r="A62" s="30">
        <v>44504</v>
      </c>
      <c r="B62" s="31"/>
      <c r="C62" s="22">
        <f>ROUND(2.55,5)</f>
        <v>2.55</v>
      </c>
      <c r="D62" s="22">
        <f>F62</f>
        <v>150.89603</v>
      </c>
      <c r="E62" s="22">
        <f>F62</f>
        <v>150.89603</v>
      </c>
      <c r="F62" s="22">
        <f>ROUND(150.89603,5)</f>
        <v>150.89603</v>
      </c>
      <c r="G62" s="20"/>
      <c r="H62" s="28"/>
    </row>
    <row r="63" spans="1:8" ht="12.75" customHeight="1">
      <c r="A63" s="30">
        <v>44595</v>
      </c>
      <c r="B63" s="31"/>
      <c r="C63" s="22">
        <f>ROUND(2.55,5)</f>
        <v>2.55</v>
      </c>
      <c r="D63" s="22">
        <f>F63</f>
        <v>150.90122</v>
      </c>
      <c r="E63" s="22">
        <f>F63</f>
        <v>150.90122</v>
      </c>
      <c r="F63" s="22">
        <f>ROUND(150.90122,5)</f>
        <v>150.90122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44231</v>
      </c>
      <c r="B65" s="31"/>
      <c r="C65" s="22">
        <f>ROUND(104.28165,5)</f>
        <v>104.28165</v>
      </c>
      <c r="D65" s="22">
        <f>F65</f>
        <v>104.75912</v>
      </c>
      <c r="E65" s="22">
        <f>F65</f>
        <v>104.75912</v>
      </c>
      <c r="F65" s="22">
        <f>ROUND(104.75912,5)</f>
        <v>104.75912</v>
      </c>
      <c r="G65" s="20"/>
      <c r="H65" s="28"/>
    </row>
    <row r="66" spans="1:8" ht="12.75" customHeight="1">
      <c r="A66" s="30">
        <v>44322</v>
      </c>
      <c r="B66" s="31"/>
      <c r="C66" s="22">
        <f>ROUND(104.28165,5)</f>
        <v>104.28165</v>
      </c>
      <c r="D66" s="22">
        <f>F66</f>
        <v>104.71093</v>
      </c>
      <c r="E66" s="22">
        <f>F66</f>
        <v>104.71093</v>
      </c>
      <c r="F66" s="22">
        <f>ROUND(104.71093,5)</f>
        <v>104.71093</v>
      </c>
      <c r="G66" s="20"/>
      <c r="H66" s="28"/>
    </row>
    <row r="67" spans="1:8" ht="12.75" customHeight="1">
      <c r="A67" s="30">
        <v>44413</v>
      </c>
      <c r="B67" s="31"/>
      <c r="C67" s="22">
        <f>ROUND(104.28165,5)</f>
        <v>104.28165</v>
      </c>
      <c r="D67" s="22">
        <f>F67</f>
        <v>105.85693</v>
      </c>
      <c r="E67" s="22">
        <f>F67</f>
        <v>105.85693</v>
      </c>
      <c r="F67" s="22">
        <f>ROUND(105.85693,5)</f>
        <v>105.85693</v>
      </c>
      <c r="G67" s="20"/>
      <c r="H67" s="28"/>
    </row>
    <row r="68" spans="1:8" ht="12.75" customHeight="1">
      <c r="A68" s="30">
        <v>44504</v>
      </c>
      <c r="B68" s="31"/>
      <c r="C68" s="22">
        <f>ROUND(104.28165,5)</f>
        <v>104.28165</v>
      </c>
      <c r="D68" s="22">
        <f>F68</f>
        <v>105.84801</v>
      </c>
      <c r="E68" s="22">
        <f>F68</f>
        <v>105.84801</v>
      </c>
      <c r="F68" s="22">
        <f>ROUND(105.84801,5)</f>
        <v>105.84801</v>
      </c>
      <c r="G68" s="20"/>
      <c r="H68" s="28"/>
    </row>
    <row r="69" spans="1:8" ht="12.75" customHeight="1">
      <c r="A69" s="30">
        <v>44595</v>
      </c>
      <c r="B69" s="31"/>
      <c r="C69" s="22">
        <f>ROUND(104.28165,5)</f>
        <v>104.28165</v>
      </c>
      <c r="D69" s="22">
        <f>F69</f>
        <v>106.94511</v>
      </c>
      <c r="E69" s="22">
        <f>F69</f>
        <v>106.94511</v>
      </c>
      <c r="F69" s="22">
        <f>ROUND(106.94511,5)</f>
        <v>106.94511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44231</v>
      </c>
      <c r="B71" s="31"/>
      <c r="C71" s="22">
        <f>ROUND(8.735,5)</f>
        <v>8.735</v>
      </c>
      <c r="D71" s="22">
        <f>F71</f>
        <v>8.82369</v>
      </c>
      <c r="E71" s="22">
        <f>F71</f>
        <v>8.82369</v>
      </c>
      <c r="F71" s="22">
        <f>ROUND(8.82369,5)</f>
        <v>8.82369</v>
      </c>
      <c r="G71" s="20"/>
      <c r="H71" s="28"/>
    </row>
    <row r="72" spans="1:8" ht="12.75" customHeight="1">
      <c r="A72" s="30">
        <v>44322</v>
      </c>
      <c r="B72" s="31"/>
      <c r="C72" s="22">
        <f>ROUND(8.735,5)</f>
        <v>8.735</v>
      </c>
      <c r="D72" s="22">
        <f>F72</f>
        <v>9.01791</v>
      </c>
      <c r="E72" s="22">
        <f>F72</f>
        <v>9.01791</v>
      </c>
      <c r="F72" s="22">
        <f>ROUND(9.01791,5)</f>
        <v>9.01791</v>
      </c>
      <c r="G72" s="20"/>
      <c r="H72" s="28"/>
    </row>
    <row r="73" spans="1:8" ht="12.75" customHeight="1">
      <c r="A73" s="30">
        <v>44413</v>
      </c>
      <c r="B73" s="31"/>
      <c r="C73" s="22">
        <f>ROUND(8.735,5)</f>
        <v>8.735</v>
      </c>
      <c r="D73" s="22">
        <f>F73</f>
        <v>9.22281</v>
      </c>
      <c r="E73" s="22">
        <f>F73</f>
        <v>9.22281</v>
      </c>
      <c r="F73" s="22">
        <f>ROUND(9.22281,5)</f>
        <v>9.22281</v>
      </c>
      <c r="G73" s="20"/>
      <c r="H73" s="28"/>
    </row>
    <row r="74" spans="1:8" ht="12.75" customHeight="1">
      <c r="A74" s="30">
        <v>44504</v>
      </c>
      <c r="B74" s="31"/>
      <c r="C74" s="22">
        <f>ROUND(8.735,5)</f>
        <v>8.735</v>
      </c>
      <c r="D74" s="22">
        <f>F74</f>
        <v>9.42582</v>
      </c>
      <c r="E74" s="22">
        <f>F74</f>
        <v>9.42582</v>
      </c>
      <c r="F74" s="22">
        <f>ROUND(9.42582,5)</f>
        <v>9.42582</v>
      </c>
      <c r="G74" s="20"/>
      <c r="H74" s="28"/>
    </row>
    <row r="75" spans="1:8" ht="12.75" customHeight="1">
      <c r="A75" s="30">
        <v>44595</v>
      </c>
      <c r="B75" s="31"/>
      <c r="C75" s="22">
        <f>ROUND(8.735,5)</f>
        <v>8.735</v>
      </c>
      <c r="D75" s="22">
        <f>F75</f>
        <v>9.65957</v>
      </c>
      <c r="E75" s="22">
        <f>F75</f>
        <v>9.65957</v>
      </c>
      <c r="F75" s="22">
        <f>ROUND(9.65957,5)</f>
        <v>9.65957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44231</v>
      </c>
      <c r="B77" s="31"/>
      <c r="C77" s="22">
        <f>ROUND(9.65,5)</f>
        <v>9.65</v>
      </c>
      <c r="D77" s="22">
        <f>F77</f>
        <v>9.74547</v>
      </c>
      <c r="E77" s="22">
        <f>F77</f>
        <v>9.74547</v>
      </c>
      <c r="F77" s="22">
        <f>ROUND(9.74547,5)</f>
        <v>9.74547</v>
      </c>
      <c r="G77" s="20"/>
      <c r="H77" s="28"/>
    </row>
    <row r="78" spans="1:8" ht="12.75" customHeight="1">
      <c r="A78" s="30">
        <v>44322</v>
      </c>
      <c r="B78" s="31"/>
      <c r="C78" s="22">
        <f>ROUND(9.65,5)</f>
        <v>9.65</v>
      </c>
      <c r="D78" s="22">
        <f>F78</f>
        <v>9.95169</v>
      </c>
      <c r="E78" s="22">
        <f>F78</f>
        <v>9.95169</v>
      </c>
      <c r="F78" s="22">
        <f>ROUND(9.95169,5)</f>
        <v>9.95169</v>
      </c>
      <c r="G78" s="20"/>
      <c r="H78" s="28"/>
    </row>
    <row r="79" spans="1:8" ht="12.75" customHeight="1">
      <c r="A79" s="30">
        <v>44413</v>
      </c>
      <c r="B79" s="31"/>
      <c r="C79" s="22">
        <f>ROUND(9.65,5)</f>
        <v>9.65</v>
      </c>
      <c r="D79" s="22">
        <f>F79</f>
        <v>10.16378</v>
      </c>
      <c r="E79" s="22">
        <f>F79</f>
        <v>10.16378</v>
      </c>
      <c r="F79" s="22">
        <f>ROUND(10.16378,5)</f>
        <v>10.16378</v>
      </c>
      <c r="G79" s="20"/>
      <c r="H79" s="28"/>
    </row>
    <row r="80" spans="1:8" ht="12.75" customHeight="1">
      <c r="A80" s="30">
        <v>44504</v>
      </c>
      <c r="B80" s="31"/>
      <c r="C80" s="22">
        <f>ROUND(9.65,5)</f>
        <v>9.65</v>
      </c>
      <c r="D80" s="22">
        <f>F80</f>
        <v>10.3831</v>
      </c>
      <c r="E80" s="22">
        <f>F80</f>
        <v>10.3831</v>
      </c>
      <c r="F80" s="22">
        <f>ROUND(10.3831,5)</f>
        <v>10.3831</v>
      </c>
      <c r="G80" s="20"/>
      <c r="H80" s="28"/>
    </row>
    <row r="81" spans="1:8" ht="12.75" customHeight="1">
      <c r="A81" s="30">
        <v>44595</v>
      </c>
      <c r="B81" s="31"/>
      <c r="C81" s="22">
        <f>ROUND(9.65,5)</f>
        <v>9.65</v>
      </c>
      <c r="D81" s="22">
        <f>F81</f>
        <v>10.62715</v>
      </c>
      <c r="E81" s="22">
        <f>F81</f>
        <v>10.62715</v>
      </c>
      <c r="F81" s="22">
        <f>ROUND(10.62715,5)</f>
        <v>10.62715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44231</v>
      </c>
      <c r="B83" s="31"/>
      <c r="C83" s="22">
        <f>ROUND(98.78022,5)</f>
        <v>98.78022</v>
      </c>
      <c r="D83" s="22">
        <f>F83</f>
        <v>99.23245</v>
      </c>
      <c r="E83" s="22">
        <f>F83</f>
        <v>99.23245</v>
      </c>
      <c r="F83" s="22">
        <f>ROUND(99.23245,5)</f>
        <v>99.23245</v>
      </c>
      <c r="G83" s="20"/>
      <c r="H83" s="28"/>
    </row>
    <row r="84" spans="1:8" ht="12.75" customHeight="1">
      <c r="A84" s="30">
        <v>44322</v>
      </c>
      <c r="B84" s="31"/>
      <c r="C84" s="22">
        <f>ROUND(98.78022,5)</f>
        <v>98.78022</v>
      </c>
      <c r="D84" s="22">
        <f>F84</f>
        <v>99.05043</v>
      </c>
      <c r="E84" s="22">
        <f>F84</f>
        <v>99.05043</v>
      </c>
      <c r="F84" s="22">
        <f>ROUND(99.05043,5)</f>
        <v>99.05043</v>
      </c>
      <c r="G84" s="20"/>
      <c r="H84" s="28"/>
    </row>
    <row r="85" spans="1:8" ht="12.75" customHeight="1">
      <c r="A85" s="30">
        <v>44413</v>
      </c>
      <c r="B85" s="31"/>
      <c r="C85" s="22">
        <f>ROUND(98.78022,5)</f>
        <v>98.78022</v>
      </c>
      <c r="D85" s="22">
        <f>F85</f>
        <v>100.13446</v>
      </c>
      <c r="E85" s="22">
        <f>F85</f>
        <v>100.13446</v>
      </c>
      <c r="F85" s="22">
        <f>ROUND(100.13446,5)</f>
        <v>100.13446</v>
      </c>
      <c r="G85" s="20"/>
      <c r="H85" s="28"/>
    </row>
    <row r="86" spans="1:8" ht="12.75" customHeight="1">
      <c r="A86" s="30">
        <v>44504</v>
      </c>
      <c r="B86" s="31"/>
      <c r="C86" s="22">
        <f>ROUND(98.78022,5)</f>
        <v>98.78022</v>
      </c>
      <c r="D86" s="22">
        <f>F86</f>
        <v>99.98952</v>
      </c>
      <c r="E86" s="22">
        <f>F86</f>
        <v>99.98952</v>
      </c>
      <c r="F86" s="22">
        <f>ROUND(99.98952,5)</f>
        <v>99.98952</v>
      </c>
      <c r="G86" s="20"/>
      <c r="H86" s="28"/>
    </row>
    <row r="87" spans="1:8" ht="12.75" customHeight="1">
      <c r="A87" s="30">
        <v>44595</v>
      </c>
      <c r="B87" s="31"/>
      <c r="C87" s="22">
        <f>ROUND(98.78022,5)</f>
        <v>98.78022</v>
      </c>
      <c r="D87" s="22">
        <f>F87</f>
        <v>101.02587</v>
      </c>
      <c r="E87" s="22">
        <f>F87</f>
        <v>101.02587</v>
      </c>
      <c r="F87" s="22">
        <f>ROUND(101.02587,5)</f>
        <v>101.02587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44231</v>
      </c>
      <c r="B89" s="31"/>
      <c r="C89" s="22">
        <f>ROUND(10.615,5)</f>
        <v>10.615</v>
      </c>
      <c r="D89" s="22">
        <f>F89</f>
        <v>10.71199</v>
      </c>
      <c r="E89" s="22">
        <f>F89</f>
        <v>10.71199</v>
      </c>
      <c r="F89" s="22">
        <f>ROUND(10.71199,5)</f>
        <v>10.71199</v>
      </c>
      <c r="G89" s="20"/>
      <c r="H89" s="28"/>
    </row>
    <row r="90" spans="1:8" ht="12.75" customHeight="1">
      <c r="A90" s="30">
        <v>44322</v>
      </c>
      <c r="B90" s="31"/>
      <c r="C90" s="22">
        <f>ROUND(10.615,5)</f>
        <v>10.615</v>
      </c>
      <c r="D90" s="22">
        <f>F90</f>
        <v>10.92282</v>
      </c>
      <c r="E90" s="22">
        <f>F90</f>
        <v>10.92282</v>
      </c>
      <c r="F90" s="22">
        <f>ROUND(10.92282,5)</f>
        <v>10.92282</v>
      </c>
      <c r="G90" s="20"/>
      <c r="H90" s="28"/>
    </row>
    <row r="91" spans="1:8" ht="12.75" customHeight="1">
      <c r="A91" s="30">
        <v>44413</v>
      </c>
      <c r="B91" s="31"/>
      <c r="C91" s="22">
        <f>ROUND(10.615,5)</f>
        <v>10.615</v>
      </c>
      <c r="D91" s="22">
        <f>F91</f>
        <v>11.14433</v>
      </c>
      <c r="E91" s="22">
        <f>F91</f>
        <v>11.14433</v>
      </c>
      <c r="F91" s="22">
        <f>ROUND(11.14433,5)</f>
        <v>11.14433</v>
      </c>
      <c r="G91" s="20"/>
      <c r="H91" s="28"/>
    </row>
    <row r="92" spans="1:8" ht="12.75" customHeight="1">
      <c r="A92" s="30">
        <v>44504</v>
      </c>
      <c r="B92" s="31"/>
      <c r="C92" s="22">
        <f>ROUND(10.615,5)</f>
        <v>10.615</v>
      </c>
      <c r="D92" s="22">
        <f>F92</f>
        <v>11.36031</v>
      </c>
      <c r="E92" s="22">
        <f>F92</f>
        <v>11.36031</v>
      </c>
      <c r="F92" s="22">
        <f>ROUND(11.36031,5)</f>
        <v>11.36031</v>
      </c>
      <c r="G92" s="20"/>
      <c r="H92" s="28"/>
    </row>
    <row r="93" spans="1:8" ht="12.75" customHeight="1">
      <c r="A93" s="30">
        <v>44595</v>
      </c>
      <c r="B93" s="31"/>
      <c r="C93" s="22">
        <f>ROUND(10.615,5)</f>
        <v>10.615</v>
      </c>
      <c r="D93" s="22">
        <f>F93</f>
        <v>11.60234</v>
      </c>
      <c r="E93" s="22">
        <f>F93</f>
        <v>11.60234</v>
      </c>
      <c r="F93" s="22">
        <f>ROUND(11.60234,5)</f>
        <v>11.60234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44231</v>
      </c>
      <c r="B95" s="31"/>
      <c r="C95" s="22">
        <f>ROUND(4.4,5)</f>
        <v>4.4</v>
      </c>
      <c r="D95" s="22">
        <f>F95</f>
        <v>112.07281</v>
      </c>
      <c r="E95" s="22">
        <f>F95</f>
        <v>112.07281</v>
      </c>
      <c r="F95" s="22">
        <f>ROUND(112.07281,5)</f>
        <v>112.07281</v>
      </c>
      <c r="G95" s="20"/>
      <c r="H95" s="28"/>
    </row>
    <row r="96" spans="1:8" ht="12.75" customHeight="1">
      <c r="A96" s="30">
        <v>44322</v>
      </c>
      <c r="B96" s="31"/>
      <c r="C96" s="22">
        <f>ROUND(4.4,5)</f>
        <v>4.4</v>
      </c>
      <c r="D96" s="22">
        <f>F96</f>
        <v>113.24127</v>
      </c>
      <c r="E96" s="22">
        <f>F96</f>
        <v>113.24127</v>
      </c>
      <c r="F96" s="22">
        <f>ROUND(113.24127,5)</f>
        <v>113.24127</v>
      </c>
      <c r="G96" s="20"/>
      <c r="H96" s="28"/>
    </row>
    <row r="97" spans="1:8" ht="12.75" customHeight="1">
      <c r="A97" s="30">
        <v>44413</v>
      </c>
      <c r="B97" s="31"/>
      <c r="C97" s="22">
        <f>ROUND(4.4,5)</f>
        <v>4.4</v>
      </c>
      <c r="D97" s="22">
        <f>F97</f>
        <v>112.75702</v>
      </c>
      <c r="E97" s="22">
        <f>F97</f>
        <v>112.75702</v>
      </c>
      <c r="F97" s="22">
        <f>ROUND(112.75702,5)</f>
        <v>112.75702</v>
      </c>
      <c r="G97" s="20"/>
      <c r="H97" s="28"/>
    </row>
    <row r="98" spans="1:8" ht="12.75" customHeight="1">
      <c r="A98" s="30">
        <v>44504</v>
      </c>
      <c r="B98" s="31"/>
      <c r="C98" s="22">
        <f>ROUND(4.4,5)</f>
        <v>4.4</v>
      </c>
      <c r="D98" s="22">
        <f>F98</f>
        <v>113.97397</v>
      </c>
      <c r="E98" s="22">
        <f>F98</f>
        <v>113.97397</v>
      </c>
      <c r="F98" s="22">
        <f>ROUND(113.97397,5)</f>
        <v>113.97397</v>
      </c>
      <c r="G98" s="20"/>
      <c r="H98" s="28"/>
    </row>
    <row r="99" spans="1:8" ht="12.75" customHeight="1">
      <c r="A99" s="30">
        <v>44595</v>
      </c>
      <c r="B99" s="31"/>
      <c r="C99" s="22">
        <f>ROUND(4.4,5)</f>
        <v>4.4</v>
      </c>
      <c r="D99" s="22">
        <f>F99</f>
        <v>113.40139</v>
      </c>
      <c r="E99" s="22">
        <f>F99</f>
        <v>113.40139</v>
      </c>
      <c r="F99" s="22">
        <f>ROUND(113.40139,5)</f>
        <v>113.40139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44231</v>
      </c>
      <c r="B101" s="31"/>
      <c r="C101" s="22">
        <f>ROUND(10.71,5)</f>
        <v>10.71</v>
      </c>
      <c r="D101" s="22">
        <f>F101</f>
        <v>10.80443</v>
      </c>
      <c r="E101" s="22">
        <f>F101</f>
        <v>10.80443</v>
      </c>
      <c r="F101" s="22">
        <f>ROUND(10.80443,5)</f>
        <v>10.80443</v>
      </c>
      <c r="G101" s="20"/>
      <c r="H101" s="28"/>
    </row>
    <row r="102" spans="1:8" ht="12.75" customHeight="1">
      <c r="A102" s="30">
        <v>44322</v>
      </c>
      <c r="B102" s="31"/>
      <c r="C102" s="22">
        <f>ROUND(10.71,5)</f>
        <v>10.71</v>
      </c>
      <c r="D102" s="22">
        <f>F102</f>
        <v>11.00939</v>
      </c>
      <c r="E102" s="22">
        <f>F102</f>
        <v>11.00939</v>
      </c>
      <c r="F102" s="22">
        <f>ROUND(11.00939,5)</f>
        <v>11.00939</v>
      </c>
      <c r="G102" s="20"/>
      <c r="H102" s="28"/>
    </row>
    <row r="103" spans="1:8" ht="12.75" customHeight="1">
      <c r="A103" s="30">
        <v>44413</v>
      </c>
      <c r="B103" s="31"/>
      <c r="C103" s="22">
        <f>ROUND(10.71,5)</f>
        <v>10.71</v>
      </c>
      <c r="D103" s="22">
        <f>F103</f>
        <v>11.22454</v>
      </c>
      <c r="E103" s="22">
        <f>F103</f>
        <v>11.22454</v>
      </c>
      <c r="F103" s="22">
        <f>ROUND(11.22454,5)</f>
        <v>11.22454</v>
      </c>
      <c r="G103" s="20"/>
      <c r="H103" s="28"/>
    </row>
    <row r="104" spans="1:8" ht="12.75" customHeight="1">
      <c r="A104" s="30">
        <v>44504</v>
      </c>
      <c r="B104" s="31"/>
      <c r="C104" s="22">
        <f>ROUND(10.71,5)</f>
        <v>10.71</v>
      </c>
      <c r="D104" s="22">
        <f>F104</f>
        <v>11.43387</v>
      </c>
      <c r="E104" s="22">
        <f>F104</f>
        <v>11.43387</v>
      </c>
      <c r="F104" s="22">
        <f>ROUND(11.43387,5)</f>
        <v>11.43387</v>
      </c>
      <c r="G104" s="20"/>
      <c r="H104" s="28"/>
    </row>
    <row r="105" spans="1:8" ht="12.75" customHeight="1">
      <c r="A105" s="30">
        <v>44595</v>
      </c>
      <c r="B105" s="31"/>
      <c r="C105" s="22">
        <f>ROUND(10.71,5)</f>
        <v>10.71</v>
      </c>
      <c r="D105" s="22">
        <f>F105</f>
        <v>11.66812</v>
      </c>
      <c r="E105" s="22">
        <f>F105</f>
        <v>11.66812</v>
      </c>
      <c r="F105" s="22">
        <f>ROUND(11.66812,5)</f>
        <v>11.66812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44231</v>
      </c>
      <c r="B107" s="31"/>
      <c r="C107" s="22">
        <f>ROUND(10.79,5)</f>
        <v>10.79</v>
      </c>
      <c r="D107" s="22">
        <f>F107</f>
        <v>10.88112</v>
      </c>
      <c r="E107" s="22">
        <f>F107</f>
        <v>10.88112</v>
      </c>
      <c r="F107" s="22">
        <f>ROUND(10.88112,5)</f>
        <v>10.88112</v>
      </c>
      <c r="G107" s="20"/>
      <c r="H107" s="28"/>
    </row>
    <row r="108" spans="1:8" ht="12.75" customHeight="1">
      <c r="A108" s="30">
        <v>44322</v>
      </c>
      <c r="B108" s="31"/>
      <c r="C108" s="22">
        <f>ROUND(10.79,5)</f>
        <v>10.79</v>
      </c>
      <c r="D108" s="22">
        <f>F108</f>
        <v>11.07868</v>
      </c>
      <c r="E108" s="22">
        <f>F108</f>
        <v>11.07868</v>
      </c>
      <c r="F108" s="22">
        <f>ROUND(11.07868,5)</f>
        <v>11.07868</v>
      </c>
      <c r="G108" s="20"/>
      <c r="H108" s="28"/>
    </row>
    <row r="109" spans="1:8" ht="12.75" customHeight="1">
      <c r="A109" s="30">
        <v>44413</v>
      </c>
      <c r="B109" s="31"/>
      <c r="C109" s="22">
        <f>ROUND(10.79,5)</f>
        <v>10.79</v>
      </c>
      <c r="D109" s="22">
        <f>F109</f>
        <v>11.28589</v>
      </c>
      <c r="E109" s="22">
        <f>F109</f>
        <v>11.28589</v>
      </c>
      <c r="F109" s="22">
        <f>ROUND(11.28589,5)</f>
        <v>11.28589</v>
      </c>
      <c r="G109" s="20"/>
      <c r="H109" s="28"/>
    </row>
    <row r="110" spans="1:8" ht="12.75" customHeight="1">
      <c r="A110" s="30">
        <v>44504</v>
      </c>
      <c r="B110" s="31"/>
      <c r="C110" s="22">
        <f>ROUND(10.79,5)</f>
        <v>10.79</v>
      </c>
      <c r="D110" s="22">
        <f>F110</f>
        <v>11.48718</v>
      </c>
      <c r="E110" s="22">
        <f>F110</f>
        <v>11.48718</v>
      </c>
      <c r="F110" s="22">
        <f>ROUND(11.48718,5)</f>
        <v>11.48718</v>
      </c>
      <c r="G110" s="20"/>
      <c r="H110" s="28"/>
    </row>
    <row r="111" spans="1:8" ht="12.75" customHeight="1">
      <c r="A111" s="30">
        <v>44595</v>
      </c>
      <c r="B111" s="31"/>
      <c r="C111" s="22">
        <f>ROUND(10.79,5)</f>
        <v>10.79</v>
      </c>
      <c r="D111" s="22">
        <f>F111</f>
        <v>11.71216</v>
      </c>
      <c r="E111" s="22">
        <f>F111</f>
        <v>11.71216</v>
      </c>
      <c r="F111" s="22">
        <f>ROUND(11.71216,5)</f>
        <v>11.71216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44231</v>
      </c>
      <c r="B113" s="31"/>
      <c r="C113" s="22">
        <f>ROUND(100.88939,5)</f>
        <v>100.88939</v>
      </c>
      <c r="D113" s="22">
        <f>F113</f>
        <v>101.35135</v>
      </c>
      <c r="E113" s="22">
        <f>F113</f>
        <v>101.35135</v>
      </c>
      <c r="F113" s="22">
        <f>ROUND(101.35135,5)</f>
        <v>101.35135</v>
      </c>
      <c r="G113" s="20"/>
      <c r="H113" s="28"/>
    </row>
    <row r="114" spans="1:8" ht="12.75" customHeight="1">
      <c r="A114" s="30">
        <v>44322</v>
      </c>
      <c r="B114" s="31"/>
      <c r="C114" s="22">
        <f>ROUND(100.88939,5)</f>
        <v>100.88939</v>
      </c>
      <c r="D114" s="22">
        <f>F114</f>
        <v>100.61621</v>
      </c>
      <c r="E114" s="22">
        <f>F114</f>
        <v>100.61621</v>
      </c>
      <c r="F114" s="22">
        <f>ROUND(100.61621,5)</f>
        <v>100.61621</v>
      </c>
      <c r="G114" s="20"/>
      <c r="H114" s="28"/>
    </row>
    <row r="115" spans="1:8" ht="12.75" customHeight="1">
      <c r="A115" s="30">
        <v>44413</v>
      </c>
      <c r="B115" s="31"/>
      <c r="C115" s="22">
        <f>ROUND(100.88939,5)</f>
        <v>100.88939</v>
      </c>
      <c r="D115" s="22">
        <f>F115</f>
        <v>101.71747</v>
      </c>
      <c r="E115" s="22">
        <f>F115</f>
        <v>101.71747</v>
      </c>
      <c r="F115" s="22">
        <f>ROUND(101.71747,5)</f>
        <v>101.71747</v>
      </c>
      <c r="G115" s="20"/>
      <c r="H115" s="28"/>
    </row>
    <row r="116" spans="1:8" ht="12.75" customHeight="1">
      <c r="A116" s="30">
        <v>44504</v>
      </c>
      <c r="B116" s="31"/>
      <c r="C116" s="22">
        <f>ROUND(100.88939,5)</f>
        <v>100.88939</v>
      </c>
      <c r="D116" s="22">
        <f>F116</f>
        <v>101.00631</v>
      </c>
      <c r="E116" s="22">
        <f>F116</f>
        <v>101.00631</v>
      </c>
      <c r="F116" s="22">
        <f>ROUND(101.00631,5)</f>
        <v>101.00631</v>
      </c>
      <c r="G116" s="20"/>
      <c r="H116" s="28"/>
    </row>
    <row r="117" spans="1:8" ht="12.75" customHeight="1">
      <c r="A117" s="30">
        <v>44595</v>
      </c>
      <c r="B117" s="31"/>
      <c r="C117" s="22">
        <f>ROUND(100.88939,5)</f>
        <v>100.88939</v>
      </c>
      <c r="D117" s="22">
        <f>F117</f>
        <v>102.05281</v>
      </c>
      <c r="E117" s="22">
        <f>F117</f>
        <v>102.05281</v>
      </c>
      <c r="F117" s="22">
        <f>ROUND(102.05281,5)</f>
        <v>102.05281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44231</v>
      </c>
      <c r="B119" s="31"/>
      <c r="C119" s="22">
        <f>ROUND(4.5,5)</f>
        <v>4.5</v>
      </c>
      <c r="D119" s="22">
        <f>F119</f>
        <v>101.51501</v>
      </c>
      <c r="E119" s="22">
        <f>F119</f>
        <v>101.51501</v>
      </c>
      <c r="F119" s="22">
        <f>ROUND(101.51501,5)</f>
        <v>101.51501</v>
      </c>
      <c r="G119" s="20"/>
      <c r="H119" s="28"/>
    </row>
    <row r="120" spans="1:8" ht="12.75" customHeight="1">
      <c r="A120" s="30">
        <v>44322</v>
      </c>
      <c r="B120" s="31"/>
      <c r="C120" s="22">
        <f>ROUND(4.5,5)</f>
        <v>4.5</v>
      </c>
      <c r="D120" s="22">
        <f>F120</f>
        <v>102.57326</v>
      </c>
      <c r="E120" s="22">
        <f>F120</f>
        <v>102.57326</v>
      </c>
      <c r="F120" s="22">
        <f>ROUND(102.57326,5)</f>
        <v>102.57326</v>
      </c>
      <c r="G120" s="20"/>
      <c r="H120" s="28"/>
    </row>
    <row r="121" spans="1:8" ht="12.75" customHeight="1">
      <c r="A121" s="30">
        <v>44413</v>
      </c>
      <c r="B121" s="31"/>
      <c r="C121" s="22">
        <f>ROUND(4.5,5)</f>
        <v>4.5</v>
      </c>
      <c r="D121" s="22">
        <f>F121</f>
        <v>101.76614</v>
      </c>
      <c r="E121" s="22">
        <f>F121</f>
        <v>101.76614</v>
      </c>
      <c r="F121" s="22">
        <f>ROUND(101.76614,5)</f>
        <v>101.76614</v>
      </c>
      <c r="G121" s="20"/>
      <c r="H121" s="28"/>
    </row>
    <row r="122" spans="1:8" ht="12.75" customHeight="1">
      <c r="A122" s="30">
        <v>44504</v>
      </c>
      <c r="B122" s="31"/>
      <c r="C122" s="22">
        <f>ROUND(4.5,5)</f>
        <v>4.5</v>
      </c>
      <c r="D122" s="22">
        <f>F122</f>
        <v>102.86449</v>
      </c>
      <c r="E122" s="22">
        <f>F122</f>
        <v>102.86449</v>
      </c>
      <c r="F122" s="22">
        <f>ROUND(102.86449,5)</f>
        <v>102.86449</v>
      </c>
      <c r="G122" s="20"/>
      <c r="H122" s="28"/>
    </row>
    <row r="123" spans="1:8" ht="12.75" customHeight="1">
      <c r="A123" s="30">
        <v>44595</v>
      </c>
      <c r="B123" s="31"/>
      <c r="C123" s="22">
        <f>ROUND(4.5,5)</f>
        <v>4.5</v>
      </c>
      <c r="D123" s="22">
        <f>F123</f>
        <v>101.98141</v>
      </c>
      <c r="E123" s="22">
        <f>F123</f>
        <v>101.98141</v>
      </c>
      <c r="F123" s="22">
        <f>ROUND(101.98141,5)</f>
        <v>101.98141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44231</v>
      </c>
      <c r="B125" s="31"/>
      <c r="C125" s="22">
        <f>ROUND(4.57,5)</f>
        <v>4.57</v>
      </c>
      <c r="D125" s="22">
        <f>F125</f>
        <v>135.09749</v>
      </c>
      <c r="E125" s="22">
        <f>F125</f>
        <v>135.09749</v>
      </c>
      <c r="F125" s="22">
        <f>ROUND(135.09749,5)</f>
        <v>135.09749</v>
      </c>
      <c r="G125" s="20"/>
      <c r="H125" s="28"/>
    </row>
    <row r="126" spans="1:8" ht="12.75" customHeight="1">
      <c r="A126" s="30">
        <v>44322</v>
      </c>
      <c r="B126" s="31"/>
      <c r="C126" s="22">
        <f>ROUND(4.57,5)</f>
        <v>4.57</v>
      </c>
      <c r="D126" s="22">
        <f>F126</f>
        <v>134.53541</v>
      </c>
      <c r="E126" s="22">
        <f>F126</f>
        <v>134.53541</v>
      </c>
      <c r="F126" s="22">
        <f>ROUND(134.53541,5)</f>
        <v>134.53541</v>
      </c>
      <c r="G126" s="20"/>
      <c r="H126" s="28"/>
    </row>
    <row r="127" spans="1:8" ht="12.75" customHeight="1">
      <c r="A127" s="30">
        <v>44413</v>
      </c>
      <c r="B127" s="31"/>
      <c r="C127" s="22">
        <f>ROUND(4.57,5)</f>
        <v>4.57</v>
      </c>
      <c r="D127" s="22">
        <f>F127</f>
        <v>136.00811</v>
      </c>
      <c r="E127" s="22">
        <f>F127</f>
        <v>136.00811</v>
      </c>
      <c r="F127" s="22">
        <f>ROUND(136.00811,5)</f>
        <v>136.00811</v>
      </c>
      <c r="G127" s="20"/>
      <c r="H127" s="28"/>
    </row>
    <row r="128" spans="1:8" ht="12.75" customHeight="1">
      <c r="A128" s="30">
        <v>44504</v>
      </c>
      <c r="B128" s="31"/>
      <c r="C128" s="22">
        <f>ROUND(4.57,5)</f>
        <v>4.57</v>
      </c>
      <c r="D128" s="22">
        <f>F128</f>
        <v>135.46662</v>
      </c>
      <c r="E128" s="22">
        <f>F128</f>
        <v>135.46662</v>
      </c>
      <c r="F128" s="22">
        <f>ROUND(135.46662,5)</f>
        <v>135.46662</v>
      </c>
      <c r="G128" s="20"/>
      <c r="H128" s="28"/>
    </row>
    <row r="129" spans="1:8" ht="12.75" customHeight="1">
      <c r="A129" s="30">
        <v>44595</v>
      </c>
      <c r="B129" s="31"/>
      <c r="C129" s="22">
        <f>ROUND(4.57,5)</f>
        <v>4.57</v>
      </c>
      <c r="D129" s="22">
        <f>F129</f>
        <v>136.87028</v>
      </c>
      <c r="E129" s="22">
        <f>F129</f>
        <v>136.87028</v>
      </c>
      <c r="F129" s="22">
        <f>ROUND(136.87028,5)</f>
        <v>136.87028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44231</v>
      </c>
      <c r="B131" s="31"/>
      <c r="C131" s="22">
        <f>ROUND(11.205,5)</f>
        <v>11.205</v>
      </c>
      <c r="D131" s="22">
        <f>F131</f>
        <v>11.3228</v>
      </c>
      <c r="E131" s="22">
        <f>F131</f>
        <v>11.3228</v>
      </c>
      <c r="F131" s="22">
        <f>ROUND(11.3228,5)</f>
        <v>11.3228</v>
      </c>
      <c r="G131" s="20"/>
      <c r="H131" s="28"/>
    </row>
    <row r="132" spans="1:8" ht="12.75" customHeight="1">
      <c r="A132" s="30">
        <v>44322</v>
      </c>
      <c r="B132" s="31"/>
      <c r="C132" s="22">
        <f>ROUND(11.205,5)</f>
        <v>11.205</v>
      </c>
      <c r="D132" s="22">
        <f>F132</f>
        <v>11.57341</v>
      </c>
      <c r="E132" s="22">
        <f>F132</f>
        <v>11.57341</v>
      </c>
      <c r="F132" s="22">
        <f>ROUND(11.57341,5)</f>
        <v>11.57341</v>
      </c>
      <c r="G132" s="20"/>
      <c r="H132" s="28"/>
    </row>
    <row r="133" spans="1:8" ht="12.75" customHeight="1">
      <c r="A133" s="30">
        <v>44413</v>
      </c>
      <c r="B133" s="31"/>
      <c r="C133" s="22">
        <f>ROUND(11.205,5)</f>
        <v>11.205</v>
      </c>
      <c r="D133" s="22">
        <f>F133</f>
        <v>11.83293</v>
      </c>
      <c r="E133" s="22">
        <f>F133</f>
        <v>11.83293</v>
      </c>
      <c r="F133" s="22">
        <f>ROUND(11.83293,5)</f>
        <v>11.83293</v>
      </c>
      <c r="G133" s="20"/>
      <c r="H133" s="28"/>
    </row>
    <row r="134" spans="1:8" ht="12.75" customHeight="1">
      <c r="A134" s="30">
        <v>44504</v>
      </c>
      <c r="B134" s="31"/>
      <c r="C134" s="22">
        <f>ROUND(11.205,5)</f>
        <v>11.205</v>
      </c>
      <c r="D134" s="22">
        <f>F134</f>
        <v>12.10169</v>
      </c>
      <c r="E134" s="22">
        <f>F134</f>
        <v>12.10169</v>
      </c>
      <c r="F134" s="22">
        <f>ROUND(12.10169,5)</f>
        <v>12.10169</v>
      </c>
      <c r="G134" s="20"/>
      <c r="H134" s="28"/>
    </row>
    <row r="135" spans="1:8" ht="12.75" customHeight="1">
      <c r="A135" s="30">
        <v>44595</v>
      </c>
      <c r="B135" s="31"/>
      <c r="C135" s="22">
        <f>ROUND(11.205,5)</f>
        <v>11.205</v>
      </c>
      <c r="D135" s="22">
        <f>F135</f>
        <v>12.40139</v>
      </c>
      <c r="E135" s="22">
        <f>F135</f>
        <v>12.40139</v>
      </c>
      <c r="F135" s="22">
        <f>ROUND(12.40139,5)</f>
        <v>12.40139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44231</v>
      </c>
      <c r="B137" s="31"/>
      <c r="C137" s="22">
        <f>ROUND(11.705,5)</f>
        <v>11.705</v>
      </c>
      <c r="D137" s="22">
        <f>F137</f>
        <v>11.81483</v>
      </c>
      <c r="E137" s="22">
        <f>F137</f>
        <v>11.81483</v>
      </c>
      <c r="F137" s="22">
        <f>ROUND(11.81483,5)</f>
        <v>11.81483</v>
      </c>
      <c r="G137" s="20"/>
      <c r="H137" s="28"/>
    </row>
    <row r="138" spans="1:8" ht="12.75" customHeight="1">
      <c r="A138" s="30">
        <v>44322</v>
      </c>
      <c r="B138" s="31"/>
      <c r="C138" s="22">
        <f>ROUND(11.705,5)</f>
        <v>11.705</v>
      </c>
      <c r="D138" s="22">
        <f>F138</f>
        <v>12.05705</v>
      </c>
      <c r="E138" s="22">
        <f>F138</f>
        <v>12.05705</v>
      </c>
      <c r="F138" s="22">
        <f>ROUND(12.05705,5)</f>
        <v>12.05705</v>
      </c>
      <c r="G138" s="20"/>
      <c r="H138" s="28"/>
    </row>
    <row r="139" spans="1:8" ht="12.75" customHeight="1">
      <c r="A139" s="30">
        <v>44413</v>
      </c>
      <c r="B139" s="31"/>
      <c r="C139" s="22">
        <f>ROUND(11.705,5)</f>
        <v>11.705</v>
      </c>
      <c r="D139" s="22">
        <f>F139</f>
        <v>12.30167</v>
      </c>
      <c r="E139" s="22">
        <f>F139</f>
        <v>12.30167</v>
      </c>
      <c r="F139" s="22">
        <f>ROUND(12.30167,5)</f>
        <v>12.30167</v>
      </c>
      <c r="G139" s="20"/>
      <c r="H139" s="28"/>
    </row>
    <row r="140" spans="1:8" ht="12.75" customHeight="1">
      <c r="A140" s="30">
        <v>44504</v>
      </c>
      <c r="B140" s="31"/>
      <c r="C140" s="22">
        <f>ROUND(11.705,5)</f>
        <v>11.705</v>
      </c>
      <c r="D140" s="22">
        <f>F140</f>
        <v>12.55649</v>
      </c>
      <c r="E140" s="22">
        <f>F140</f>
        <v>12.55649</v>
      </c>
      <c r="F140" s="22">
        <f>ROUND(12.55649,5)</f>
        <v>12.55649</v>
      </c>
      <c r="G140" s="20"/>
      <c r="H140" s="28"/>
    </row>
    <row r="141" spans="1:8" ht="12.75" customHeight="1">
      <c r="A141" s="30">
        <v>44595</v>
      </c>
      <c r="B141" s="31"/>
      <c r="C141" s="22">
        <f>ROUND(11.705,5)</f>
        <v>11.705</v>
      </c>
      <c r="D141" s="22">
        <f>F141</f>
        <v>12.83088</v>
      </c>
      <c r="E141" s="22">
        <f>F141</f>
        <v>12.83088</v>
      </c>
      <c r="F141" s="22">
        <f>ROUND(12.83088,5)</f>
        <v>12.83088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44231</v>
      </c>
      <c r="B143" s="31"/>
      <c r="C143" s="22">
        <f>ROUND(4.645,5)</f>
        <v>4.645</v>
      </c>
      <c r="D143" s="22">
        <f>F143</f>
        <v>4.69257</v>
      </c>
      <c r="E143" s="22">
        <f>F143</f>
        <v>4.69257</v>
      </c>
      <c r="F143" s="22">
        <f>ROUND(4.69257,5)</f>
        <v>4.69257</v>
      </c>
      <c r="G143" s="20"/>
      <c r="H143" s="28"/>
    </row>
    <row r="144" spans="1:8" ht="12.75" customHeight="1">
      <c r="A144" s="30">
        <v>44322</v>
      </c>
      <c r="B144" s="31"/>
      <c r="C144" s="22">
        <f>ROUND(4.645,5)</f>
        <v>4.645</v>
      </c>
      <c r="D144" s="22">
        <f>F144</f>
        <v>4.7765</v>
      </c>
      <c r="E144" s="22">
        <f>F144</f>
        <v>4.7765</v>
      </c>
      <c r="F144" s="22">
        <f>ROUND(4.7765,5)</f>
        <v>4.7765</v>
      </c>
      <c r="G144" s="20"/>
      <c r="H144" s="28"/>
    </row>
    <row r="145" spans="1:8" ht="12.75" customHeight="1">
      <c r="A145" s="30">
        <v>44413</v>
      </c>
      <c r="B145" s="31"/>
      <c r="C145" s="22">
        <f>ROUND(4.645,5)</f>
        <v>4.645</v>
      </c>
      <c r="D145" s="22">
        <f>F145</f>
        <v>4.85817</v>
      </c>
      <c r="E145" s="22">
        <f>F145</f>
        <v>4.85817</v>
      </c>
      <c r="F145" s="22">
        <f>ROUND(4.85817,5)</f>
        <v>4.85817</v>
      </c>
      <c r="G145" s="20"/>
      <c r="H145" s="28"/>
    </row>
    <row r="146" spans="1:8" ht="12.75" customHeight="1">
      <c r="A146" s="30">
        <v>44504</v>
      </c>
      <c r="B146" s="31"/>
      <c r="C146" s="22">
        <f>ROUND(4.645,5)</f>
        <v>4.645</v>
      </c>
      <c r="D146" s="22">
        <f>F146</f>
        <v>4.97221</v>
      </c>
      <c r="E146" s="22">
        <f>F146</f>
        <v>4.97221</v>
      </c>
      <c r="F146" s="22">
        <f>ROUND(4.97221,5)</f>
        <v>4.97221</v>
      </c>
      <c r="G146" s="20"/>
      <c r="H146" s="28"/>
    </row>
    <row r="147" spans="1:8" ht="12.75" customHeight="1">
      <c r="A147" s="30">
        <v>44595</v>
      </c>
      <c r="B147" s="31"/>
      <c r="C147" s="22">
        <f>ROUND(4.645,5)</f>
        <v>4.645</v>
      </c>
      <c r="D147" s="22">
        <f>F147</f>
        <v>5.20505</v>
      </c>
      <c r="E147" s="22">
        <f>F147</f>
        <v>5.20505</v>
      </c>
      <c r="F147" s="22">
        <f>ROUND(5.20505,5)</f>
        <v>5.20505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44231</v>
      </c>
      <c r="B149" s="31"/>
      <c r="C149" s="22">
        <f>ROUND(10.415,5)</f>
        <v>10.415</v>
      </c>
      <c r="D149" s="22">
        <f>F149</f>
        <v>10.51669</v>
      </c>
      <c r="E149" s="22">
        <f>F149</f>
        <v>10.51669</v>
      </c>
      <c r="F149" s="22">
        <f>ROUND(10.51669,5)</f>
        <v>10.51669</v>
      </c>
      <c r="G149" s="20"/>
      <c r="H149" s="28"/>
    </row>
    <row r="150" spans="1:8" ht="12.75" customHeight="1">
      <c r="A150" s="30">
        <v>44322</v>
      </c>
      <c r="B150" s="31"/>
      <c r="C150" s="22">
        <f>ROUND(10.415,5)</f>
        <v>10.415</v>
      </c>
      <c r="D150" s="22">
        <f>F150</f>
        <v>10.72896</v>
      </c>
      <c r="E150" s="22">
        <f>F150</f>
        <v>10.72896</v>
      </c>
      <c r="F150" s="22">
        <f>ROUND(10.72896,5)</f>
        <v>10.72896</v>
      </c>
      <c r="G150" s="20"/>
      <c r="H150" s="28"/>
    </row>
    <row r="151" spans="1:8" ht="12.75" customHeight="1">
      <c r="A151" s="30">
        <v>44413</v>
      </c>
      <c r="B151" s="31"/>
      <c r="C151" s="22">
        <f>ROUND(10.415,5)</f>
        <v>10.415</v>
      </c>
      <c r="D151" s="22">
        <f>F151</f>
        <v>10.95029</v>
      </c>
      <c r="E151" s="22">
        <f>F151</f>
        <v>10.95029</v>
      </c>
      <c r="F151" s="22">
        <f>ROUND(10.95029,5)</f>
        <v>10.95029</v>
      </c>
      <c r="G151" s="20"/>
      <c r="H151" s="28"/>
    </row>
    <row r="152" spans="1:8" ht="12.75" customHeight="1">
      <c r="A152" s="30">
        <v>44504</v>
      </c>
      <c r="B152" s="31"/>
      <c r="C152" s="22">
        <f>ROUND(10.415,5)</f>
        <v>10.415</v>
      </c>
      <c r="D152" s="22">
        <f>F152</f>
        <v>11.17797</v>
      </c>
      <c r="E152" s="22">
        <f>F152</f>
        <v>11.17797</v>
      </c>
      <c r="F152" s="22">
        <f>ROUND(11.17797,5)</f>
        <v>11.17797</v>
      </c>
      <c r="G152" s="20"/>
      <c r="H152" s="28"/>
    </row>
    <row r="153" spans="1:8" ht="12.75" customHeight="1">
      <c r="A153" s="30">
        <v>44595</v>
      </c>
      <c r="B153" s="31"/>
      <c r="C153" s="22">
        <f>ROUND(10.415,5)</f>
        <v>10.415</v>
      </c>
      <c r="D153" s="22">
        <f>F153</f>
        <v>11.43324</v>
      </c>
      <c r="E153" s="22">
        <f>F153</f>
        <v>11.43324</v>
      </c>
      <c r="F153" s="22">
        <f>ROUND(11.43324,5)</f>
        <v>11.43324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44231</v>
      </c>
      <c r="B155" s="31"/>
      <c r="C155" s="22">
        <f>ROUND(6.73,5)</f>
        <v>6.73</v>
      </c>
      <c r="D155" s="22">
        <f>F155</f>
        <v>6.80174</v>
      </c>
      <c r="E155" s="22">
        <f>F155</f>
        <v>6.80174</v>
      </c>
      <c r="F155" s="22">
        <f>ROUND(6.80174,5)</f>
        <v>6.80174</v>
      </c>
      <c r="G155" s="20"/>
      <c r="H155" s="28"/>
    </row>
    <row r="156" spans="1:8" ht="12.75" customHeight="1">
      <c r="A156" s="30">
        <v>44322</v>
      </c>
      <c r="B156" s="31"/>
      <c r="C156" s="22">
        <f>ROUND(6.73,5)</f>
        <v>6.73</v>
      </c>
      <c r="D156" s="22">
        <f>F156</f>
        <v>6.95915</v>
      </c>
      <c r="E156" s="22">
        <f>F156</f>
        <v>6.95915</v>
      </c>
      <c r="F156" s="22">
        <f>ROUND(6.95915,5)</f>
        <v>6.95915</v>
      </c>
      <c r="G156" s="20"/>
      <c r="H156" s="28"/>
    </row>
    <row r="157" spans="1:8" ht="12.75" customHeight="1">
      <c r="A157" s="30">
        <v>44413</v>
      </c>
      <c r="B157" s="31"/>
      <c r="C157" s="22">
        <f>ROUND(6.73,5)</f>
        <v>6.73</v>
      </c>
      <c r="D157" s="22">
        <f>F157</f>
        <v>7.12223</v>
      </c>
      <c r="E157" s="22">
        <f>F157</f>
        <v>7.12223</v>
      </c>
      <c r="F157" s="22">
        <f>ROUND(7.12223,5)</f>
        <v>7.12223</v>
      </c>
      <c r="G157" s="20"/>
      <c r="H157" s="28"/>
    </row>
    <row r="158" spans="1:8" ht="12.75" customHeight="1">
      <c r="A158" s="30">
        <v>44504</v>
      </c>
      <c r="B158" s="31"/>
      <c r="C158" s="22">
        <f>ROUND(6.73,5)</f>
        <v>6.73</v>
      </c>
      <c r="D158" s="22">
        <f>F158</f>
        <v>7.29503</v>
      </c>
      <c r="E158" s="22">
        <f>F158</f>
        <v>7.29503</v>
      </c>
      <c r="F158" s="22">
        <f>ROUND(7.29503,5)</f>
        <v>7.29503</v>
      </c>
      <c r="G158" s="20"/>
      <c r="H158" s="28"/>
    </row>
    <row r="159" spans="1:8" ht="12.75" customHeight="1">
      <c r="A159" s="30">
        <v>44595</v>
      </c>
      <c r="B159" s="31"/>
      <c r="C159" s="22">
        <f>ROUND(6.73,5)</f>
        <v>6.73</v>
      </c>
      <c r="D159" s="22">
        <f>F159</f>
        <v>7.5044</v>
      </c>
      <c r="E159" s="22">
        <f>F159</f>
        <v>7.5044</v>
      </c>
      <c r="F159" s="22">
        <f>ROUND(7.5044,5)</f>
        <v>7.5044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44231</v>
      </c>
      <c r="B161" s="31"/>
      <c r="C161" s="22">
        <f>ROUND(1.43,5)</f>
        <v>1.43</v>
      </c>
      <c r="D161" s="22">
        <f>F161</f>
        <v>319.14754</v>
      </c>
      <c r="E161" s="22">
        <f>F161</f>
        <v>319.14754</v>
      </c>
      <c r="F161" s="22">
        <f>ROUND(319.14754,5)</f>
        <v>319.14754</v>
      </c>
      <c r="G161" s="20"/>
      <c r="H161" s="28"/>
    </row>
    <row r="162" spans="1:8" ht="12.75" customHeight="1">
      <c r="A162" s="30">
        <v>44322</v>
      </c>
      <c r="B162" s="31"/>
      <c r="C162" s="22">
        <f>ROUND(1.43,5)</f>
        <v>1.43</v>
      </c>
      <c r="D162" s="22">
        <f>F162</f>
        <v>322.4743</v>
      </c>
      <c r="E162" s="22">
        <f>F162</f>
        <v>322.4743</v>
      </c>
      <c r="F162" s="22">
        <f>ROUND(322.4743,5)</f>
        <v>322.4743</v>
      </c>
      <c r="G162" s="20"/>
      <c r="H162" s="28"/>
    </row>
    <row r="163" spans="1:8" ht="12.75" customHeight="1">
      <c r="A163" s="30">
        <v>44413</v>
      </c>
      <c r="B163" s="31"/>
      <c r="C163" s="22">
        <f>ROUND(1.43,5)</f>
        <v>1.43</v>
      </c>
      <c r="D163" s="22">
        <f>F163</f>
        <v>317.99195</v>
      </c>
      <c r="E163" s="22">
        <f>F163</f>
        <v>317.99195</v>
      </c>
      <c r="F163" s="22">
        <f>ROUND(317.99195,5)</f>
        <v>317.99195</v>
      </c>
      <c r="G163" s="20"/>
      <c r="H163" s="28"/>
    </row>
    <row r="164" spans="1:8" ht="12.75" customHeight="1">
      <c r="A164" s="30">
        <v>44504</v>
      </c>
      <c r="B164" s="31"/>
      <c r="C164" s="22">
        <f>ROUND(1.43,5)</f>
        <v>1.43</v>
      </c>
      <c r="D164" s="22">
        <f>F164</f>
        <v>321.42393</v>
      </c>
      <c r="E164" s="22">
        <f>F164</f>
        <v>321.42393</v>
      </c>
      <c r="F164" s="22">
        <f>ROUND(321.42393,5)</f>
        <v>321.42393</v>
      </c>
      <c r="G164" s="20"/>
      <c r="H164" s="28"/>
    </row>
    <row r="165" spans="1:8" ht="12.75" customHeight="1">
      <c r="A165" s="30">
        <v>44595</v>
      </c>
      <c r="B165" s="31"/>
      <c r="C165" s="22">
        <f>ROUND(1.43,5)</f>
        <v>1.43</v>
      </c>
      <c r="D165" s="22">
        <f>F165</f>
        <v>316.65069</v>
      </c>
      <c r="E165" s="22">
        <f>F165</f>
        <v>316.65069</v>
      </c>
      <c r="F165" s="22">
        <f>ROUND(316.65069,5)</f>
        <v>316.65069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44231</v>
      </c>
      <c r="B167" s="31"/>
      <c r="C167" s="22">
        <f>ROUND(4.325,5)</f>
        <v>4.325</v>
      </c>
      <c r="D167" s="22">
        <f>F167</f>
        <v>221.0183</v>
      </c>
      <c r="E167" s="22">
        <f>F167</f>
        <v>221.0183</v>
      </c>
      <c r="F167" s="22">
        <f>ROUND(221.0183,5)</f>
        <v>221.0183</v>
      </c>
      <c r="G167" s="20"/>
      <c r="H167" s="28"/>
    </row>
    <row r="168" spans="1:8" ht="12.75" customHeight="1">
      <c r="A168" s="30">
        <v>44322</v>
      </c>
      <c r="B168" s="31"/>
      <c r="C168" s="22">
        <f>ROUND(4.325,5)</f>
        <v>4.325</v>
      </c>
      <c r="D168" s="22">
        <f>F168</f>
        <v>223.32204</v>
      </c>
      <c r="E168" s="22">
        <f>F168</f>
        <v>223.32204</v>
      </c>
      <c r="F168" s="22">
        <f>ROUND(223.32204,5)</f>
        <v>223.32204</v>
      </c>
      <c r="G168" s="20"/>
      <c r="H168" s="28"/>
    </row>
    <row r="169" spans="1:8" ht="12.75" customHeight="1">
      <c r="A169" s="30">
        <v>44413</v>
      </c>
      <c r="B169" s="31"/>
      <c r="C169" s="22">
        <f>ROUND(4.325,5)</f>
        <v>4.325</v>
      </c>
      <c r="D169" s="22">
        <f>F169</f>
        <v>221.51066</v>
      </c>
      <c r="E169" s="22">
        <f>F169</f>
        <v>221.51066</v>
      </c>
      <c r="F169" s="22">
        <f>ROUND(221.51066,5)</f>
        <v>221.51066</v>
      </c>
      <c r="G169" s="20"/>
      <c r="H169" s="28"/>
    </row>
    <row r="170" spans="1:8" ht="12.75" customHeight="1">
      <c r="A170" s="30">
        <v>44504</v>
      </c>
      <c r="B170" s="31"/>
      <c r="C170" s="22">
        <f>ROUND(4.325,5)</f>
        <v>4.325</v>
      </c>
      <c r="D170" s="22">
        <f>F170</f>
        <v>223.90131</v>
      </c>
      <c r="E170" s="22">
        <f>F170</f>
        <v>223.90131</v>
      </c>
      <c r="F170" s="22">
        <f>ROUND(223.90131,5)</f>
        <v>223.90131</v>
      </c>
      <c r="G170" s="20"/>
      <c r="H170" s="28"/>
    </row>
    <row r="171" spans="1:8" ht="12.75" customHeight="1">
      <c r="A171" s="30">
        <v>44595</v>
      </c>
      <c r="B171" s="31"/>
      <c r="C171" s="22">
        <f>ROUND(4.325,5)</f>
        <v>4.325</v>
      </c>
      <c r="D171" s="22">
        <f>F171</f>
        <v>221.91744</v>
      </c>
      <c r="E171" s="22">
        <f>F171</f>
        <v>221.91744</v>
      </c>
      <c r="F171" s="22">
        <f>ROUND(221.91744,5)</f>
        <v>221.91744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44231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44231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44322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44413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44504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44595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44504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44595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44231</v>
      </c>
      <c r="B187" s="31"/>
      <c r="C187" s="22">
        <f>ROUND(3.59,5)</f>
        <v>3.59</v>
      </c>
      <c r="D187" s="22">
        <f>F187</f>
        <v>3.33236</v>
      </c>
      <c r="E187" s="22">
        <f>F187</f>
        <v>3.33236</v>
      </c>
      <c r="F187" s="22">
        <f>ROUND(3.33236,5)</f>
        <v>3.33236</v>
      </c>
      <c r="G187" s="20"/>
      <c r="H187" s="28"/>
    </row>
    <row r="188" spans="1:8" ht="12.75" customHeight="1">
      <c r="A188" s="30">
        <v>44322</v>
      </c>
      <c r="B188" s="31"/>
      <c r="C188" s="22">
        <f>ROUND(3.59,5)</f>
        <v>3.59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ROUND(3.59,5)</f>
        <v>3.59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44504</v>
      </c>
      <c r="B190" s="31"/>
      <c r="C190" s="22">
        <f>ROUND(3.59,5)</f>
        <v>3.59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44595</v>
      </c>
      <c r="B191" s="31"/>
      <c r="C191" s="22">
        <f>ROUND(3.59,5)</f>
        <v>3.59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44231</v>
      </c>
      <c r="B193" s="31"/>
      <c r="C193" s="22">
        <f>ROUND(10.215,5)</f>
        <v>10.215</v>
      </c>
      <c r="D193" s="22">
        <f>F193</f>
        <v>10.30107</v>
      </c>
      <c r="E193" s="22">
        <f>F193</f>
        <v>10.30107</v>
      </c>
      <c r="F193" s="22">
        <f>ROUND(10.30107,5)</f>
        <v>10.30107</v>
      </c>
      <c r="G193" s="20"/>
      <c r="H193" s="28"/>
    </row>
    <row r="194" spans="1:8" ht="12.75" customHeight="1">
      <c r="A194" s="30">
        <v>44322</v>
      </c>
      <c r="B194" s="31"/>
      <c r="C194" s="22">
        <f>ROUND(10.215,5)</f>
        <v>10.215</v>
      </c>
      <c r="D194" s="22">
        <f>F194</f>
        <v>10.48614</v>
      </c>
      <c r="E194" s="22">
        <f>F194</f>
        <v>10.48614</v>
      </c>
      <c r="F194" s="22">
        <f>ROUND(10.48614,5)</f>
        <v>10.48614</v>
      </c>
      <c r="G194" s="20"/>
      <c r="H194" s="28"/>
    </row>
    <row r="195" spans="1:8" ht="12.75" customHeight="1">
      <c r="A195" s="30">
        <v>44413</v>
      </c>
      <c r="B195" s="31"/>
      <c r="C195" s="22">
        <f>ROUND(10.215,5)</f>
        <v>10.215</v>
      </c>
      <c r="D195" s="22">
        <f>F195</f>
        <v>10.6749</v>
      </c>
      <c r="E195" s="22">
        <f>F195</f>
        <v>10.6749</v>
      </c>
      <c r="F195" s="22">
        <f>ROUND(10.6749,5)</f>
        <v>10.6749</v>
      </c>
      <c r="G195" s="20"/>
      <c r="H195" s="28"/>
    </row>
    <row r="196" spans="1:8" ht="12.75" customHeight="1">
      <c r="A196" s="30">
        <v>44504</v>
      </c>
      <c r="B196" s="31"/>
      <c r="C196" s="22">
        <f>ROUND(10.215,5)</f>
        <v>10.215</v>
      </c>
      <c r="D196" s="22">
        <f>F196</f>
        <v>10.86792</v>
      </c>
      <c r="E196" s="22">
        <f>F196</f>
        <v>10.86792</v>
      </c>
      <c r="F196" s="22">
        <f>ROUND(10.86792,5)</f>
        <v>10.86792</v>
      </c>
      <c r="G196" s="20"/>
      <c r="H196" s="28"/>
    </row>
    <row r="197" spans="1:8" ht="12.75" customHeight="1">
      <c r="A197" s="30">
        <v>44595</v>
      </c>
      <c r="B197" s="31"/>
      <c r="C197" s="22">
        <f>ROUND(10.215,5)</f>
        <v>10.215</v>
      </c>
      <c r="D197" s="22">
        <f>F197</f>
        <v>11.07956</v>
      </c>
      <c r="E197" s="22">
        <f>F197</f>
        <v>11.07956</v>
      </c>
      <c r="F197" s="22">
        <f>ROUND(11.07956,5)</f>
        <v>11.07956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44231</v>
      </c>
      <c r="B199" s="31"/>
      <c r="C199" s="22">
        <f>ROUND(3.67,5)</f>
        <v>3.67</v>
      </c>
      <c r="D199" s="22">
        <f>F199</f>
        <v>194.91397</v>
      </c>
      <c r="E199" s="22">
        <f>F199</f>
        <v>194.91397</v>
      </c>
      <c r="F199" s="22">
        <f>ROUND(194.91397,5)</f>
        <v>194.91397</v>
      </c>
      <c r="G199" s="20"/>
      <c r="H199" s="28"/>
    </row>
    <row r="200" spans="1:8" ht="12.75" customHeight="1">
      <c r="A200" s="30">
        <v>44322</v>
      </c>
      <c r="B200" s="31"/>
      <c r="C200" s="22">
        <f>ROUND(3.67,5)</f>
        <v>3.67</v>
      </c>
      <c r="D200" s="22">
        <f>F200</f>
        <v>194.22983</v>
      </c>
      <c r="E200" s="22">
        <f>F200</f>
        <v>194.22983</v>
      </c>
      <c r="F200" s="22">
        <f>ROUND(194.22983,5)</f>
        <v>194.22983</v>
      </c>
      <c r="G200" s="20"/>
      <c r="H200" s="28"/>
    </row>
    <row r="201" spans="1:8" ht="12.75" customHeight="1">
      <c r="A201" s="30">
        <v>44413</v>
      </c>
      <c r="B201" s="31"/>
      <c r="C201" s="22">
        <f>ROUND(3.67,5)</f>
        <v>3.67</v>
      </c>
      <c r="D201" s="22">
        <f>F201</f>
        <v>196.35567</v>
      </c>
      <c r="E201" s="22">
        <f>F201</f>
        <v>196.35567</v>
      </c>
      <c r="F201" s="22">
        <f>ROUND(196.35567,5)</f>
        <v>196.35567</v>
      </c>
      <c r="G201" s="20"/>
      <c r="H201" s="28"/>
    </row>
    <row r="202" spans="1:8" ht="12.75" customHeight="1">
      <c r="A202" s="30">
        <v>44504</v>
      </c>
      <c r="B202" s="31"/>
      <c r="C202" s="22">
        <f>ROUND(3.67,5)</f>
        <v>3.67</v>
      </c>
      <c r="D202" s="22">
        <f>F202</f>
        <v>195.73238</v>
      </c>
      <c r="E202" s="22">
        <f>F202</f>
        <v>195.73238</v>
      </c>
      <c r="F202" s="22">
        <f>ROUND(195.73238,5)</f>
        <v>195.73238</v>
      </c>
      <c r="G202" s="20"/>
      <c r="H202" s="28"/>
    </row>
    <row r="203" spans="1:8" ht="12.75" customHeight="1">
      <c r="A203" s="30">
        <v>44595</v>
      </c>
      <c r="B203" s="31"/>
      <c r="C203" s="22">
        <f>ROUND(3.67,5)</f>
        <v>3.67</v>
      </c>
      <c r="D203" s="22">
        <f>F203</f>
        <v>197.76072</v>
      </c>
      <c r="E203" s="22">
        <f>F203</f>
        <v>197.76072</v>
      </c>
      <c r="F203" s="22">
        <f>ROUND(197.76072,5)</f>
        <v>197.76072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44231</v>
      </c>
      <c r="B205" s="31"/>
      <c r="C205" s="22">
        <f>ROUND(1,5)</f>
        <v>1</v>
      </c>
      <c r="D205" s="22">
        <f>F205</f>
        <v>170.2234</v>
      </c>
      <c r="E205" s="22">
        <f>F205</f>
        <v>170.2234</v>
      </c>
      <c r="F205" s="22">
        <f>ROUND(170.2234,5)</f>
        <v>170.2234</v>
      </c>
      <c r="G205" s="20"/>
      <c r="H205" s="28"/>
    </row>
    <row r="206" spans="1:8" ht="12.75" customHeight="1">
      <c r="A206" s="30">
        <v>44322</v>
      </c>
      <c r="B206" s="31"/>
      <c r="C206" s="22">
        <f>ROUND(1,5)</f>
        <v>1</v>
      </c>
      <c r="D206" s="22">
        <f>F206</f>
        <v>171.99801</v>
      </c>
      <c r="E206" s="22">
        <f>F206</f>
        <v>171.99801</v>
      </c>
      <c r="F206" s="22">
        <f>ROUND(171.99801,5)</f>
        <v>171.99801</v>
      </c>
      <c r="G206" s="20"/>
      <c r="H206" s="28"/>
    </row>
    <row r="207" spans="1:8" ht="12.75" customHeight="1">
      <c r="A207" s="30">
        <v>44413</v>
      </c>
      <c r="B207" s="31"/>
      <c r="C207" s="22">
        <f>ROUND(1,5)</f>
        <v>1</v>
      </c>
      <c r="D207" s="22">
        <f>F207</f>
        <v>171.54606</v>
      </c>
      <c r="E207" s="22">
        <f>F207</f>
        <v>171.54606</v>
      </c>
      <c r="F207" s="22">
        <f>ROUND(171.54606,5)</f>
        <v>171.54606</v>
      </c>
      <c r="G207" s="20"/>
      <c r="H207" s="28"/>
    </row>
    <row r="208" spans="1:8" ht="12.75" customHeight="1">
      <c r="A208" s="30">
        <v>44504</v>
      </c>
      <c r="B208" s="31"/>
      <c r="C208" s="22">
        <f>ROUND(1,5)</f>
        <v>1</v>
      </c>
      <c r="D208" s="22">
        <f>F208</f>
        <v>173.39745</v>
      </c>
      <c r="E208" s="22">
        <f>F208</f>
        <v>173.39745</v>
      </c>
      <c r="F208" s="22">
        <f>ROUND(173.39745,5)</f>
        <v>173.39745</v>
      </c>
      <c r="G208" s="20"/>
      <c r="H208" s="28"/>
    </row>
    <row r="209" spans="1:8" ht="12.75" customHeight="1">
      <c r="A209" s="30">
        <v>44595</v>
      </c>
      <c r="B209" s="31"/>
      <c r="C209" s="22">
        <f>ROUND(1,5)</f>
        <v>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44231</v>
      </c>
      <c r="B211" s="31"/>
      <c r="C211" s="22">
        <f>ROUND(9.185,5)</f>
        <v>9.185</v>
      </c>
      <c r="D211" s="22">
        <f>F211</f>
        <v>9.27566</v>
      </c>
      <c r="E211" s="22">
        <f>F211</f>
        <v>9.27566</v>
      </c>
      <c r="F211" s="22">
        <f>ROUND(9.27566,5)</f>
        <v>9.27566</v>
      </c>
      <c r="G211" s="20"/>
      <c r="H211" s="28"/>
    </row>
    <row r="212" spans="1:8" ht="12.75" customHeight="1">
      <c r="A212" s="30">
        <v>44322</v>
      </c>
      <c r="B212" s="31"/>
      <c r="C212" s="22">
        <f>ROUND(9.185,5)</f>
        <v>9.185</v>
      </c>
      <c r="D212" s="22">
        <f>F212</f>
        <v>9.46501</v>
      </c>
      <c r="E212" s="22">
        <f>F212</f>
        <v>9.46501</v>
      </c>
      <c r="F212" s="22">
        <f>ROUND(9.46501,5)</f>
        <v>9.46501</v>
      </c>
      <c r="G212" s="20"/>
      <c r="H212" s="28"/>
    </row>
    <row r="213" spans="1:8" ht="12.75" customHeight="1">
      <c r="A213" s="30">
        <v>44413</v>
      </c>
      <c r="B213" s="31"/>
      <c r="C213" s="22">
        <f>ROUND(9.185,5)</f>
        <v>9.185</v>
      </c>
      <c r="D213" s="22">
        <f>F213</f>
        <v>9.66223</v>
      </c>
      <c r="E213" s="22">
        <f>F213</f>
        <v>9.66223</v>
      </c>
      <c r="F213" s="22">
        <f>ROUND(9.66223,5)</f>
        <v>9.66223</v>
      </c>
      <c r="G213" s="20"/>
      <c r="H213" s="28"/>
    </row>
    <row r="214" spans="1:8" ht="12.75" customHeight="1">
      <c r="A214" s="30">
        <v>44504</v>
      </c>
      <c r="B214" s="31"/>
      <c r="C214" s="22">
        <f>ROUND(9.185,5)</f>
        <v>9.185</v>
      </c>
      <c r="D214" s="22">
        <f>F214</f>
        <v>9.86755</v>
      </c>
      <c r="E214" s="22">
        <f>F214</f>
        <v>9.86755</v>
      </c>
      <c r="F214" s="22">
        <f>ROUND(9.86755,5)</f>
        <v>9.86755</v>
      </c>
      <c r="G214" s="20"/>
      <c r="H214" s="28"/>
    </row>
    <row r="215" spans="1:8" ht="12.75" customHeight="1">
      <c r="A215" s="30">
        <v>44595</v>
      </c>
      <c r="B215" s="31"/>
      <c r="C215" s="22">
        <f>ROUND(9.185,5)</f>
        <v>9.185</v>
      </c>
      <c r="D215" s="22">
        <f>F215</f>
        <v>10.10103</v>
      </c>
      <c r="E215" s="22">
        <f>F215</f>
        <v>10.10103</v>
      </c>
      <c r="F215" s="22">
        <f>ROUND(10.10103,5)</f>
        <v>10.10103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44231</v>
      </c>
      <c r="B217" s="31"/>
      <c r="C217" s="22">
        <f>ROUND(10.585,5)</f>
        <v>10.585</v>
      </c>
      <c r="D217" s="22">
        <f>F217</f>
        <v>10.67188</v>
      </c>
      <c r="E217" s="22">
        <f>F217</f>
        <v>10.67188</v>
      </c>
      <c r="F217" s="22">
        <f>ROUND(10.67188,5)</f>
        <v>10.67188</v>
      </c>
      <c r="G217" s="20"/>
      <c r="H217" s="28"/>
    </row>
    <row r="218" spans="1:8" ht="12.75" customHeight="1">
      <c r="A218" s="30">
        <v>44322</v>
      </c>
      <c r="B218" s="31"/>
      <c r="C218" s="22">
        <f>ROUND(10.585,5)</f>
        <v>10.585</v>
      </c>
      <c r="D218" s="22">
        <f>F218</f>
        <v>10.85239</v>
      </c>
      <c r="E218" s="22">
        <f>F218</f>
        <v>10.85239</v>
      </c>
      <c r="F218" s="22">
        <f>ROUND(10.85239,5)</f>
        <v>10.85239</v>
      </c>
      <c r="G218" s="20"/>
      <c r="H218" s="28"/>
    </row>
    <row r="219" spans="1:8" ht="12.75" customHeight="1">
      <c r="A219" s="30">
        <v>44413</v>
      </c>
      <c r="B219" s="31"/>
      <c r="C219" s="22">
        <f>ROUND(10.585,5)</f>
        <v>10.585</v>
      </c>
      <c r="D219" s="22">
        <f>F219</f>
        <v>11.03909</v>
      </c>
      <c r="E219" s="22">
        <f>F219</f>
        <v>11.03909</v>
      </c>
      <c r="F219" s="22">
        <f>ROUND(11.03909,5)</f>
        <v>11.03909</v>
      </c>
      <c r="G219" s="20"/>
      <c r="H219" s="28"/>
    </row>
    <row r="220" spans="1:8" ht="12.75" customHeight="1">
      <c r="A220" s="30">
        <v>44504</v>
      </c>
      <c r="B220" s="31"/>
      <c r="C220" s="22">
        <f>ROUND(10.585,5)</f>
        <v>10.585</v>
      </c>
      <c r="D220" s="22">
        <f>F220</f>
        <v>11.22955</v>
      </c>
      <c r="E220" s="22">
        <f>F220</f>
        <v>11.22955</v>
      </c>
      <c r="F220" s="22">
        <f>ROUND(11.22955,5)</f>
        <v>11.22955</v>
      </c>
      <c r="G220" s="20"/>
      <c r="H220" s="28"/>
    </row>
    <row r="221" spans="1:8" ht="12.75" customHeight="1">
      <c r="A221" s="30">
        <v>44595</v>
      </c>
      <c r="B221" s="31"/>
      <c r="C221" s="22">
        <f>ROUND(10.585,5)</f>
        <v>10.585</v>
      </c>
      <c r="D221" s="22">
        <f>F221</f>
        <v>11.4411</v>
      </c>
      <c r="E221" s="22">
        <f>F221</f>
        <v>11.4411</v>
      </c>
      <c r="F221" s="22">
        <f>ROUND(11.4411,5)</f>
        <v>11.4411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44231</v>
      </c>
      <c r="B223" s="31"/>
      <c r="C223" s="22">
        <f>ROUND(10.695,5)</f>
        <v>10.695</v>
      </c>
      <c r="D223" s="22">
        <f>F223</f>
        <v>10.78397</v>
      </c>
      <c r="E223" s="22">
        <f>F223</f>
        <v>10.78397</v>
      </c>
      <c r="F223" s="22">
        <f>ROUND(10.78397,5)</f>
        <v>10.78397</v>
      </c>
      <c r="G223" s="20"/>
      <c r="H223" s="28"/>
    </row>
    <row r="224" spans="1:8" ht="12.75" customHeight="1">
      <c r="A224" s="30">
        <v>44322</v>
      </c>
      <c r="B224" s="31"/>
      <c r="C224" s="22">
        <f>ROUND(10.695,5)</f>
        <v>10.695</v>
      </c>
      <c r="D224" s="22">
        <f>F224</f>
        <v>10.96887</v>
      </c>
      <c r="E224" s="22">
        <f>F224</f>
        <v>10.96887</v>
      </c>
      <c r="F224" s="22">
        <f>ROUND(10.96887,5)</f>
        <v>10.96887</v>
      </c>
      <c r="G224" s="20"/>
      <c r="H224" s="28"/>
    </row>
    <row r="225" spans="1:8" ht="12.75" customHeight="1">
      <c r="A225" s="30">
        <v>44413</v>
      </c>
      <c r="B225" s="31"/>
      <c r="C225" s="22">
        <f>ROUND(10.695,5)</f>
        <v>10.695</v>
      </c>
      <c r="D225" s="22">
        <f>F225</f>
        <v>11.16074</v>
      </c>
      <c r="E225" s="22">
        <f>F225</f>
        <v>11.16074</v>
      </c>
      <c r="F225" s="22">
        <f>ROUND(11.16074,5)</f>
        <v>11.16074</v>
      </c>
      <c r="G225" s="20"/>
      <c r="H225" s="28"/>
    </row>
    <row r="226" spans="1:8" ht="12.75" customHeight="1">
      <c r="A226" s="30">
        <v>44504</v>
      </c>
      <c r="B226" s="31"/>
      <c r="C226" s="22">
        <f>ROUND(10.695,5)</f>
        <v>10.695</v>
      </c>
      <c r="D226" s="22">
        <f>F226</f>
        <v>11.3566</v>
      </c>
      <c r="E226" s="22">
        <f>F226</f>
        <v>11.3566</v>
      </c>
      <c r="F226" s="22">
        <f>ROUND(11.3566,5)</f>
        <v>11.3566</v>
      </c>
      <c r="G226" s="20"/>
      <c r="H226" s="28"/>
    </row>
    <row r="227" spans="1:8" ht="12.75" customHeight="1">
      <c r="A227" s="30">
        <v>44595</v>
      </c>
      <c r="B227" s="31"/>
      <c r="C227" s="22">
        <f>ROUND(10.695,5)</f>
        <v>10.695</v>
      </c>
      <c r="D227" s="22">
        <f>F227</f>
        <v>11.57475</v>
      </c>
      <c r="E227" s="22">
        <f>F227</f>
        <v>11.57475</v>
      </c>
      <c r="F227" s="22">
        <f>ROUND(11.57475,5)</f>
        <v>11.57475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44231</v>
      </c>
      <c r="B229" s="31"/>
      <c r="C229" s="23">
        <f>ROUND(791.325,3)</f>
        <v>791.325</v>
      </c>
      <c r="D229" s="23">
        <f>F229</f>
        <v>794.941</v>
      </c>
      <c r="E229" s="23">
        <f>F229</f>
        <v>794.941</v>
      </c>
      <c r="F229" s="23">
        <f>ROUND(794.941,3)</f>
        <v>794.941</v>
      </c>
      <c r="G229" s="20"/>
      <c r="H229" s="28"/>
    </row>
    <row r="230" spans="1:8" ht="12.75" customHeight="1">
      <c r="A230" s="30">
        <v>44322</v>
      </c>
      <c r="B230" s="31"/>
      <c r="C230" s="23">
        <f>ROUND(791.325,3)</f>
        <v>791.325</v>
      </c>
      <c r="D230" s="23">
        <f>F230</f>
        <v>803.034</v>
      </c>
      <c r="E230" s="23">
        <f>F230</f>
        <v>803.034</v>
      </c>
      <c r="F230" s="23">
        <f>ROUND(803.034,3)</f>
        <v>803.034</v>
      </c>
      <c r="G230" s="20"/>
      <c r="H230" s="28"/>
    </row>
    <row r="231" spans="1:8" ht="12.75" customHeight="1">
      <c r="A231" s="30">
        <v>44413</v>
      </c>
      <c r="B231" s="31"/>
      <c r="C231" s="23">
        <f>ROUND(791.325,3)</f>
        <v>791.325</v>
      </c>
      <c r="D231" s="23">
        <f>F231</f>
        <v>811.536</v>
      </c>
      <c r="E231" s="23">
        <f>F231</f>
        <v>811.536</v>
      </c>
      <c r="F231" s="23">
        <f>ROUND(811.536,3)</f>
        <v>811.536</v>
      </c>
      <c r="G231" s="20"/>
      <c r="H231" s="28"/>
    </row>
    <row r="232" spans="1:8" ht="12.75" customHeight="1">
      <c r="A232" s="30">
        <v>44504</v>
      </c>
      <c r="B232" s="31"/>
      <c r="C232" s="23">
        <f>ROUND(791.325,3)</f>
        <v>791.325</v>
      </c>
      <c r="D232" s="23">
        <f>F232</f>
        <v>820.194</v>
      </c>
      <c r="E232" s="23">
        <f>F232</f>
        <v>820.194</v>
      </c>
      <c r="F232" s="23">
        <f>ROUND(820.194,3)</f>
        <v>820.194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44231</v>
      </c>
      <c r="B234" s="31"/>
      <c r="C234" s="23">
        <f>ROUND(783.792,3)</f>
        <v>783.792</v>
      </c>
      <c r="D234" s="23">
        <f>F234</f>
        <v>787.374</v>
      </c>
      <c r="E234" s="23">
        <f>F234</f>
        <v>787.374</v>
      </c>
      <c r="F234" s="23">
        <f>ROUND(787.374,3)</f>
        <v>787.374</v>
      </c>
      <c r="G234" s="20"/>
      <c r="H234" s="28"/>
    </row>
    <row r="235" spans="1:8" ht="12.75" customHeight="1">
      <c r="A235" s="30">
        <v>44322</v>
      </c>
      <c r="B235" s="31"/>
      <c r="C235" s="23">
        <f>ROUND(783.792,3)</f>
        <v>783.792</v>
      </c>
      <c r="D235" s="23">
        <f>F235</f>
        <v>795.389</v>
      </c>
      <c r="E235" s="23">
        <f>F235</f>
        <v>795.389</v>
      </c>
      <c r="F235" s="23">
        <f>ROUND(795.389,3)</f>
        <v>795.389</v>
      </c>
      <c r="G235" s="20"/>
      <c r="H235" s="28"/>
    </row>
    <row r="236" spans="1:8" ht="12.75" customHeight="1">
      <c r="A236" s="30">
        <v>44413</v>
      </c>
      <c r="B236" s="31"/>
      <c r="C236" s="23">
        <f>ROUND(783.792,3)</f>
        <v>783.792</v>
      </c>
      <c r="D236" s="23">
        <f>F236</f>
        <v>803.811</v>
      </c>
      <c r="E236" s="23">
        <f>F236</f>
        <v>803.811</v>
      </c>
      <c r="F236" s="23">
        <f>ROUND(803.811,3)</f>
        <v>803.811</v>
      </c>
      <c r="G236" s="20"/>
      <c r="H236" s="28"/>
    </row>
    <row r="237" spans="1:8" ht="12.75" customHeight="1">
      <c r="A237" s="30">
        <v>44504</v>
      </c>
      <c r="B237" s="31"/>
      <c r="C237" s="23">
        <f>ROUND(783.792,3)</f>
        <v>783.792</v>
      </c>
      <c r="D237" s="23">
        <f>F237</f>
        <v>812.387</v>
      </c>
      <c r="E237" s="23">
        <f>F237</f>
        <v>812.387</v>
      </c>
      <c r="F237" s="23">
        <f>ROUND(812.387,3)</f>
        <v>812.387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44231</v>
      </c>
      <c r="B239" s="31"/>
      <c r="C239" s="23">
        <f>ROUND(865.977,3)</f>
        <v>865.977</v>
      </c>
      <c r="D239" s="23">
        <f>F239</f>
        <v>869.934</v>
      </c>
      <c r="E239" s="23">
        <f>F239</f>
        <v>869.934</v>
      </c>
      <c r="F239" s="23">
        <f>ROUND(869.934,3)</f>
        <v>869.934</v>
      </c>
      <c r="G239" s="20"/>
      <c r="H239" s="28"/>
    </row>
    <row r="240" spans="1:8" ht="12.75" customHeight="1">
      <c r="A240" s="30">
        <v>44322</v>
      </c>
      <c r="B240" s="31"/>
      <c r="C240" s="23">
        <f>ROUND(865.977,3)</f>
        <v>865.977</v>
      </c>
      <c r="D240" s="23">
        <f>F240</f>
        <v>878.79</v>
      </c>
      <c r="E240" s="23">
        <f>F240</f>
        <v>878.79</v>
      </c>
      <c r="F240" s="23">
        <f>ROUND(878.79,3)</f>
        <v>878.79</v>
      </c>
      <c r="G240" s="20"/>
      <c r="H240" s="28"/>
    </row>
    <row r="241" spans="1:8" ht="12.75" customHeight="1">
      <c r="A241" s="30">
        <v>44413</v>
      </c>
      <c r="B241" s="31"/>
      <c r="C241" s="23">
        <f>ROUND(865.977,3)</f>
        <v>865.977</v>
      </c>
      <c r="D241" s="23">
        <f>F241</f>
        <v>888.095</v>
      </c>
      <c r="E241" s="23">
        <f>F241</f>
        <v>888.095</v>
      </c>
      <c r="F241" s="23">
        <f>ROUND(888.095,3)</f>
        <v>888.095</v>
      </c>
      <c r="G241" s="20"/>
      <c r="H241" s="28"/>
    </row>
    <row r="242" spans="1:8" ht="12.75" customHeight="1">
      <c r="A242" s="30">
        <v>44504</v>
      </c>
      <c r="B242" s="31"/>
      <c r="C242" s="23">
        <f>ROUND(865.977,3)</f>
        <v>865.977</v>
      </c>
      <c r="D242" s="23">
        <f>F242</f>
        <v>897.57</v>
      </c>
      <c r="E242" s="23">
        <f>F242</f>
        <v>897.57</v>
      </c>
      <c r="F242" s="23">
        <f>ROUND(897.57,3)</f>
        <v>897.57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44231</v>
      </c>
      <c r="B244" s="31"/>
      <c r="C244" s="23">
        <f>ROUND(759.757,3)</f>
        <v>759.757</v>
      </c>
      <c r="D244" s="23">
        <f>F244</f>
        <v>763.229</v>
      </c>
      <c r="E244" s="23">
        <f>F244</f>
        <v>763.229</v>
      </c>
      <c r="F244" s="23">
        <f>ROUND(763.229,3)</f>
        <v>763.229</v>
      </c>
      <c r="G244" s="20"/>
      <c r="H244" s="28"/>
    </row>
    <row r="245" spans="1:8" ht="12.75" customHeight="1">
      <c r="A245" s="30">
        <v>44322</v>
      </c>
      <c r="B245" s="31"/>
      <c r="C245" s="23">
        <f>ROUND(759.757,3)</f>
        <v>759.757</v>
      </c>
      <c r="D245" s="23">
        <f>F245</f>
        <v>770.999</v>
      </c>
      <c r="E245" s="23">
        <f>F245</f>
        <v>770.999</v>
      </c>
      <c r="F245" s="23">
        <f>ROUND(770.999,3)</f>
        <v>770.999</v>
      </c>
      <c r="G245" s="20"/>
      <c r="H245" s="28"/>
    </row>
    <row r="246" spans="1:8" ht="12.75" customHeight="1">
      <c r="A246" s="30">
        <v>44413</v>
      </c>
      <c r="B246" s="31"/>
      <c r="C246" s="23">
        <f>ROUND(759.757,3)</f>
        <v>759.757</v>
      </c>
      <c r="D246" s="23">
        <f>F246</f>
        <v>779.162</v>
      </c>
      <c r="E246" s="23">
        <f>F246</f>
        <v>779.162</v>
      </c>
      <c r="F246" s="23">
        <f>ROUND(779.162,3)</f>
        <v>779.162</v>
      </c>
      <c r="G246" s="20"/>
      <c r="H246" s="28"/>
    </row>
    <row r="247" spans="1:8" ht="12.75" customHeight="1">
      <c r="A247" s="30">
        <v>44504</v>
      </c>
      <c r="B247" s="31"/>
      <c r="C247" s="23">
        <f>ROUND(759.757,3)</f>
        <v>759.757</v>
      </c>
      <c r="D247" s="23">
        <f>F247</f>
        <v>787.475</v>
      </c>
      <c r="E247" s="23">
        <f>F247</f>
        <v>787.475</v>
      </c>
      <c r="F247" s="23">
        <f>ROUND(787.475,3)</f>
        <v>787.475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44231</v>
      </c>
      <c r="B249" s="31"/>
      <c r="C249" s="23">
        <f>ROUND(270.421853704262,3)</f>
        <v>270.422</v>
      </c>
      <c r="D249" s="23">
        <f>F249</f>
        <v>271.689</v>
      </c>
      <c r="E249" s="23">
        <f>F249</f>
        <v>271.689</v>
      </c>
      <c r="F249" s="23">
        <f>ROUND(271.689,3)</f>
        <v>271.689</v>
      </c>
      <c r="G249" s="20"/>
      <c r="H249" s="28"/>
    </row>
    <row r="250" spans="1:8" ht="12.75" customHeight="1">
      <c r="A250" s="30">
        <v>44322</v>
      </c>
      <c r="B250" s="31"/>
      <c r="C250" s="23">
        <f>ROUND(270.421853704262,3)</f>
        <v>270.422</v>
      </c>
      <c r="D250" s="23">
        <f>F250</f>
        <v>274.522</v>
      </c>
      <c r="E250" s="23">
        <f>F250</f>
        <v>274.522</v>
      </c>
      <c r="F250" s="23">
        <f>ROUND(274.522,3)</f>
        <v>274.522</v>
      </c>
      <c r="G250" s="20"/>
      <c r="H250" s="28"/>
    </row>
    <row r="251" spans="1:8" ht="12.75" customHeight="1">
      <c r="A251" s="30">
        <v>44413</v>
      </c>
      <c r="B251" s="31"/>
      <c r="C251" s="23">
        <f>ROUND(270.421853704262,3)</f>
        <v>270.422</v>
      </c>
      <c r="D251" s="23">
        <f>F251</f>
        <v>277.495</v>
      </c>
      <c r="E251" s="23">
        <f>F251</f>
        <v>277.495</v>
      </c>
      <c r="F251" s="23">
        <f>ROUND(277.495,3)</f>
        <v>277.495</v>
      </c>
      <c r="G251" s="20"/>
      <c r="H251" s="28"/>
    </row>
    <row r="252" spans="1:8" ht="12.75" customHeight="1">
      <c r="A252" s="30">
        <v>44504</v>
      </c>
      <c r="B252" s="31"/>
      <c r="C252" s="23">
        <f>ROUND(270.421853704262,3)</f>
        <v>270.422</v>
      </c>
      <c r="D252" s="23">
        <f>F252</f>
        <v>280.522</v>
      </c>
      <c r="E252" s="23">
        <f>F252</f>
        <v>280.522</v>
      </c>
      <c r="F252" s="23">
        <f>ROUND(280.522,3)</f>
        <v>280.522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44231</v>
      </c>
      <c r="B254" s="31"/>
      <c r="C254" s="23">
        <f>ROUND(750.611,3)</f>
        <v>750.611</v>
      </c>
      <c r="D254" s="23">
        <f>F254</f>
        <v>754.041</v>
      </c>
      <c r="E254" s="23">
        <f>F254</f>
        <v>754.041</v>
      </c>
      <c r="F254" s="23">
        <f>ROUND(754.041,3)</f>
        <v>754.041</v>
      </c>
      <c r="G254" s="20"/>
      <c r="H254" s="28"/>
    </row>
    <row r="255" spans="1:8" ht="12.75" customHeight="1">
      <c r="A255" s="30">
        <v>44322</v>
      </c>
      <c r="B255" s="31"/>
      <c r="C255" s="23">
        <f>ROUND(750.611,3)</f>
        <v>750.611</v>
      </c>
      <c r="D255" s="23">
        <f>F255</f>
        <v>761.717</v>
      </c>
      <c r="E255" s="23">
        <f>F255</f>
        <v>761.717</v>
      </c>
      <c r="F255" s="23">
        <f>ROUND(761.717,3)</f>
        <v>761.717</v>
      </c>
      <c r="G255" s="20"/>
      <c r="H255" s="28"/>
    </row>
    <row r="256" spans="1:8" ht="12.75" customHeight="1">
      <c r="A256" s="30">
        <v>44413</v>
      </c>
      <c r="B256" s="31"/>
      <c r="C256" s="23">
        <f>ROUND(750.611,3)</f>
        <v>750.611</v>
      </c>
      <c r="D256" s="23">
        <f>F256</f>
        <v>769.783</v>
      </c>
      <c r="E256" s="23">
        <f>F256</f>
        <v>769.783</v>
      </c>
      <c r="F256" s="23">
        <f>ROUND(769.783,3)</f>
        <v>769.783</v>
      </c>
      <c r="G256" s="20"/>
      <c r="H256" s="28"/>
    </row>
    <row r="257" spans="1:8" ht="12.75" customHeight="1">
      <c r="A257" s="30">
        <v>44504</v>
      </c>
      <c r="B257" s="31"/>
      <c r="C257" s="23">
        <f>ROUND(750.611,3)</f>
        <v>750.611</v>
      </c>
      <c r="D257" s="23">
        <f>F257</f>
        <v>777.995</v>
      </c>
      <c r="E257" s="23">
        <f>F257</f>
        <v>777.995</v>
      </c>
      <c r="F257" s="23">
        <f>ROUND(777.995,3)</f>
        <v>777.995</v>
      </c>
      <c r="G257" s="20"/>
      <c r="H257" s="28"/>
    </row>
    <row r="258" spans="1:8" ht="12.75" customHeight="1">
      <c r="A258" s="30" t="s">
        <v>12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45007</v>
      </c>
      <c r="B259" s="31"/>
      <c r="C259" s="20">
        <f>ROUND(91.1397570901661,2)</f>
        <v>91.14</v>
      </c>
      <c r="D259" s="20">
        <f>F259</f>
        <v>85.69</v>
      </c>
      <c r="E259" s="20">
        <f>F259</f>
        <v>85.69</v>
      </c>
      <c r="F259" s="20">
        <f>ROUND(85.6866171522351,2)</f>
        <v>85.69</v>
      </c>
      <c r="G259" s="20"/>
      <c r="H259" s="28"/>
    </row>
    <row r="260" spans="1:8" ht="12.75" customHeight="1">
      <c r="A260" s="30" t="s">
        <v>13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46834</v>
      </c>
      <c r="B261" s="31"/>
      <c r="C261" s="20">
        <f>ROUND(86.0138218600601,2)</f>
        <v>86.01</v>
      </c>
      <c r="D261" s="20">
        <f>F261</f>
        <v>78.11</v>
      </c>
      <c r="E261" s="20">
        <f>F261</f>
        <v>78.11</v>
      </c>
      <c r="F261" s="20">
        <f>ROUND(78.1087180169742,2)</f>
        <v>78.11</v>
      </c>
      <c r="G261" s="20"/>
      <c r="H261" s="28"/>
    </row>
    <row r="262" spans="1:8" ht="12.75" customHeight="1">
      <c r="A262" s="30" t="s">
        <v>63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44271</v>
      </c>
      <c r="B263" s="31"/>
      <c r="C263" s="22">
        <f>ROUND(91.1397570901661,5)</f>
        <v>91.13976</v>
      </c>
      <c r="D263" s="22">
        <f>F263</f>
        <v>92.23649</v>
      </c>
      <c r="E263" s="22">
        <f>F263</f>
        <v>92.23649</v>
      </c>
      <c r="F263" s="22">
        <f>ROUND(92.2364867596124,5)</f>
        <v>92.23649</v>
      </c>
      <c r="G263" s="20"/>
      <c r="H263" s="28"/>
    </row>
    <row r="264" spans="1:8" ht="12.75" customHeight="1">
      <c r="A264" s="30" t="s">
        <v>64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44362</v>
      </c>
      <c r="B265" s="31"/>
      <c r="C265" s="22">
        <f>ROUND(91.1397570901661,5)</f>
        <v>91.13976</v>
      </c>
      <c r="D265" s="22">
        <f>F265</f>
        <v>90.38588</v>
      </c>
      <c r="E265" s="22">
        <f>F265</f>
        <v>90.38588</v>
      </c>
      <c r="F265" s="22">
        <f>ROUND(90.3858823590533,5)</f>
        <v>90.38588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44460</v>
      </c>
      <c r="B267" s="31"/>
      <c r="C267" s="22">
        <f>ROUND(91.1397570901661,5)</f>
        <v>91.13976</v>
      </c>
      <c r="D267" s="22">
        <f>F267</f>
        <v>89.28421</v>
      </c>
      <c r="E267" s="22">
        <f>F267</f>
        <v>89.28421</v>
      </c>
      <c r="F267" s="22">
        <f>ROUND(89.2842122877844,5)</f>
        <v>89.28421</v>
      </c>
      <c r="G267" s="20"/>
      <c r="H267" s="28"/>
    </row>
    <row r="268" spans="1:8" ht="12.75" customHeight="1">
      <c r="A268" s="30" t="s">
        <v>66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44551</v>
      </c>
      <c r="B269" s="31"/>
      <c r="C269" s="22">
        <f>ROUND(91.1397570901661,5)</f>
        <v>91.13976</v>
      </c>
      <c r="D269" s="22">
        <f>F269</f>
        <v>90.48106</v>
      </c>
      <c r="E269" s="22">
        <f>F269</f>
        <v>90.48106</v>
      </c>
      <c r="F269" s="22">
        <f>ROUND(90.4810593119567,5)</f>
        <v>90.48106</v>
      </c>
      <c r="G269" s="20"/>
      <c r="H269" s="28"/>
    </row>
    <row r="270" spans="1:8" ht="12.75" customHeight="1">
      <c r="A270" s="30" t="s">
        <v>67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44635</v>
      </c>
      <c r="B271" s="31"/>
      <c r="C271" s="22">
        <f>ROUND(91.1397570901661,5)</f>
        <v>91.13976</v>
      </c>
      <c r="D271" s="22">
        <f>F271</f>
        <v>89.83837</v>
      </c>
      <c r="E271" s="22">
        <f>F271</f>
        <v>89.83837</v>
      </c>
      <c r="F271" s="22">
        <f>ROUND(89.8383712128811,5)</f>
        <v>89.83837</v>
      </c>
      <c r="G271" s="20"/>
      <c r="H271" s="28"/>
    </row>
    <row r="272" spans="1:8" ht="12.75" customHeight="1">
      <c r="A272" s="30" t="s">
        <v>68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44733</v>
      </c>
      <c r="B273" s="31"/>
      <c r="C273" s="22">
        <f>ROUND(91.1397570901661,5)</f>
        <v>91.13976</v>
      </c>
      <c r="D273" s="22">
        <f>F273</f>
        <v>89.88551</v>
      </c>
      <c r="E273" s="22">
        <f>F273</f>
        <v>89.88551</v>
      </c>
      <c r="F273" s="22">
        <f>ROUND(89.8855113056401,5)</f>
        <v>89.88551</v>
      </c>
      <c r="G273" s="20"/>
      <c r="H273" s="28"/>
    </row>
    <row r="274" spans="1:8" ht="12.75" customHeight="1">
      <c r="A274" s="30" t="s">
        <v>69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44824</v>
      </c>
      <c r="B275" s="31"/>
      <c r="C275" s="22">
        <f>ROUND(91.1397570901661,5)</f>
        <v>91.13976</v>
      </c>
      <c r="D275" s="22">
        <f>F275</f>
        <v>92.95642</v>
      </c>
      <c r="E275" s="22">
        <f>F275</f>
        <v>92.95642</v>
      </c>
      <c r="F275" s="22">
        <f>ROUND(92.9564160302453,5)</f>
        <v>92.95642</v>
      </c>
      <c r="G275" s="20"/>
      <c r="H275" s="28"/>
    </row>
    <row r="276" spans="1:8" ht="12.75" customHeight="1">
      <c r="A276" s="30" t="s">
        <v>70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45097</v>
      </c>
      <c r="B277" s="31"/>
      <c r="C277" s="20">
        <f>ROUND(91.1397570901661,2)</f>
        <v>91.14</v>
      </c>
      <c r="D277" s="20">
        <f>F277</f>
        <v>91.14</v>
      </c>
      <c r="E277" s="20">
        <f>F277</f>
        <v>91.14</v>
      </c>
      <c r="F277" s="20">
        <f>ROUND(91.1397570901661,2)</f>
        <v>91.14</v>
      </c>
      <c r="G277" s="20"/>
      <c r="H277" s="28"/>
    </row>
    <row r="278" spans="1:8" ht="12.75" customHeight="1">
      <c r="A278" s="30" t="s">
        <v>71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45188</v>
      </c>
      <c r="B279" s="31"/>
      <c r="C279" s="20">
        <f>ROUND(91.1397570901661,2)</f>
        <v>91.14</v>
      </c>
      <c r="D279" s="20">
        <f>F279</f>
        <v>94.88</v>
      </c>
      <c r="E279" s="20">
        <f>F279</f>
        <v>94.88</v>
      </c>
      <c r="F279" s="20">
        <f>ROUND(94.8834749903298,2)</f>
        <v>94.88</v>
      </c>
      <c r="G279" s="20"/>
      <c r="H279" s="28"/>
    </row>
    <row r="280" spans="1:8" ht="12.75" customHeight="1">
      <c r="A280" s="30" t="s">
        <v>72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46008</v>
      </c>
      <c r="B281" s="31"/>
      <c r="C281" s="22">
        <f>ROUND(86.0138218600601,5)</f>
        <v>86.01382</v>
      </c>
      <c r="D281" s="22">
        <f>F281</f>
        <v>77.80187</v>
      </c>
      <c r="E281" s="22">
        <f>F281</f>
        <v>77.80187</v>
      </c>
      <c r="F281" s="22">
        <f>ROUND(77.8018711886412,5)</f>
        <v>77.80187</v>
      </c>
      <c r="G281" s="20"/>
      <c r="H281" s="28"/>
    </row>
    <row r="282" spans="1:8" ht="12.75" customHeight="1">
      <c r="A282" s="30" t="s">
        <v>73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46097</v>
      </c>
      <c r="B283" s="31"/>
      <c r="C283" s="22">
        <f>ROUND(86.0138218600601,5)</f>
        <v>86.01382</v>
      </c>
      <c r="D283" s="22">
        <f>F283</f>
        <v>74.22652</v>
      </c>
      <c r="E283" s="22">
        <f>F283</f>
        <v>74.22652</v>
      </c>
      <c r="F283" s="22">
        <f>ROUND(74.2265155484739,5)</f>
        <v>74.22652</v>
      </c>
      <c r="G283" s="20"/>
      <c r="H283" s="28"/>
    </row>
    <row r="284" spans="1:8" ht="12.75" customHeight="1">
      <c r="A284" s="30" t="s">
        <v>74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46188</v>
      </c>
      <c r="B285" s="31"/>
      <c r="C285" s="22">
        <f>ROUND(86.0138218600601,5)</f>
        <v>86.01382</v>
      </c>
      <c r="D285" s="22">
        <f>F285</f>
        <v>72.54347</v>
      </c>
      <c r="E285" s="22">
        <f>F285</f>
        <v>72.54347</v>
      </c>
      <c r="F285" s="22">
        <f>ROUND(72.5434739271161,5)</f>
        <v>72.54347</v>
      </c>
      <c r="G285" s="20"/>
      <c r="H285" s="28"/>
    </row>
    <row r="286" spans="1:8" ht="12.75" customHeight="1">
      <c r="A286" s="30" t="s">
        <v>75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46286</v>
      </c>
      <c r="B287" s="31"/>
      <c r="C287" s="22">
        <f>ROUND(86.0138218600601,5)</f>
        <v>86.01382</v>
      </c>
      <c r="D287" s="22">
        <f>F287</f>
        <v>74.49586</v>
      </c>
      <c r="E287" s="22">
        <f>F287</f>
        <v>74.49586</v>
      </c>
      <c r="F287" s="22">
        <f>ROUND(74.4958600977882,5)</f>
        <v>74.49586</v>
      </c>
      <c r="G287" s="20"/>
      <c r="H287" s="28"/>
    </row>
    <row r="288" spans="1:8" ht="12.75" customHeight="1">
      <c r="A288" s="30" t="s">
        <v>76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46377</v>
      </c>
      <c r="B289" s="31"/>
      <c r="C289" s="22">
        <f>ROUND(86.0138218600601,5)</f>
        <v>86.01382</v>
      </c>
      <c r="D289" s="22">
        <f>F289</f>
        <v>78.47434</v>
      </c>
      <c r="E289" s="22">
        <f>F289</f>
        <v>78.47434</v>
      </c>
      <c r="F289" s="22">
        <f>ROUND(78.4743441368222,5)</f>
        <v>78.47434</v>
      </c>
      <c r="G289" s="20"/>
      <c r="H289" s="28"/>
    </row>
    <row r="290" spans="1:8" ht="12.75" customHeight="1">
      <c r="A290" s="30" t="s">
        <v>77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46461</v>
      </c>
      <c r="B291" s="31"/>
      <c r="C291" s="22">
        <f>ROUND(86.0138218600601,5)</f>
        <v>86.01382</v>
      </c>
      <c r="D291" s="22">
        <f>F291</f>
        <v>76.91198</v>
      </c>
      <c r="E291" s="22">
        <f>F291</f>
        <v>76.91198</v>
      </c>
      <c r="F291" s="22">
        <f>ROUND(76.9119784914955,5)</f>
        <v>76.91198</v>
      </c>
      <c r="G291" s="20"/>
      <c r="H291" s="28"/>
    </row>
    <row r="292" spans="1:8" ht="12.75" customHeight="1">
      <c r="A292" s="30" t="s">
        <v>78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46559</v>
      </c>
      <c r="B293" s="31"/>
      <c r="C293" s="22">
        <f>ROUND(86.0138218600601,5)</f>
        <v>86.01382</v>
      </c>
      <c r="D293" s="22">
        <f>F293</f>
        <v>78.96306</v>
      </c>
      <c r="E293" s="22">
        <f>F293</f>
        <v>78.96306</v>
      </c>
      <c r="F293" s="22">
        <f>ROUND(78.9630594271134,5)</f>
        <v>78.96306</v>
      </c>
      <c r="G293" s="20"/>
      <c r="H293" s="28"/>
    </row>
    <row r="294" spans="1:8" ht="12.75" customHeight="1">
      <c r="A294" s="30" t="s">
        <v>79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46650</v>
      </c>
      <c r="B295" s="31"/>
      <c r="C295" s="22">
        <f>ROUND(86.0138218600601,5)</f>
        <v>86.01382</v>
      </c>
      <c r="D295" s="22">
        <f>F295</f>
        <v>84.7814</v>
      </c>
      <c r="E295" s="22">
        <f>F295</f>
        <v>84.7814</v>
      </c>
      <c r="F295" s="22">
        <f>ROUND(84.781400152658,5)</f>
        <v>84.7814</v>
      </c>
      <c r="G295" s="20"/>
      <c r="H295" s="28"/>
    </row>
    <row r="296" spans="1:8" ht="12.75" customHeight="1">
      <c r="A296" s="30" t="s">
        <v>80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46924</v>
      </c>
      <c r="B297" s="31"/>
      <c r="C297" s="20">
        <f>ROUND(86.0138218600601,2)</f>
        <v>86.01</v>
      </c>
      <c r="D297" s="20">
        <f>F297</f>
        <v>86.01</v>
      </c>
      <c r="E297" s="20">
        <f>F297</f>
        <v>86.01</v>
      </c>
      <c r="F297" s="20">
        <f>ROUND(86.0138218600601,2)</f>
        <v>86.01</v>
      </c>
      <c r="G297" s="20"/>
      <c r="H297" s="28"/>
    </row>
    <row r="298" spans="1:8" ht="12.75" customHeight="1">
      <c r="A298" s="30" t="s">
        <v>81</v>
      </c>
      <c r="B298" s="31"/>
      <c r="C298" s="21"/>
      <c r="D298" s="21"/>
      <c r="E298" s="21"/>
      <c r="F298" s="21"/>
      <c r="G298" s="20"/>
      <c r="H298" s="28"/>
    </row>
    <row r="299" spans="1:8" ht="12.75" customHeight="1" thickBot="1">
      <c r="A299" s="40">
        <v>47015</v>
      </c>
      <c r="B299" s="41"/>
      <c r="C299" s="26">
        <f>ROUND(86.0138218600601,2)</f>
        <v>86.01</v>
      </c>
      <c r="D299" s="26">
        <f>F299</f>
        <v>92.02</v>
      </c>
      <c r="E299" s="26">
        <f>F299</f>
        <v>92.02</v>
      </c>
      <c r="F299" s="26">
        <f>ROUND(92.0234002002477,2)</f>
        <v>92.02</v>
      </c>
      <c r="G299" s="26"/>
      <c r="H299" s="29"/>
    </row>
  </sheetData>
  <sheetProtection/>
  <mergeCells count="29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94:B294"/>
    <mergeCell ref="A283:B283"/>
    <mergeCell ref="A284:B284"/>
    <mergeCell ref="A285:B285"/>
    <mergeCell ref="A286:B286"/>
    <mergeCell ref="A287:B287"/>
    <mergeCell ref="A288:B288"/>
    <mergeCell ref="A295:B295"/>
    <mergeCell ref="A296:B296"/>
    <mergeCell ref="A297:B297"/>
    <mergeCell ref="A298:B298"/>
    <mergeCell ref="A299:B299"/>
    <mergeCell ref="A289:B289"/>
    <mergeCell ref="A290:B290"/>
    <mergeCell ref="A291:B291"/>
    <mergeCell ref="A292:B292"/>
    <mergeCell ref="A293:B29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2020-12-23T16:04:58Z</dcterms:modified>
  <cp:category/>
  <cp:version/>
  <cp:contentType/>
  <cp:contentStatus/>
</cp:coreProperties>
</file>