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<sst xmlns="http://schemas.openxmlformats.org/spreadsheetml/2006/main" count="85" uniqueCount="83">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</sst>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44221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ROUND(91.5110126438,2)</f>
        <v>91.51</v>
      </c>
      <c r="D6" s="28">
        <f>F6</f>
        <v>92.24</v>
      </c>
      <c r="E6" s="28">
        <f>F6</f>
        <v>92.24</v>
      </c>
      <c r="F6" s="28">
        <f>ROUND(92.2360430412301,2)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ROUND(91.5110126438,2)</f>
        <v>91.51</v>
      </c>
      <c r="D7" s="28">
        <f>F7</f>
        <v>90.43</v>
      </c>
      <c r="E7" s="28">
        <f>F7</f>
        <v>90.43</v>
      </c>
      <c r="F7" s="28">
        <f>ROUND(90.4270622358286,2)</f>
        <v>90.43</v>
      </c>
      <c r="G7" s="28"/>
      <c r="H7" s="38"/>
    </row>
    <row r="8" spans="1:8" ht="12.75" customHeight="1">
      <c r="A8" s="26">
        <v>44460</v>
      </c>
      <c r="B8" s="27"/>
      <c r="C8" s="28">
        <f>ROUND(91.5110126438,2)</f>
        <v>91.51</v>
      </c>
      <c r="D8" s="28">
        <f>F8</f>
        <v>89.37</v>
      </c>
      <c r="E8" s="28">
        <f>F8</f>
        <v>89.37</v>
      </c>
      <c r="F8" s="28">
        <f>ROUND(89.3745733872541,2)</f>
        <v>89.37</v>
      </c>
      <c r="G8" s="28"/>
      <c r="H8" s="38"/>
    </row>
    <row r="9" spans="1:8" ht="12.75" customHeight="1">
      <c r="A9" s="26">
        <v>44551</v>
      </c>
      <c r="B9" s="27"/>
      <c r="C9" s="28">
        <f>ROUND(91.5110126438,2)</f>
        <v>91.51</v>
      </c>
      <c r="D9" s="28">
        <f>F9</f>
        <v>90.63</v>
      </c>
      <c r="E9" s="28">
        <f>F9</f>
        <v>90.63</v>
      </c>
      <c r="F9" s="28">
        <f>ROUND(90.6303256717919,2)</f>
        <v>90.63</v>
      </c>
      <c r="G9" s="28"/>
      <c r="H9" s="38"/>
    </row>
    <row r="10" spans="1:8" ht="12.75" customHeight="1">
      <c r="A10" s="26">
        <v>44635</v>
      </c>
      <c r="B10" s="27"/>
      <c r="C10" s="28">
        <f>ROUND(91.5110126438,2)</f>
        <v>91.51</v>
      </c>
      <c r="D10" s="28">
        <f>F10</f>
        <v>90.05</v>
      </c>
      <c r="E10" s="28">
        <f>F10</f>
        <v>90.05</v>
      </c>
      <c r="F10" s="28">
        <f>ROUND(90.0484247462775,2)</f>
        <v>90.05</v>
      </c>
      <c r="G10" s="28"/>
      <c r="H10" s="38"/>
    </row>
    <row r="11" spans="1:8" ht="12.75" customHeight="1">
      <c r="A11" s="26">
        <v>44733</v>
      </c>
      <c r="B11" s="27"/>
      <c r="C11" s="28">
        <f>ROUND(91.5110126438,2)</f>
        <v>91.51</v>
      </c>
      <c r="D11" s="28">
        <f>F11</f>
        <v>90.14</v>
      </c>
      <c r="E11" s="28">
        <f>F11</f>
        <v>90.14</v>
      </c>
      <c r="F11" s="28">
        <f>ROUND(90.1354436628105,2)</f>
        <v>90.14</v>
      </c>
      <c r="G11" s="28"/>
      <c r="H11" s="38"/>
    </row>
    <row r="12" spans="1:8" ht="12.75" customHeight="1">
      <c r="A12" s="26">
        <v>44824</v>
      </c>
      <c r="B12" s="27"/>
      <c r="C12" s="28">
        <f>ROUND(91.5110126438,2)</f>
        <v>91.51</v>
      </c>
      <c r="D12" s="28">
        <f>F12</f>
        <v>93.24</v>
      </c>
      <c r="E12" s="28">
        <f>F12</f>
        <v>93.24</v>
      </c>
      <c r="F12" s="28">
        <f>ROUND(93.2436169224464,2)</f>
        <v>93.24</v>
      </c>
      <c r="G12" s="28"/>
      <c r="H12" s="38"/>
    </row>
    <row r="13" spans="1:8" ht="12.75" customHeight="1">
      <c r="A13" s="26">
        <v>44915</v>
      </c>
      <c r="B13" s="27"/>
      <c r="C13" s="28">
        <f>ROUND(91.5110126438,2)</f>
        <v>91.51</v>
      </c>
      <c r="D13" s="28">
        <f>F13</f>
        <v>93.7</v>
      </c>
      <c r="E13" s="28">
        <f>F13</f>
        <v>93.7</v>
      </c>
      <c r="F13" s="28">
        <f>ROUND(93.7026388985047,2)</f>
        <v>93.7</v>
      </c>
      <c r="G13" s="28"/>
      <c r="H13" s="38"/>
    </row>
    <row r="14" spans="1:8" ht="12.75" customHeight="1">
      <c r="A14" s="26">
        <v>45007</v>
      </c>
      <c r="B14" s="27"/>
      <c r="C14" s="28">
        <f>ROUND(91.5110126438,2)</f>
        <v>91.51</v>
      </c>
      <c r="D14" s="28">
        <f>F14</f>
        <v>86.04</v>
      </c>
      <c r="E14" s="28">
        <f>F14</f>
        <v>86.04</v>
      </c>
      <c r="F14" s="28">
        <f>ROUND(86.0398146196422,2)</f>
        <v>86.04</v>
      </c>
      <c r="G14" s="28"/>
      <c r="H14" s="38"/>
    </row>
    <row r="15" spans="1:8" ht="12.75" customHeight="1">
      <c r="A15" s="26">
        <v>45097</v>
      </c>
      <c r="B15" s="27"/>
      <c r="C15" s="28">
        <f>ROUND(91.5110126438,2)</f>
        <v>91.51</v>
      </c>
      <c r="D15" s="28">
        <f>F15</f>
        <v>91.51</v>
      </c>
      <c r="E15" s="28">
        <f>F15</f>
        <v>91.51</v>
      </c>
      <c r="F15" s="28">
        <f>ROUND(91.5110126438,2)</f>
        <v>91.51</v>
      </c>
      <c r="G15" s="28"/>
      <c r="H15" s="38"/>
    </row>
    <row r="16" spans="1:8" ht="12.75" customHeight="1">
      <c r="A16" s="26">
        <v>45188</v>
      </c>
      <c r="B16" s="27"/>
      <c r="C16" s="28">
        <f>ROUND(91.5110126438,2)</f>
        <v>91.51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ROUND(85.9721563620153,2)</f>
        <v>85.97</v>
      </c>
      <c r="D18" s="28">
        <f>F18</f>
        <v>78.12</v>
      </c>
      <c r="E18" s="28">
        <f>F18</f>
        <v>78.12</v>
      </c>
      <c r="F18" s="28">
        <f>ROUND(78.1238570238401,2)</f>
        <v>78.12</v>
      </c>
      <c r="G18" s="28"/>
      <c r="H18" s="38"/>
    </row>
    <row r="19" spans="1:8" ht="12.75" customHeight="1">
      <c r="A19" s="26">
        <v>46097</v>
      </c>
      <c r="B19" s="27"/>
      <c r="C19" s="28">
        <f>ROUND(85.9721563620153,2)</f>
        <v>85.97</v>
      </c>
      <c r="D19" s="28">
        <f>F19</f>
        <v>74.52</v>
      </c>
      <c r="E19" s="28">
        <f>F19</f>
        <v>74.52</v>
      </c>
      <c r="F19" s="28">
        <f>ROUND(74.5221388206835,2)</f>
        <v>74.52</v>
      </c>
      <c r="G19" s="28"/>
      <c r="H19" s="38"/>
    </row>
    <row r="20" spans="1:8" ht="12.75" customHeight="1">
      <c r="A20" s="26">
        <v>46188</v>
      </c>
      <c r="B20" s="27"/>
      <c r="C20" s="28">
        <f>ROUND(85.9721563620153,2)</f>
        <v>85.97</v>
      </c>
      <c r="D20" s="28">
        <f>F20</f>
        <v>72.8</v>
      </c>
      <c r="E20" s="28">
        <f>F20</f>
        <v>72.8</v>
      </c>
      <c r="F20" s="28">
        <f>ROUND(72.8000420273391,2)</f>
        <v>72.8</v>
      </c>
      <c r="G20" s="28"/>
      <c r="H20" s="38"/>
    </row>
    <row r="21" spans="1:8" ht="12.75" customHeight="1">
      <c r="A21" s="26">
        <v>46286</v>
      </c>
      <c r="B21" s="27"/>
      <c r="C21" s="28">
        <f>ROUND(85.9721563620153,2)</f>
        <v>85.97</v>
      </c>
      <c r="D21" s="28">
        <f>F21</f>
        <v>74.69</v>
      </c>
      <c r="E21" s="28">
        <f>F21</f>
        <v>74.69</v>
      </c>
      <c r="F21" s="28">
        <f>ROUND(74.6934446562326,2)</f>
        <v>74.69</v>
      </c>
      <c r="G21" s="28"/>
      <c r="H21" s="38"/>
    </row>
    <row r="22" spans="1:8" ht="12.75" customHeight="1">
      <c r="A22" s="26">
        <v>46377</v>
      </c>
      <c r="B22" s="27"/>
      <c r="C22" s="28">
        <f>ROUND(85.9721563620153,2)</f>
        <v>85.97</v>
      </c>
      <c r="D22" s="28">
        <f>F22</f>
        <v>78.62</v>
      </c>
      <c r="E22" s="28">
        <f>F22</f>
        <v>78.62</v>
      </c>
      <c r="F22" s="28">
        <f>ROUND(78.6195345570398,2)</f>
        <v>78.62</v>
      </c>
      <c r="G22" s="28"/>
      <c r="H22" s="38"/>
    </row>
    <row r="23" spans="1:8" ht="12.75" customHeight="1">
      <c r="A23" s="26">
        <v>46461</v>
      </c>
      <c r="B23" s="27"/>
      <c r="C23" s="28">
        <f>ROUND(85.9721563620153,2)</f>
        <v>85.97</v>
      </c>
      <c r="D23" s="28">
        <f>F23</f>
        <v>77.02</v>
      </c>
      <c r="E23" s="28">
        <f>F23</f>
        <v>77.02</v>
      </c>
      <c r="F23" s="28">
        <f>ROUND(77.0249004953524,2)</f>
        <v>77.02</v>
      </c>
      <c r="G23" s="28"/>
      <c r="H23" s="38"/>
    </row>
    <row r="24" spans="1:8" ht="12.75" customHeight="1">
      <c r="A24" s="26">
        <v>46559</v>
      </c>
      <c r="B24" s="27"/>
      <c r="C24" s="28">
        <f>ROUND(85.9721563620153,2)</f>
        <v>85.97</v>
      </c>
      <c r="D24" s="28">
        <f>F24</f>
        <v>79.02</v>
      </c>
      <c r="E24" s="28">
        <f>F24</f>
        <v>79.02</v>
      </c>
      <c r="F24" s="28">
        <f>ROUND(79.0201598200649,2)</f>
        <v>79.02</v>
      </c>
      <c r="G24" s="28"/>
      <c r="H24" s="38"/>
    </row>
    <row r="25" spans="1:8" ht="12.75" customHeight="1">
      <c r="A25" s="26">
        <v>46650</v>
      </c>
      <c r="B25" s="27"/>
      <c r="C25" s="28">
        <f>ROUND(85.9721563620153,2)</f>
        <v>85.97</v>
      </c>
      <c r="D25" s="28">
        <f>F25</f>
        <v>84.79</v>
      </c>
      <c r="E25" s="28">
        <f>F25</f>
        <v>84.79</v>
      </c>
      <c r="F25" s="28">
        <f>ROUND(84.7937775147998,2)</f>
        <v>84.79</v>
      </c>
      <c r="G25" s="28"/>
      <c r="H25" s="38"/>
    </row>
    <row r="26" spans="1:8" ht="12.75" customHeight="1">
      <c r="A26" s="26">
        <v>46741</v>
      </c>
      <c r="B26" s="27"/>
      <c r="C26" s="28">
        <f>ROUND(85.9721563620153,2)</f>
        <v>85.97</v>
      </c>
      <c r="D26" s="28">
        <f>F26</f>
        <v>85.15</v>
      </c>
      <c r="E26" s="28">
        <f>F26</f>
        <v>85.15</v>
      </c>
      <c r="F26" s="28">
        <f>ROUND(85.1472543092626,2)</f>
        <v>85.15</v>
      </c>
      <c r="G26" s="28"/>
      <c r="H26" s="38"/>
    </row>
    <row r="27" spans="1:8" ht="12.75" customHeight="1">
      <c r="A27" s="26">
        <v>46834</v>
      </c>
      <c r="B27" s="27"/>
      <c r="C27" s="28">
        <f>ROUND(85.9721563620153,2)</f>
        <v>85.97</v>
      </c>
      <c r="D27" s="28">
        <f>F27</f>
        <v>78.08</v>
      </c>
      <c r="E27" s="28">
        <f>F27</f>
        <v>78.08</v>
      </c>
      <c r="F27" s="28">
        <f>ROUND(78.078918123663,2)</f>
        <v>78.08</v>
      </c>
      <c r="G27" s="28"/>
      <c r="H27" s="38"/>
    </row>
    <row r="28" spans="1:8" ht="12.75" customHeight="1">
      <c r="A28" s="26">
        <v>46924</v>
      </c>
      <c r="B28" s="27"/>
      <c r="C28" s="28">
        <f>ROUND(85.9721563620153,2)</f>
        <v>85.97</v>
      </c>
      <c r="D28" s="28">
        <f>F28</f>
        <v>85.97</v>
      </c>
      <c r="E28" s="28">
        <f>F28</f>
        <v>85.97</v>
      </c>
      <c r="F28" s="28">
        <f>ROUND(85.9721563620153,2)</f>
        <v>85.97</v>
      </c>
      <c r="G28" s="28"/>
      <c r="H28" s="38"/>
    </row>
    <row r="29" spans="1:8" ht="12.75" customHeight="1">
      <c r="A29" s="26">
        <v>47015</v>
      </c>
      <c r="B29" s="27"/>
      <c r="C29" s="28">
        <f>ROUND(85.9721563620153,2)</f>
        <v>85.97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ROUND(2.43,5)</f>
        <v>2.43</v>
      </c>
      <c r="D31" s="30">
        <f>F31</f>
        <v>2.43</v>
      </c>
      <c r="E31" s="30">
        <f>F31</f>
        <v>2.43</v>
      </c>
      <c r="F31" s="30">
        <f>ROUND(2.43,5)</f>
        <v>2.43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ROUND(4.425,5)</f>
        <v>4.425</v>
      </c>
      <c r="D33" s="30">
        <f>F33</f>
        <v>4.425</v>
      </c>
      <c r="E33" s="30">
        <f>F33</f>
        <v>4.425</v>
      </c>
      <c r="F33" s="30">
        <f>ROUND(4.425,5)</f>
        <v>4.425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ROUND(4.475,5)</f>
        <v>4.475</v>
      </c>
      <c r="D35" s="30">
        <f>F35</f>
        <v>4.475</v>
      </c>
      <c r="E35" s="30">
        <f>F35</f>
        <v>4.475</v>
      </c>
      <c r="F35" s="30">
        <f>ROUND(4.475,5)</f>
        <v>4.475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ROUND(4.545,5)</f>
        <v>4.545</v>
      </c>
      <c r="D37" s="30">
        <f>F37</f>
        <v>4.545</v>
      </c>
      <c r="E37" s="30">
        <f>F37</f>
        <v>4.545</v>
      </c>
      <c r="F37" s="30">
        <f>ROUND(4.545,5)</f>
        <v>4.545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ROUND(11.39,5)</f>
        <v>11.39</v>
      </c>
      <c r="D39" s="30">
        <f>F39</f>
        <v>11.39</v>
      </c>
      <c r="E39" s="30">
        <f>F39</f>
        <v>11.39</v>
      </c>
      <c r="F39" s="30">
        <f>ROUND(11.39,5)</f>
        <v>11.39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ROUND(4.555,5)</f>
        <v>4.555</v>
      </c>
      <c r="D41" s="30">
        <f>F41</f>
        <v>4.555</v>
      </c>
      <c r="E41" s="30">
        <f>F41</f>
        <v>4.555</v>
      </c>
      <c r="F41" s="30">
        <f>ROUND(4.555,5)</f>
        <v>4.555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ROUND(6.665,3)</f>
        <v>6.665</v>
      </c>
      <c r="D43" s="31">
        <f>F43</f>
        <v>6.665</v>
      </c>
      <c r="E43" s="31">
        <f>F43</f>
        <v>6.665</v>
      </c>
      <c r="F43" s="31">
        <f>ROUND(6.665,3)</f>
        <v>6.665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ROUND(1.49,3)</f>
        <v>1.49</v>
      </c>
      <c r="D45" s="31">
        <f>F45</f>
        <v>1.49</v>
      </c>
      <c r="E45" s="31">
        <f>F45</f>
        <v>1.49</v>
      </c>
      <c r="F45" s="31">
        <f>ROUND(1.49,3)</f>
        <v>1.49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ROUND(4.39,3)</f>
        <v>4.39</v>
      </c>
      <c r="D47" s="31">
        <f>F47</f>
        <v>4.39</v>
      </c>
      <c r="E47" s="31">
        <f>F47</f>
        <v>4.39</v>
      </c>
      <c r="F47" s="31">
        <f>ROUND(4.39,3)</f>
        <v>4.39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ROUND(3.75,3)</f>
        <v>3.75</v>
      </c>
      <c r="D49" s="31">
        <f>F49</f>
        <v>3.75</v>
      </c>
      <c r="E49" s="31">
        <f>F49</f>
        <v>3.75</v>
      </c>
      <c r="F49" s="31">
        <f>ROUND(3.75,3)</f>
        <v>3.75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ROUND(10.4,3)</f>
        <v>10.4</v>
      </c>
      <c r="D51" s="31">
        <f>F51</f>
        <v>10.4</v>
      </c>
      <c r="E51" s="31">
        <f>F51</f>
        <v>10.4</v>
      </c>
      <c r="F51" s="31">
        <f>ROUND(10.4,3)</f>
        <v>10.4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ROUND(3.645,3)</f>
        <v>3.645</v>
      </c>
      <c r="D53" s="31">
        <f>F53</f>
        <v>3.645</v>
      </c>
      <c r="E53" s="31">
        <f>F53</f>
        <v>3.645</v>
      </c>
      <c r="F53" s="31">
        <f>ROUND(3.645,3)</f>
        <v>3.645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ROUND(0.965,3)</f>
        <v>0.965</v>
      </c>
      <c r="D55" s="31">
        <f>F55</f>
        <v>0.965</v>
      </c>
      <c r="E55" s="31">
        <f>F55</f>
        <v>0.965</v>
      </c>
      <c r="F55" s="31">
        <f>ROUND(0.965,3)</f>
        <v>0.965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ROUND(9.25,3)</f>
        <v>9.25</v>
      </c>
      <c r="D57" s="31">
        <f>F57</f>
        <v>9.25</v>
      </c>
      <c r="E57" s="31">
        <f>F57</f>
        <v>9.25</v>
      </c>
      <c r="F57" s="31">
        <f>ROUND(9.25,3)</f>
        <v>9.25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ROUND(2.43,5)</f>
        <v>2.43</v>
      </c>
      <c r="D59" s="30">
        <f>F59</f>
        <v>148.49975</v>
      </c>
      <c r="E59" s="30">
        <f>F59</f>
        <v>148.49975</v>
      </c>
      <c r="F59" s="30">
        <f>ROUND(148.49975,5)</f>
        <v>148.49975</v>
      </c>
      <c r="G59" s="28"/>
      <c r="H59" s="38"/>
    </row>
    <row r="60" spans="1:8" ht="12.75" customHeight="1">
      <c r="A60" s="26">
        <v>44322</v>
      </c>
      <c r="B60" s="27"/>
      <c r="C60" s="30">
        <f>ROUND(2.43,5)</f>
        <v>2.43</v>
      </c>
      <c r="D60" s="30">
        <f>F60</f>
        <v>150.03704</v>
      </c>
      <c r="E60" s="30">
        <f>F60</f>
        <v>150.03704</v>
      </c>
      <c r="F60" s="30">
        <f>ROUND(150.03704,5)</f>
        <v>150.03704</v>
      </c>
      <c r="G60" s="28"/>
      <c r="H60" s="38"/>
    </row>
    <row r="61" spans="1:8" ht="12.75" customHeight="1">
      <c r="A61" s="26">
        <v>44413</v>
      </c>
      <c r="B61" s="27"/>
      <c r="C61" s="30">
        <f>ROUND(2.43,5)</f>
        <v>2.43</v>
      </c>
      <c r="D61" s="30">
        <f>F61</f>
        <v>150.18151</v>
      </c>
      <c r="E61" s="30">
        <f>F61</f>
        <v>150.18151</v>
      </c>
      <c r="F61" s="30">
        <f>ROUND(150.18151,5)</f>
        <v>150.18151</v>
      </c>
      <c r="G61" s="28"/>
      <c r="H61" s="38"/>
    </row>
    <row r="62" spans="1:8" ht="12.75" customHeight="1">
      <c r="A62" s="26">
        <v>44504</v>
      </c>
      <c r="B62" s="27"/>
      <c r="C62" s="30">
        <f>ROUND(2.43,5)</f>
        <v>2.43</v>
      </c>
      <c r="D62" s="30">
        <f>F62</f>
        <v>151.84203</v>
      </c>
      <c r="E62" s="30">
        <f>F62</f>
        <v>151.84203</v>
      </c>
      <c r="F62" s="30">
        <f>ROUND(151.84203,5)</f>
        <v>151.84203</v>
      </c>
      <c r="G62" s="28"/>
      <c r="H62" s="38"/>
    </row>
    <row r="63" spans="1:8" ht="12.75" customHeight="1">
      <c r="A63" s="26">
        <v>44595</v>
      </c>
      <c r="B63" s="27"/>
      <c r="C63" s="30">
        <f>ROUND(2.43,5)</f>
        <v>2.43</v>
      </c>
      <c r="D63" s="30">
        <f>F63</f>
        <v>151.8891</v>
      </c>
      <c r="E63" s="30">
        <f>F63</f>
        <v>151.8891</v>
      </c>
      <c r="F63" s="30">
        <f>ROUND(151.8891,5)</f>
        <v>151.8891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ROUND(104.86047,5)</f>
        <v>104.86047</v>
      </c>
      <c r="D65" s="30">
        <f>F65</f>
        <v>104.99395</v>
      </c>
      <c r="E65" s="30">
        <f>F65</f>
        <v>104.99395</v>
      </c>
      <c r="F65" s="30">
        <f>ROUND(104.99395,5)</f>
        <v>104.99395</v>
      </c>
      <c r="G65" s="28"/>
      <c r="H65" s="38"/>
    </row>
    <row r="66" spans="1:8" ht="12.75" customHeight="1">
      <c r="A66" s="26">
        <v>44322</v>
      </c>
      <c r="B66" s="27"/>
      <c r="C66" s="30">
        <f>ROUND(104.86047,5)</f>
        <v>104.86047</v>
      </c>
      <c r="D66" s="30">
        <f>F66</f>
        <v>104.94168</v>
      </c>
      <c r="E66" s="30">
        <f>F66</f>
        <v>104.94168</v>
      </c>
      <c r="F66" s="30">
        <f>ROUND(104.94168,5)</f>
        <v>104.94168</v>
      </c>
      <c r="G66" s="28"/>
      <c r="H66" s="38"/>
    </row>
    <row r="67" spans="1:8" ht="12.75" customHeight="1">
      <c r="A67" s="26">
        <v>44413</v>
      </c>
      <c r="B67" s="27"/>
      <c r="C67" s="30">
        <f>ROUND(104.86047,5)</f>
        <v>104.86047</v>
      </c>
      <c r="D67" s="30">
        <f>F67</f>
        <v>106.11355</v>
      </c>
      <c r="E67" s="30">
        <f>F67</f>
        <v>106.11355</v>
      </c>
      <c r="F67" s="30">
        <f>ROUND(106.11355,5)</f>
        <v>106.11355</v>
      </c>
      <c r="G67" s="28"/>
      <c r="H67" s="38"/>
    </row>
    <row r="68" spans="1:8" ht="12.75" customHeight="1">
      <c r="A68" s="26">
        <v>44504</v>
      </c>
      <c r="B68" s="27"/>
      <c r="C68" s="30">
        <f>ROUND(104.86047,5)</f>
        <v>104.86047</v>
      </c>
      <c r="D68" s="30">
        <f>F68</f>
        <v>106.13639</v>
      </c>
      <c r="E68" s="30">
        <f>F68</f>
        <v>106.13639</v>
      </c>
      <c r="F68" s="30">
        <f>ROUND(106.13639,5)</f>
        <v>106.13639</v>
      </c>
      <c r="G68" s="28"/>
      <c r="H68" s="38"/>
    </row>
    <row r="69" spans="1:8" ht="12.75" customHeight="1">
      <c r="A69" s="26">
        <v>44595</v>
      </c>
      <c r="B69" s="27"/>
      <c r="C69" s="30">
        <f>ROUND(104.86047,5)</f>
        <v>104.86047</v>
      </c>
      <c r="D69" s="30">
        <f>F69</f>
        <v>107.25794</v>
      </c>
      <c r="E69" s="30">
        <f>F69</f>
        <v>107.25794</v>
      </c>
      <c r="F69" s="30">
        <f>ROUND(107.25794,5)</f>
        <v>107.25794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ROUND(8.775,5)</f>
        <v>8.775</v>
      </c>
      <c r="D71" s="30">
        <f>F71</f>
        <v>8.80068</v>
      </c>
      <c r="E71" s="30">
        <f>F71</f>
        <v>8.80068</v>
      </c>
      <c r="F71" s="30">
        <f>ROUND(8.80068,5)</f>
        <v>8.80068</v>
      </c>
      <c r="G71" s="28"/>
      <c r="H71" s="38"/>
    </row>
    <row r="72" spans="1:8" ht="12.75" customHeight="1">
      <c r="A72" s="26">
        <v>44322</v>
      </c>
      <c r="B72" s="27"/>
      <c r="C72" s="30">
        <f>ROUND(8.775,5)</f>
        <v>8.775</v>
      </c>
      <c r="D72" s="30">
        <f>F72</f>
        <v>8.99517</v>
      </c>
      <c r="E72" s="30">
        <f>F72</f>
        <v>8.99517</v>
      </c>
      <c r="F72" s="30">
        <f>ROUND(8.99517,5)</f>
        <v>8.99517</v>
      </c>
      <c r="G72" s="28"/>
      <c r="H72" s="38"/>
    </row>
    <row r="73" spans="1:8" ht="12.75" customHeight="1">
      <c r="A73" s="26">
        <v>44413</v>
      </c>
      <c r="B73" s="27"/>
      <c r="C73" s="30">
        <f>ROUND(8.775,5)</f>
        <v>8.775</v>
      </c>
      <c r="D73" s="30">
        <f>F73</f>
        <v>9.19524</v>
      </c>
      <c r="E73" s="30">
        <f>F73</f>
        <v>9.19524</v>
      </c>
      <c r="F73" s="30">
        <f>ROUND(9.19524,5)</f>
        <v>9.19524</v>
      </c>
      <c r="G73" s="28"/>
      <c r="H73" s="38"/>
    </row>
    <row r="74" spans="1:8" ht="12.75" customHeight="1">
      <c r="A74" s="26">
        <v>44504</v>
      </c>
      <c r="B74" s="27"/>
      <c r="C74" s="30">
        <f>ROUND(8.775,5)</f>
        <v>8.775</v>
      </c>
      <c r="D74" s="30">
        <f>F74</f>
        <v>9.3924</v>
      </c>
      <c r="E74" s="30">
        <f>F74</f>
        <v>9.3924</v>
      </c>
      <c r="F74" s="30">
        <f>ROUND(9.3924,5)</f>
        <v>9.3924</v>
      </c>
      <c r="G74" s="28"/>
      <c r="H74" s="38"/>
    </row>
    <row r="75" spans="1:8" ht="12.75" customHeight="1">
      <c r="A75" s="26">
        <v>44595</v>
      </c>
      <c r="B75" s="27"/>
      <c r="C75" s="30">
        <f>ROUND(8.775,5)</f>
        <v>8.775</v>
      </c>
      <c r="D75" s="30">
        <f>F75</f>
        <v>9.62085</v>
      </c>
      <c r="E75" s="30">
        <f>F75</f>
        <v>9.62085</v>
      </c>
      <c r="F75" s="30">
        <f>ROUND(9.62085,5)</f>
        <v>9.62085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ROUND(9.7,5)</f>
        <v>9.7</v>
      </c>
      <c r="D77" s="30">
        <f>F77</f>
        <v>9.72802</v>
      </c>
      <c r="E77" s="30">
        <f>F77</f>
        <v>9.72802</v>
      </c>
      <c r="F77" s="30">
        <f>ROUND(9.72802,5)</f>
        <v>9.72802</v>
      </c>
      <c r="G77" s="28"/>
      <c r="H77" s="38"/>
    </row>
    <row r="78" spans="1:8" ht="12.75" customHeight="1">
      <c r="A78" s="26">
        <v>44322</v>
      </c>
      <c r="B78" s="27"/>
      <c r="C78" s="30">
        <f>ROUND(9.7,5)</f>
        <v>9.7</v>
      </c>
      <c r="D78" s="30">
        <f>F78</f>
        <v>9.93463</v>
      </c>
      <c r="E78" s="30">
        <f>F78</f>
        <v>9.93463</v>
      </c>
      <c r="F78" s="30">
        <f>ROUND(9.93463,5)</f>
        <v>9.93463</v>
      </c>
      <c r="G78" s="28"/>
      <c r="H78" s="38"/>
    </row>
    <row r="79" spans="1:8" ht="12.75" customHeight="1">
      <c r="A79" s="26">
        <v>44413</v>
      </c>
      <c r="B79" s="27"/>
      <c r="C79" s="30">
        <f>ROUND(9.7,5)</f>
        <v>9.7</v>
      </c>
      <c r="D79" s="30">
        <f>F79</f>
        <v>10.14261</v>
      </c>
      <c r="E79" s="30">
        <f>F79</f>
        <v>10.14261</v>
      </c>
      <c r="F79" s="30">
        <f>ROUND(10.14261,5)</f>
        <v>10.14261</v>
      </c>
      <c r="G79" s="28"/>
      <c r="H79" s="38"/>
    </row>
    <row r="80" spans="1:8" ht="12.75" customHeight="1">
      <c r="A80" s="26">
        <v>44504</v>
      </c>
      <c r="B80" s="27"/>
      <c r="C80" s="30">
        <f>ROUND(9.7,5)</f>
        <v>9.7</v>
      </c>
      <c r="D80" s="30">
        <f>F80</f>
        <v>10.35689</v>
      </c>
      <c r="E80" s="30">
        <f>F80</f>
        <v>10.35689</v>
      </c>
      <c r="F80" s="30">
        <f>ROUND(10.35689,5)</f>
        <v>10.35689</v>
      </c>
      <c r="G80" s="28"/>
      <c r="H80" s="38"/>
    </row>
    <row r="81" spans="1:8" ht="12.75" customHeight="1">
      <c r="A81" s="26">
        <v>44595</v>
      </c>
      <c r="B81" s="27"/>
      <c r="C81" s="30">
        <f>ROUND(9.7,5)</f>
        <v>9.7</v>
      </c>
      <c r="D81" s="30">
        <f>F81</f>
        <v>10.59656</v>
      </c>
      <c r="E81" s="30">
        <f>F81</f>
        <v>10.59656</v>
      </c>
      <c r="F81" s="30">
        <f>ROUND(10.59656,5)</f>
        <v>10.59656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ROUND(100.09577,5)</f>
        <v>100.09577</v>
      </c>
      <c r="D83" s="30">
        <f>F83</f>
        <v>100.22319</v>
      </c>
      <c r="E83" s="30">
        <f>F83</f>
        <v>100.22319</v>
      </c>
      <c r="F83" s="30">
        <f>ROUND(100.22319,5)</f>
        <v>100.22319</v>
      </c>
      <c r="G83" s="28"/>
      <c r="H83" s="38"/>
    </row>
    <row r="84" spans="1:8" ht="12.75" customHeight="1">
      <c r="A84" s="26">
        <v>44322</v>
      </c>
      <c r="B84" s="27"/>
      <c r="C84" s="30">
        <f>ROUND(100.09577,5)</f>
        <v>100.09577</v>
      </c>
      <c r="D84" s="30">
        <f>F84</f>
        <v>100.04529</v>
      </c>
      <c r="E84" s="30">
        <f>F84</f>
        <v>100.04529</v>
      </c>
      <c r="F84" s="30">
        <f>ROUND(100.04529,5)</f>
        <v>100.04529</v>
      </c>
      <c r="G84" s="28"/>
      <c r="H84" s="38"/>
    </row>
    <row r="85" spans="1:8" ht="12.75" customHeight="1">
      <c r="A85" s="26">
        <v>44413</v>
      </c>
      <c r="B85" s="27"/>
      <c r="C85" s="30">
        <f>ROUND(100.09577,5)</f>
        <v>100.09577</v>
      </c>
      <c r="D85" s="30">
        <f>F85</f>
        <v>101.16247</v>
      </c>
      <c r="E85" s="30">
        <f>F85</f>
        <v>101.16247</v>
      </c>
      <c r="F85" s="30">
        <f>ROUND(101.16247,5)</f>
        <v>101.16247</v>
      </c>
      <c r="G85" s="28"/>
      <c r="H85" s="38"/>
    </row>
    <row r="86" spans="1:8" ht="12.75" customHeight="1">
      <c r="A86" s="26">
        <v>44504</v>
      </c>
      <c r="B86" s="27"/>
      <c r="C86" s="30">
        <f>ROUND(100.09577,5)</f>
        <v>100.09577</v>
      </c>
      <c r="D86" s="30">
        <f>F86</f>
        <v>101.05619</v>
      </c>
      <c r="E86" s="30">
        <f>F86</f>
        <v>101.05619</v>
      </c>
      <c r="F86" s="30">
        <f>ROUND(101.05619,5)</f>
        <v>101.05619</v>
      </c>
      <c r="G86" s="28"/>
      <c r="H86" s="38"/>
    </row>
    <row r="87" spans="1:8" ht="12.75" customHeight="1">
      <c r="A87" s="26">
        <v>44595</v>
      </c>
      <c r="B87" s="27"/>
      <c r="C87" s="30">
        <f>ROUND(100.09577,5)</f>
        <v>100.09577</v>
      </c>
      <c r="D87" s="30">
        <f>F87</f>
        <v>102.12405</v>
      </c>
      <c r="E87" s="30">
        <f>F87</f>
        <v>102.12405</v>
      </c>
      <c r="F87" s="30">
        <f>ROUND(102.12405,5)</f>
        <v>102.12405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ROUND(10.73,5)</f>
        <v>10.73</v>
      </c>
      <c r="D89" s="30">
        <f>F89</f>
        <v>10.758</v>
      </c>
      <c r="E89" s="30">
        <f>F89</f>
        <v>10.758</v>
      </c>
      <c r="F89" s="30">
        <f>ROUND(10.758,5)</f>
        <v>10.758</v>
      </c>
      <c r="G89" s="28"/>
      <c r="H89" s="38"/>
    </row>
    <row r="90" spans="1:8" ht="12.75" customHeight="1">
      <c r="A90" s="26">
        <v>44322</v>
      </c>
      <c r="B90" s="27"/>
      <c r="C90" s="30">
        <f>ROUND(10.73,5)</f>
        <v>10.73</v>
      </c>
      <c r="D90" s="30">
        <f>F90</f>
        <v>10.97171</v>
      </c>
      <c r="E90" s="30">
        <f>F90</f>
        <v>10.97171</v>
      </c>
      <c r="F90" s="30">
        <f>ROUND(10.97171,5)</f>
        <v>10.97171</v>
      </c>
      <c r="G90" s="28"/>
      <c r="H90" s="38"/>
    </row>
    <row r="91" spans="1:8" ht="12.75" customHeight="1">
      <c r="A91" s="26">
        <v>44413</v>
      </c>
      <c r="B91" s="27"/>
      <c r="C91" s="30">
        <f>ROUND(10.73,5)</f>
        <v>10.73</v>
      </c>
      <c r="D91" s="30">
        <f>F91</f>
        <v>11.19234</v>
      </c>
      <c r="E91" s="30">
        <f>F91</f>
        <v>11.19234</v>
      </c>
      <c r="F91" s="30">
        <f>ROUND(11.19234,5)</f>
        <v>11.19234</v>
      </c>
      <c r="G91" s="28"/>
      <c r="H91" s="38"/>
    </row>
    <row r="92" spans="1:8" ht="12.75" customHeight="1">
      <c r="A92" s="26">
        <v>44504</v>
      </c>
      <c r="B92" s="27"/>
      <c r="C92" s="30">
        <f>ROUND(10.73,5)</f>
        <v>10.73</v>
      </c>
      <c r="D92" s="30">
        <f>F92</f>
        <v>11.40669</v>
      </c>
      <c r="E92" s="30">
        <f>F92</f>
        <v>11.40669</v>
      </c>
      <c r="F92" s="30">
        <f>ROUND(11.40669,5)</f>
        <v>11.40669</v>
      </c>
      <c r="G92" s="28"/>
      <c r="H92" s="38"/>
    </row>
    <row r="93" spans="1:8" ht="12.75" customHeight="1">
      <c r="A93" s="26">
        <v>44595</v>
      </c>
      <c r="B93" s="27"/>
      <c r="C93" s="30">
        <f>ROUND(10.73,5)</f>
        <v>10.73</v>
      </c>
      <c r="D93" s="30">
        <f>F93</f>
        <v>11.64787</v>
      </c>
      <c r="E93" s="30">
        <f>F93</f>
        <v>11.64787</v>
      </c>
      <c r="F93" s="30">
        <f>ROUND(11.64787,5)</f>
        <v>11.64787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ROUND(4.425,5)</f>
        <v>4.425</v>
      </c>
      <c r="D95" s="30">
        <f>F95</f>
        <v>112.00036</v>
      </c>
      <c r="E95" s="30">
        <f>F95</f>
        <v>112.00036</v>
      </c>
      <c r="F95" s="30">
        <f>ROUND(112.00036,5)</f>
        <v>112.00036</v>
      </c>
      <c r="G95" s="28"/>
      <c r="H95" s="38"/>
    </row>
    <row r="96" spans="1:8" ht="12.75" customHeight="1">
      <c r="A96" s="26">
        <v>44322</v>
      </c>
      <c r="B96" s="27"/>
      <c r="C96" s="30">
        <f>ROUND(4.425,5)</f>
        <v>4.425</v>
      </c>
      <c r="D96" s="30">
        <f>F96</f>
        <v>113.15983</v>
      </c>
      <c r="E96" s="30">
        <f>F96</f>
        <v>113.15983</v>
      </c>
      <c r="F96" s="30">
        <f>ROUND(113.15983,5)</f>
        <v>113.15983</v>
      </c>
      <c r="G96" s="28"/>
      <c r="H96" s="38"/>
    </row>
    <row r="97" spans="1:8" ht="12.75" customHeight="1">
      <c r="A97" s="26">
        <v>44413</v>
      </c>
      <c r="B97" s="27"/>
      <c r="C97" s="30">
        <f>ROUND(4.425,5)</f>
        <v>4.425</v>
      </c>
      <c r="D97" s="30">
        <f>F97</f>
        <v>112.70135</v>
      </c>
      <c r="E97" s="30">
        <f>F97</f>
        <v>112.70135</v>
      </c>
      <c r="F97" s="30">
        <f>ROUND(112.70135,5)</f>
        <v>112.70135</v>
      </c>
      <c r="G97" s="28"/>
      <c r="H97" s="38"/>
    </row>
    <row r="98" spans="1:8" ht="12.75" customHeight="1">
      <c r="A98" s="26">
        <v>44504</v>
      </c>
      <c r="B98" s="27"/>
      <c r="C98" s="30">
        <f>ROUND(4.425,5)</f>
        <v>4.425</v>
      </c>
      <c r="D98" s="30">
        <f>F98</f>
        <v>113.94752</v>
      </c>
      <c r="E98" s="30">
        <f>F98</f>
        <v>113.94752</v>
      </c>
      <c r="F98" s="30">
        <f>ROUND(113.94752,5)</f>
        <v>113.94752</v>
      </c>
      <c r="G98" s="28"/>
      <c r="H98" s="38"/>
    </row>
    <row r="99" spans="1:8" ht="12.75" customHeight="1">
      <c r="A99" s="26">
        <v>44595</v>
      </c>
      <c r="B99" s="27"/>
      <c r="C99" s="30">
        <f>ROUND(4.425,5)</f>
        <v>4.425</v>
      </c>
      <c r="D99" s="30">
        <f>F99</f>
        <v>113.39925</v>
      </c>
      <c r="E99" s="30">
        <f>F99</f>
        <v>113.39925</v>
      </c>
      <c r="F99" s="30">
        <f>ROUND(113.39925,5)</f>
        <v>113.39925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ROUND(10.835,5)</f>
        <v>10.835</v>
      </c>
      <c r="D101" s="30">
        <f>F101</f>
        <v>10.86228</v>
      </c>
      <c r="E101" s="30">
        <f>F101</f>
        <v>10.86228</v>
      </c>
      <c r="F101" s="30">
        <f>ROUND(10.86228,5)</f>
        <v>10.86228</v>
      </c>
      <c r="G101" s="28"/>
      <c r="H101" s="38"/>
    </row>
    <row r="102" spans="1:8" ht="12.75" customHeight="1">
      <c r="A102" s="26">
        <v>44322</v>
      </c>
      <c r="B102" s="27"/>
      <c r="C102" s="30">
        <f>ROUND(10.835,5)</f>
        <v>10.835</v>
      </c>
      <c r="D102" s="30">
        <f>F102</f>
        <v>11.07058</v>
      </c>
      <c r="E102" s="30">
        <f>F102</f>
        <v>11.07058</v>
      </c>
      <c r="F102" s="30">
        <f>ROUND(11.07058,5)</f>
        <v>11.07058</v>
      </c>
      <c r="G102" s="28"/>
      <c r="H102" s="38"/>
    </row>
    <row r="103" spans="1:8" ht="12.75" customHeight="1">
      <c r="A103" s="26">
        <v>44413</v>
      </c>
      <c r="B103" s="27"/>
      <c r="C103" s="30">
        <f>ROUND(10.835,5)</f>
        <v>10.835</v>
      </c>
      <c r="D103" s="30">
        <f>F103</f>
        <v>11.28553</v>
      </c>
      <c r="E103" s="30">
        <f>F103</f>
        <v>11.28553</v>
      </c>
      <c r="F103" s="30">
        <f>ROUND(11.28553,5)</f>
        <v>11.28553</v>
      </c>
      <c r="G103" s="28"/>
      <c r="H103" s="38"/>
    </row>
    <row r="104" spans="1:8" ht="12.75" customHeight="1">
      <c r="A104" s="26">
        <v>44504</v>
      </c>
      <c r="B104" s="27"/>
      <c r="C104" s="30">
        <f>ROUND(10.835,5)</f>
        <v>10.835</v>
      </c>
      <c r="D104" s="30">
        <f>F104</f>
        <v>11.4939</v>
      </c>
      <c r="E104" s="30">
        <f>F104</f>
        <v>11.4939</v>
      </c>
      <c r="F104" s="30">
        <f>ROUND(11.4939,5)</f>
        <v>11.4939</v>
      </c>
      <c r="G104" s="28"/>
      <c r="H104" s="38"/>
    </row>
    <row r="105" spans="1:8" ht="12.75" customHeight="1">
      <c r="A105" s="26">
        <v>44595</v>
      </c>
      <c r="B105" s="27"/>
      <c r="C105" s="30">
        <f>ROUND(10.835,5)</f>
        <v>10.835</v>
      </c>
      <c r="D105" s="30">
        <f>F105</f>
        <v>11.72804</v>
      </c>
      <c r="E105" s="30">
        <f>F105</f>
        <v>11.72804</v>
      </c>
      <c r="F105" s="30">
        <f>ROUND(11.72804,5)</f>
        <v>11.72804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ROUND(10.905,5)</f>
        <v>10.905</v>
      </c>
      <c r="D107" s="30">
        <f>F107</f>
        <v>10.93128</v>
      </c>
      <c r="E107" s="30">
        <f>F107</f>
        <v>10.93128</v>
      </c>
      <c r="F107" s="30">
        <f>ROUND(10.93128,5)</f>
        <v>10.93128</v>
      </c>
      <c r="G107" s="28"/>
      <c r="H107" s="38"/>
    </row>
    <row r="108" spans="1:8" ht="12.75" customHeight="1">
      <c r="A108" s="26">
        <v>44322</v>
      </c>
      <c r="B108" s="27"/>
      <c r="C108" s="30">
        <f>ROUND(10.905,5)</f>
        <v>10.905</v>
      </c>
      <c r="D108" s="30">
        <f>F108</f>
        <v>11.13184</v>
      </c>
      <c r="E108" s="30">
        <f>F108</f>
        <v>11.13184</v>
      </c>
      <c r="F108" s="30">
        <f>ROUND(11.13184,5)</f>
        <v>11.13184</v>
      </c>
      <c r="G108" s="28"/>
      <c r="H108" s="38"/>
    </row>
    <row r="109" spans="1:8" ht="12.75" customHeight="1">
      <c r="A109" s="26">
        <v>44413</v>
      </c>
      <c r="B109" s="27"/>
      <c r="C109" s="30">
        <f>ROUND(10.905,5)</f>
        <v>10.905</v>
      </c>
      <c r="D109" s="30">
        <f>F109</f>
        <v>11.33865</v>
      </c>
      <c r="E109" s="30">
        <f>F109</f>
        <v>11.33865</v>
      </c>
      <c r="F109" s="30">
        <f>ROUND(11.33865,5)</f>
        <v>11.33865</v>
      </c>
      <c r="G109" s="28"/>
      <c r="H109" s="38"/>
    </row>
    <row r="110" spans="1:8" ht="12.75" customHeight="1">
      <c r="A110" s="26">
        <v>44504</v>
      </c>
      <c r="B110" s="27"/>
      <c r="C110" s="30">
        <f>ROUND(10.905,5)</f>
        <v>10.905</v>
      </c>
      <c r="D110" s="30">
        <f>F110</f>
        <v>11.53883</v>
      </c>
      <c r="E110" s="30">
        <f>F110</f>
        <v>11.53883</v>
      </c>
      <c r="F110" s="30">
        <f>ROUND(11.53883,5)</f>
        <v>11.53883</v>
      </c>
      <c r="G110" s="28"/>
      <c r="H110" s="38"/>
    </row>
    <row r="111" spans="1:8" ht="12.75" customHeight="1">
      <c r="A111" s="26">
        <v>44595</v>
      </c>
      <c r="B111" s="27"/>
      <c r="C111" s="30">
        <f>ROUND(10.905,5)</f>
        <v>10.905</v>
      </c>
      <c r="D111" s="30">
        <f>F111</f>
        <v>11.76347</v>
      </c>
      <c r="E111" s="30">
        <f>F111</f>
        <v>11.76347</v>
      </c>
      <c r="F111" s="30">
        <f>ROUND(11.76347,5)</f>
        <v>11.76347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ROUND(100.56688,5)</f>
        <v>100.56688</v>
      </c>
      <c r="D113" s="30">
        <f>F113</f>
        <v>100.69491</v>
      </c>
      <c r="E113" s="30">
        <f>F113</f>
        <v>100.69491</v>
      </c>
      <c r="F113" s="30">
        <f>ROUND(100.69491,5)</f>
        <v>100.69491</v>
      </c>
      <c r="G113" s="28"/>
      <c r="H113" s="38"/>
    </row>
    <row r="114" spans="1:8" ht="12.75" customHeight="1">
      <c r="A114" s="26">
        <v>44322</v>
      </c>
      <c r="B114" s="27"/>
      <c r="C114" s="30">
        <f>ROUND(100.56688,5)</f>
        <v>100.56688</v>
      </c>
      <c r="D114" s="30">
        <f>F114</f>
        <v>99.94731</v>
      </c>
      <c r="E114" s="30">
        <f>F114</f>
        <v>99.94731</v>
      </c>
      <c r="F114" s="30">
        <f>ROUND(99.94731,5)</f>
        <v>99.94731</v>
      </c>
      <c r="G114" s="28"/>
      <c r="H114" s="38"/>
    </row>
    <row r="115" spans="1:8" ht="12.75" customHeight="1">
      <c r="A115" s="26">
        <v>44413</v>
      </c>
      <c r="B115" s="27"/>
      <c r="C115" s="30">
        <f>ROUND(100.56688,5)</f>
        <v>100.56688</v>
      </c>
      <c r="D115" s="30">
        <f>F115</f>
        <v>101.06354</v>
      </c>
      <c r="E115" s="30">
        <f>F115</f>
        <v>101.06354</v>
      </c>
      <c r="F115" s="30">
        <f>ROUND(101.06354,5)</f>
        <v>101.06354</v>
      </c>
      <c r="G115" s="28"/>
      <c r="H115" s="38"/>
    </row>
    <row r="116" spans="1:8" ht="12.75" customHeight="1">
      <c r="A116" s="26">
        <v>44504</v>
      </c>
      <c r="B116" s="27"/>
      <c r="C116" s="30">
        <f>ROUND(100.56688,5)</f>
        <v>100.56688</v>
      </c>
      <c r="D116" s="30">
        <f>F116</f>
        <v>100.37349</v>
      </c>
      <c r="E116" s="30">
        <f>F116</f>
        <v>100.37349</v>
      </c>
      <c r="F116" s="30">
        <f>ROUND(100.37349,5)</f>
        <v>100.37349</v>
      </c>
      <c r="G116" s="28"/>
      <c r="H116" s="38"/>
    </row>
    <row r="117" spans="1:8" ht="12.75" customHeight="1">
      <c r="A117" s="26">
        <v>44595</v>
      </c>
      <c r="B117" s="27"/>
      <c r="C117" s="30">
        <f>ROUND(100.56688,5)</f>
        <v>100.56688</v>
      </c>
      <c r="D117" s="30">
        <f>F117</f>
        <v>101.43381</v>
      </c>
      <c r="E117" s="30">
        <f>F117</f>
        <v>101.43381</v>
      </c>
      <c r="F117" s="30">
        <f>ROUND(101.43381,5)</f>
        <v>101.43381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ROUND(4.475,5)</f>
        <v>4.475</v>
      </c>
      <c r="D119" s="30">
        <f>F119</f>
        <v>102.27222</v>
      </c>
      <c r="E119" s="30">
        <f>F119</f>
        <v>102.27222</v>
      </c>
      <c r="F119" s="30">
        <f>ROUND(102.27222,5)</f>
        <v>102.27222</v>
      </c>
      <c r="G119" s="28"/>
      <c r="H119" s="38"/>
    </row>
    <row r="120" spans="1:8" ht="12.75" customHeight="1">
      <c r="A120" s="26">
        <v>44322</v>
      </c>
      <c r="B120" s="27"/>
      <c r="C120" s="30">
        <f>ROUND(4.475,5)</f>
        <v>4.475</v>
      </c>
      <c r="D120" s="30">
        <f>F120</f>
        <v>103.33097</v>
      </c>
      <c r="E120" s="30">
        <f>F120</f>
        <v>103.33097</v>
      </c>
      <c r="F120" s="30">
        <f>ROUND(103.33097,5)</f>
        <v>103.33097</v>
      </c>
      <c r="G120" s="28"/>
      <c r="H120" s="38"/>
    </row>
    <row r="121" spans="1:8" ht="12.75" customHeight="1">
      <c r="A121" s="26">
        <v>44413</v>
      </c>
      <c r="B121" s="27"/>
      <c r="C121" s="30">
        <f>ROUND(4.475,5)</f>
        <v>4.475</v>
      </c>
      <c r="D121" s="30">
        <f>F121</f>
        <v>102.55655</v>
      </c>
      <c r="E121" s="30">
        <f>F121</f>
        <v>102.55655</v>
      </c>
      <c r="F121" s="30">
        <f>ROUND(102.55655,5)</f>
        <v>102.55655</v>
      </c>
      <c r="G121" s="28"/>
      <c r="H121" s="38"/>
    </row>
    <row r="122" spans="1:8" ht="12.75" customHeight="1">
      <c r="A122" s="26">
        <v>44504</v>
      </c>
      <c r="B122" s="27"/>
      <c r="C122" s="30">
        <f>ROUND(4.475,5)</f>
        <v>4.475</v>
      </c>
      <c r="D122" s="30">
        <f>F122</f>
        <v>103.69072</v>
      </c>
      <c r="E122" s="30">
        <f>F122</f>
        <v>103.69072</v>
      </c>
      <c r="F122" s="30">
        <f>ROUND(103.69072,5)</f>
        <v>103.69072</v>
      </c>
      <c r="G122" s="28"/>
      <c r="H122" s="38"/>
    </row>
    <row r="123" spans="1:8" ht="12.75" customHeight="1">
      <c r="A123" s="26">
        <v>44595</v>
      </c>
      <c r="B123" s="27"/>
      <c r="C123" s="30">
        <f>ROUND(4.475,5)</f>
        <v>4.475</v>
      </c>
      <c r="D123" s="30">
        <f>F123</f>
        <v>102.83877</v>
      </c>
      <c r="E123" s="30">
        <f>F123</f>
        <v>102.83877</v>
      </c>
      <c r="F123" s="30">
        <f>ROUND(102.83877,5)</f>
        <v>102.83877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ROUND(4.545,5)</f>
        <v>4.545</v>
      </c>
      <c r="D125" s="30">
        <f>F125</f>
        <v>135.70089</v>
      </c>
      <c r="E125" s="30">
        <f>F125</f>
        <v>135.70089</v>
      </c>
      <c r="F125" s="30">
        <f>ROUND(135.70089,5)</f>
        <v>135.70089</v>
      </c>
      <c r="G125" s="28"/>
      <c r="H125" s="38"/>
    </row>
    <row r="126" spans="1:8" ht="12.75" customHeight="1">
      <c r="A126" s="26">
        <v>44322</v>
      </c>
      <c r="B126" s="27"/>
      <c r="C126" s="30">
        <f>ROUND(4.545,5)</f>
        <v>4.545</v>
      </c>
      <c r="D126" s="30">
        <f>F126</f>
        <v>135.13717</v>
      </c>
      <c r="E126" s="30">
        <f>F126</f>
        <v>135.13717</v>
      </c>
      <c r="F126" s="30">
        <f>ROUND(135.13717,5)</f>
        <v>135.13717</v>
      </c>
      <c r="G126" s="28"/>
      <c r="H126" s="38"/>
    </row>
    <row r="127" spans="1:8" ht="12.75" customHeight="1">
      <c r="A127" s="26">
        <v>44413</v>
      </c>
      <c r="B127" s="27"/>
      <c r="C127" s="30">
        <f>ROUND(4.545,5)</f>
        <v>4.545</v>
      </c>
      <c r="D127" s="30">
        <f>F127</f>
        <v>136.64653</v>
      </c>
      <c r="E127" s="30">
        <f>F127</f>
        <v>136.64653</v>
      </c>
      <c r="F127" s="30">
        <f>ROUND(136.64653,5)</f>
        <v>136.64653</v>
      </c>
      <c r="G127" s="28"/>
      <c r="H127" s="38"/>
    </row>
    <row r="128" spans="1:8" ht="12.75" customHeight="1">
      <c r="A128" s="26">
        <v>44504</v>
      </c>
      <c r="B128" s="27"/>
      <c r="C128" s="30">
        <f>ROUND(4.545,5)</f>
        <v>4.545</v>
      </c>
      <c r="D128" s="30">
        <f>F128</f>
        <v>136.14997</v>
      </c>
      <c r="E128" s="30">
        <f>F128</f>
        <v>136.14997</v>
      </c>
      <c r="F128" s="30">
        <f>ROUND(136.14997,5)</f>
        <v>136.14997</v>
      </c>
      <c r="G128" s="28"/>
      <c r="H128" s="38"/>
    </row>
    <row r="129" spans="1:8" ht="12.75" customHeight="1">
      <c r="A129" s="26">
        <v>44595</v>
      </c>
      <c r="B129" s="27"/>
      <c r="C129" s="30">
        <f>ROUND(4.545,5)</f>
        <v>4.545</v>
      </c>
      <c r="D129" s="30">
        <f>F129</f>
        <v>137.58825</v>
      </c>
      <c r="E129" s="30">
        <f>F129</f>
        <v>137.58825</v>
      </c>
      <c r="F129" s="30">
        <f>ROUND(137.58825,5)</f>
        <v>137.58825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ROUND(11.39,5)</f>
        <v>11.39</v>
      </c>
      <c r="D131" s="30">
        <f>F131</f>
        <v>11.42514</v>
      </c>
      <c r="E131" s="30">
        <f>F131</f>
        <v>11.42514</v>
      </c>
      <c r="F131" s="30">
        <f>ROUND(11.42514,5)</f>
        <v>11.42514</v>
      </c>
      <c r="G131" s="28"/>
      <c r="H131" s="38"/>
    </row>
    <row r="132" spans="1:8" ht="12.75" customHeight="1">
      <c r="A132" s="26">
        <v>44322</v>
      </c>
      <c r="B132" s="27"/>
      <c r="C132" s="30">
        <f>ROUND(11.39,5)</f>
        <v>11.39</v>
      </c>
      <c r="D132" s="30">
        <f>F132</f>
        <v>11.68116</v>
      </c>
      <c r="E132" s="30">
        <f>F132</f>
        <v>11.68116</v>
      </c>
      <c r="F132" s="30">
        <f>ROUND(11.68116,5)</f>
        <v>11.68116</v>
      </c>
      <c r="G132" s="28"/>
      <c r="H132" s="38"/>
    </row>
    <row r="133" spans="1:8" ht="12.75" customHeight="1">
      <c r="A133" s="26">
        <v>44413</v>
      </c>
      <c r="B133" s="27"/>
      <c r="C133" s="30">
        <f>ROUND(11.39,5)</f>
        <v>11.39</v>
      </c>
      <c r="D133" s="30">
        <f>F133</f>
        <v>11.94211</v>
      </c>
      <c r="E133" s="30">
        <f>F133</f>
        <v>11.94211</v>
      </c>
      <c r="F133" s="30">
        <f>ROUND(11.94211,5)</f>
        <v>11.94211</v>
      </c>
      <c r="G133" s="28"/>
      <c r="H133" s="38"/>
    </row>
    <row r="134" spans="1:8" ht="12.75" customHeight="1">
      <c r="A134" s="26">
        <v>44504</v>
      </c>
      <c r="B134" s="27"/>
      <c r="C134" s="30">
        <f>ROUND(11.39,5)</f>
        <v>11.39</v>
      </c>
      <c r="D134" s="30">
        <f>F134</f>
        <v>12.21164</v>
      </c>
      <c r="E134" s="30">
        <f>F134</f>
        <v>12.21164</v>
      </c>
      <c r="F134" s="30">
        <f>ROUND(12.21164,5)</f>
        <v>12.21164</v>
      </c>
      <c r="G134" s="28"/>
      <c r="H134" s="38"/>
    </row>
    <row r="135" spans="1:8" ht="12.75" customHeight="1">
      <c r="A135" s="26">
        <v>44595</v>
      </c>
      <c r="B135" s="27"/>
      <c r="C135" s="30">
        <f>ROUND(11.39,5)</f>
        <v>11.39</v>
      </c>
      <c r="D135" s="30">
        <f>F135</f>
        <v>12.51325</v>
      </c>
      <c r="E135" s="30">
        <f>F135</f>
        <v>12.51325</v>
      </c>
      <c r="F135" s="30">
        <f>ROUND(12.51325,5)</f>
        <v>12.51325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ROUND(11.89,5)</f>
        <v>11.89</v>
      </c>
      <c r="D137" s="30">
        <f>F137</f>
        <v>11.92281</v>
      </c>
      <c r="E137" s="30">
        <f>F137</f>
        <v>11.92281</v>
      </c>
      <c r="F137" s="30">
        <f>ROUND(11.92281,5)</f>
        <v>11.92281</v>
      </c>
      <c r="G137" s="28"/>
      <c r="H137" s="38"/>
    </row>
    <row r="138" spans="1:8" ht="12.75" customHeight="1">
      <c r="A138" s="26">
        <v>44322</v>
      </c>
      <c r="B138" s="27"/>
      <c r="C138" s="30">
        <f>ROUND(11.89,5)</f>
        <v>11.89</v>
      </c>
      <c r="D138" s="30">
        <f>F138</f>
        <v>12.17093</v>
      </c>
      <c r="E138" s="30">
        <f>F138</f>
        <v>12.17093</v>
      </c>
      <c r="F138" s="30">
        <f>ROUND(12.17093,5)</f>
        <v>12.17093</v>
      </c>
      <c r="G138" s="28"/>
      <c r="H138" s="38"/>
    </row>
    <row r="139" spans="1:8" ht="12.75" customHeight="1">
      <c r="A139" s="26">
        <v>44413</v>
      </c>
      <c r="B139" s="27"/>
      <c r="C139" s="30">
        <f>ROUND(11.89,5)</f>
        <v>11.89</v>
      </c>
      <c r="D139" s="30">
        <f>F139</f>
        <v>12.41778</v>
      </c>
      <c r="E139" s="30">
        <f>F139</f>
        <v>12.41778</v>
      </c>
      <c r="F139" s="30">
        <f>ROUND(12.41778,5)</f>
        <v>12.41778</v>
      </c>
      <c r="G139" s="28"/>
      <c r="H139" s="38"/>
    </row>
    <row r="140" spans="1:8" ht="12.75" customHeight="1">
      <c r="A140" s="26">
        <v>44504</v>
      </c>
      <c r="B140" s="27"/>
      <c r="C140" s="30">
        <f>ROUND(11.89,5)</f>
        <v>11.89</v>
      </c>
      <c r="D140" s="30">
        <f>F140</f>
        <v>12.67442</v>
      </c>
      <c r="E140" s="30">
        <f>F140</f>
        <v>12.67442</v>
      </c>
      <c r="F140" s="30">
        <f>ROUND(12.67442,5)</f>
        <v>12.67442</v>
      </c>
      <c r="G140" s="28"/>
      <c r="H140" s="38"/>
    </row>
    <row r="141" spans="1:8" ht="12.75" customHeight="1">
      <c r="A141" s="26">
        <v>44595</v>
      </c>
      <c r="B141" s="27"/>
      <c r="C141" s="30">
        <f>ROUND(11.89,5)</f>
        <v>11.89</v>
      </c>
      <c r="D141" s="30">
        <f>F141</f>
        <v>12.95167</v>
      </c>
      <c r="E141" s="30">
        <f>F141</f>
        <v>12.95167</v>
      </c>
      <c r="F141" s="30">
        <f>ROUND(12.95167,5)</f>
        <v>12.95167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ROUND(4.555,5)</f>
        <v>4.555</v>
      </c>
      <c r="D143" s="30">
        <f>F143</f>
        <v>4.56881</v>
      </c>
      <c r="E143" s="30">
        <f>F143</f>
        <v>4.56881</v>
      </c>
      <c r="F143" s="30">
        <f>ROUND(4.56881,5)</f>
        <v>4.56881</v>
      </c>
      <c r="G143" s="28"/>
      <c r="H143" s="38"/>
    </row>
    <row r="144" spans="1:8" ht="12.75" customHeight="1">
      <c r="A144" s="26">
        <v>44322</v>
      </c>
      <c r="B144" s="27"/>
      <c r="C144" s="30">
        <f>ROUND(4.555,5)</f>
        <v>4.555</v>
      </c>
      <c r="D144" s="30">
        <f>F144</f>
        <v>4.63895</v>
      </c>
      <c r="E144" s="30">
        <f>F144</f>
        <v>4.63895</v>
      </c>
      <c r="F144" s="30">
        <f>ROUND(4.63895,5)</f>
        <v>4.63895</v>
      </c>
      <c r="G144" s="28"/>
      <c r="H144" s="38"/>
    </row>
    <row r="145" spans="1:8" ht="12.75" customHeight="1">
      <c r="A145" s="26">
        <v>44413</v>
      </c>
      <c r="B145" s="27"/>
      <c r="C145" s="30">
        <f>ROUND(4.555,5)</f>
        <v>4.555</v>
      </c>
      <c r="D145" s="30">
        <f>F145</f>
        <v>4.68146</v>
      </c>
      <c r="E145" s="30">
        <f>F145</f>
        <v>4.68146</v>
      </c>
      <c r="F145" s="30">
        <f>ROUND(4.68146,5)</f>
        <v>4.68146</v>
      </c>
      <c r="G145" s="28"/>
      <c r="H145" s="38"/>
    </row>
    <row r="146" spans="1:8" ht="12.75" customHeight="1">
      <c r="A146" s="26">
        <v>44504</v>
      </c>
      <c r="B146" s="27"/>
      <c r="C146" s="30">
        <f>ROUND(4.555,5)</f>
        <v>4.555</v>
      </c>
      <c r="D146" s="30">
        <f>F146</f>
        <v>4.73854</v>
      </c>
      <c r="E146" s="30">
        <f>F146</f>
        <v>4.73854</v>
      </c>
      <c r="F146" s="30">
        <f>ROUND(4.73854,5)</f>
        <v>4.73854</v>
      </c>
      <c r="G146" s="28"/>
      <c r="H146" s="38"/>
    </row>
    <row r="147" spans="1:8" ht="12.75" customHeight="1">
      <c r="A147" s="26">
        <v>44595</v>
      </c>
      <c r="B147" s="27"/>
      <c r="C147" s="30">
        <f>ROUND(4.555,5)</f>
        <v>4.555</v>
      </c>
      <c r="D147" s="30">
        <f>F147</f>
        <v>4.89187</v>
      </c>
      <c r="E147" s="30">
        <f>F147</f>
        <v>4.89187</v>
      </c>
      <c r="F147" s="30">
        <f>ROUND(4.89187,5)</f>
        <v>4.89187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ROUND(10.49,5)</f>
        <v>10.49</v>
      </c>
      <c r="D149" s="30">
        <f>F149</f>
        <v>10.51989</v>
      </c>
      <c r="E149" s="30">
        <f>F149</f>
        <v>10.51989</v>
      </c>
      <c r="F149" s="30">
        <f>ROUND(10.51989,5)</f>
        <v>10.51989</v>
      </c>
      <c r="G149" s="28"/>
      <c r="H149" s="38"/>
    </row>
    <row r="150" spans="1:8" ht="12.75" customHeight="1">
      <c r="A150" s="26">
        <v>44322</v>
      </c>
      <c r="B150" s="27"/>
      <c r="C150" s="30">
        <f>ROUND(10.49,5)</f>
        <v>10.49</v>
      </c>
      <c r="D150" s="30">
        <f>F150</f>
        <v>10.73333</v>
      </c>
      <c r="E150" s="30">
        <f>F150</f>
        <v>10.73333</v>
      </c>
      <c r="F150" s="30">
        <f>ROUND(10.73333,5)</f>
        <v>10.73333</v>
      </c>
      <c r="G150" s="28"/>
      <c r="H150" s="38"/>
    </row>
    <row r="151" spans="1:8" ht="12.75" customHeight="1">
      <c r="A151" s="26">
        <v>44413</v>
      </c>
      <c r="B151" s="27"/>
      <c r="C151" s="30">
        <f>ROUND(10.49,5)</f>
        <v>10.49</v>
      </c>
      <c r="D151" s="30">
        <f>F151</f>
        <v>10.95172</v>
      </c>
      <c r="E151" s="30">
        <f>F151</f>
        <v>10.95172</v>
      </c>
      <c r="F151" s="30">
        <f>ROUND(10.95172,5)</f>
        <v>10.95172</v>
      </c>
      <c r="G151" s="28"/>
      <c r="H151" s="38"/>
    </row>
    <row r="152" spans="1:8" ht="12.75" customHeight="1">
      <c r="A152" s="26">
        <v>44504</v>
      </c>
      <c r="B152" s="27"/>
      <c r="C152" s="30">
        <f>ROUND(10.49,5)</f>
        <v>10.49</v>
      </c>
      <c r="D152" s="30">
        <f>F152</f>
        <v>11.17568</v>
      </c>
      <c r="E152" s="30">
        <f>F152</f>
        <v>11.17568</v>
      </c>
      <c r="F152" s="30">
        <f>ROUND(11.17568,5)</f>
        <v>11.17568</v>
      </c>
      <c r="G152" s="28"/>
      <c r="H152" s="38"/>
    </row>
    <row r="153" spans="1:8" ht="12.75" customHeight="1">
      <c r="A153" s="26">
        <v>44595</v>
      </c>
      <c r="B153" s="27"/>
      <c r="C153" s="30">
        <f>ROUND(10.49,5)</f>
        <v>10.49</v>
      </c>
      <c r="D153" s="30">
        <f>F153</f>
        <v>11.42785</v>
      </c>
      <c r="E153" s="30">
        <f>F153</f>
        <v>11.42785</v>
      </c>
      <c r="F153" s="30">
        <f>ROUND(11.42785,5)</f>
        <v>11.42785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ROUND(6.665,5)</f>
        <v>6.665</v>
      </c>
      <c r="D155" s="30">
        <f>F155</f>
        <v>6.68576</v>
      </c>
      <c r="E155" s="30">
        <f>F155</f>
        <v>6.68576</v>
      </c>
      <c r="F155" s="30">
        <f>ROUND(6.68576,5)</f>
        <v>6.68576</v>
      </c>
      <c r="G155" s="28"/>
      <c r="H155" s="38"/>
    </row>
    <row r="156" spans="1:8" ht="12.75" customHeight="1">
      <c r="A156" s="26">
        <v>44322</v>
      </c>
      <c r="B156" s="27"/>
      <c r="C156" s="30">
        <f>ROUND(6.665,5)</f>
        <v>6.665</v>
      </c>
      <c r="D156" s="30">
        <f>F156</f>
        <v>6.83798</v>
      </c>
      <c r="E156" s="30">
        <f>F156</f>
        <v>6.83798</v>
      </c>
      <c r="F156" s="30">
        <f>ROUND(6.83798,5)</f>
        <v>6.83798</v>
      </c>
      <c r="G156" s="28"/>
      <c r="H156" s="38"/>
    </row>
    <row r="157" spans="1:8" ht="12.75" customHeight="1">
      <c r="A157" s="26">
        <v>44413</v>
      </c>
      <c r="B157" s="27"/>
      <c r="C157" s="30">
        <f>ROUND(6.665,5)</f>
        <v>6.665</v>
      </c>
      <c r="D157" s="30">
        <f>F157</f>
        <v>6.98808</v>
      </c>
      <c r="E157" s="30">
        <f>F157</f>
        <v>6.98808</v>
      </c>
      <c r="F157" s="30">
        <f>ROUND(6.98808,5)</f>
        <v>6.98808</v>
      </c>
      <c r="G157" s="28"/>
      <c r="H157" s="38"/>
    </row>
    <row r="158" spans="1:8" ht="12.75" customHeight="1">
      <c r="A158" s="26">
        <v>44504</v>
      </c>
      <c r="B158" s="27"/>
      <c r="C158" s="30">
        <f>ROUND(6.665,5)</f>
        <v>6.665</v>
      </c>
      <c r="D158" s="30">
        <f>F158</f>
        <v>7.14564</v>
      </c>
      <c r="E158" s="30">
        <f>F158</f>
        <v>7.14564</v>
      </c>
      <c r="F158" s="30">
        <f>ROUND(7.14564,5)</f>
        <v>7.14564</v>
      </c>
      <c r="G158" s="28"/>
      <c r="H158" s="38"/>
    </row>
    <row r="159" spans="1:8" ht="12.75" customHeight="1">
      <c r="A159" s="26">
        <v>44595</v>
      </c>
      <c r="B159" s="27"/>
      <c r="C159" s="30">
        <f>ROUND(6.665,5)</f>
        <v>6.665</v>
      </c>
      <c r="D159" s="30">
        <f>F159</f>
        <v>7.33965</v>
      </c>
      <c r="E159" s="30">
        <f>F159</f>
        <v>7.33965</v>
      </c>
      <c r="F159" s="30">
        <f>ROUND(7.33965,5)</f>
        <v>7.33965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ROUND(1.49,5)</f>
        <v>1.49</v>
      </c>
      <c r="D161" s="30">
        <f>F161</f>
        <v>318.72803</v>
      </c>
      <c r="E161" s="30">
        <f>F161</f>
        <v>318.72803</v>
      </c>
      <c r="F161" s="30">
        <f>ROUND(318.72803,5)</f>
        <v>318.72803</v>
      </c>
      <c r="G161" s="28"/>
      <c r="H161" s="38"/>
    </row>
    <row r="162" spans="1:8" ht="12.75" customHeight="1">
      <c r="A162" s="26">
        <v>44322</v>
      </c>
      <c r="B162" s="27"/>
      <c r="C162" s="30">
        <f>ROUND(1.49,5)</f>
        <v>1.49</v>
      </c>
      <c r="D162" s="30">
        <f>F162</f>
        <v>322.02758</v>
      </c>
      <c r="E162" s="30">
        <f>F162</f>
        <v>322.02758</v>
      </c>
      <c r="F162" s="30">
        <f>ROUND(322.02758,5)</f>
        <v>322.02758</v>
      </c>
      <c r="G162" s="28"/>
      <c r="H162" s="38"/>
    </row>
    <row r="163" spans="1:8" ht="12.75" customHeight="1">
      <c r="A163" s="26">
        <v>44413</v>
      </c>
      <c r="B163" s="27"/>
      <c r="C163" s="30">
        <f>ROUND(1.49,5)</f>
        <v>1.49</v>
      </c>
      <c r="D163" s="30">
        <f>F163</f>
        <v>317.61824</v>
      </c>
      <c r="E163" s="30">
        <f>F163</f>
        <v>317.61824</v>
      </c>
      <c r="F163" s="30">
        <f>ROUND(317.61824,5)</f>
        <v>317.61824</v>
      </c>
      <c r="G163" s="28"/>
      <c r="H163" s="38"/>
    </row>
    <row r="164" spans="1:8" ht="12.75" customHeight="1">
      <c r="A164" s="26">
        <v>44504</v>
      </c>
      <c r="B164" s="27"/>
      <c r="C164" s="30">
        <f>ROUND(1.49,5)</f>
        <v>1.49</v>
      </c>
      <c r="D164" s="30">
        <f>F164</f>
        <v>321.13048</v>
      </c>
      <c r="E164" s="30">
        <f>F164</f>
        <v>321.13048</v>
      </c>
      <c r="F164" s="30">
        <f>ROUND(321.13048,5)</f>
        <v>321.13048</v>
      </c>
      <c r="G164" s="28"/>
      <c r="H164" s="38"/>
    </row>
    <row r="165" spans="1:8" ht="12.75" customHeight="1">
      <c r="A165" s="26">
        <v>44595</v>
      </c>
      <c r="B165" s="27"/>
      <c r="C165" s="30">
        <f>ROUND(1.49,5)</f>
        <v>1.49</v>
      </c>
      <c r="D165" s="30">
        <f>F165</f>
        <v>316.42538</v>
      </c>
      <c r="E165" s="30">
        <f>F165</f>
        <v>316.42538</v>
      </c>
      <c r="F165" s="30">
        <f>ROUND(316.42538,5)</f>
        <v>316.42538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ROUND(4.39,5)</f>
        <v>4.39</v>
      </c>
      <c r="D167" s="30">
        <f>F167</f>
        <v>220.15306</v>
      </c>
      <c r="E167" s="30">
        <f>F167</f>
        <v>220.15306</v>
      </c>
      <c r="F167" s="30">
        <f>ROUND(220.15306,5)</f>
        <v>220.15306</v>
      </c>
      <c r="G167" s="28"/>
      <c r="H167" s="38"/>
    </row>
    <row r="168" spans="1:8" ht="12.75" customHeight="1">
      <c r="A168" s="26">
        <v>44322</v>
      </c>
      <c r="B168" s="27"/>
      <c r="C168" s="30">
        <f>ROUND(4.39,5)</f>
        <v>4.39</v>
      </c>
      <c r="D168" s="30">
        <f>F168</f>
        <v>222.43211</v>
      </c>
      <c r="E168" s="30">
        <f>F168</f>
        <v>222.43211</v>
      </c>
      <c r="F168" s="30">
        <f>ROUND(222.43211,5)</f>
        <v>222.43211</v>
      </c>
      <c r="G168" s="28"/>
      <c r="H168" s="38"/>
    </row>
    <row r="169" spans="1:8" ht="12.75" customHeight="1">
      <c r="A169" s="26">
        <v>44413</v>
      </c>
      <c r="B169" s="27"/>
      <c r="C169" s="30">
        <f>ROUND(4.39,5)</f>
        <v>4.39</v>
      </c>
      <c r="D169" s="30">
        <f>F169</f>
        <v>220.66371</v>
      </c>
      <c r="E169" s="30">
        <f>F169</f>
        <v>220.66371</v>
      </c>
      <c r="F169" s="30">
        <f>ROUND(220.66371,5)</f>
        <v>220.66371</v>
      </c>
      <c r="G169" s="28"/>
      <c r="H169" s="38"/>
    </row>
    <row r="170" spans="1:8" ht="12.75" customHeight="1">
      <c r="A170" s="26">
        <v>44504</v>
      </c>
      <c r="B170" s="27"/>
      <c r="C170" s="30">
        <f>ROUND(4.39,5)</f>
        <v>4.39</v>
      </c>
      <c r="D170" s="30">
        <f>F170</f>
        <v>223.10371</v>
      </c>
      <c r="E170" s="30">
        <f>F170</f>
        <v>223.10371</v>
      </c>
      <c r="F170" s="30">
        <f>ROUND(223.10371,5)</f>
        <v>223.10371</v>
      </c>
      <c r="G170" s="28"/>
      <c r="H170" s="38"/>
    </row>
    <row r="171" spans="1:8" ht="12.75" customHeight="1">
      <c r="A171" s="26">
        <v>44595</v>
      </c>
      <c r="B171" s="27"/>
      <c r="C171" s="30">
        <f>ROUND(4.39,5)</f>
        <v>4.39</v>
      </c>
      <c r="D171" s="30">
        <f>F171</f>
        <v>221.15994</v>
      </c>
      <c r="E171" s="30">
        <f>F171</f>
        <v>221.15994</v>
      </c>
      <c r="F171" s="30">
        <f>ROUND(221.15994,5)</f>
        <v>221.15994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ROUND(3.75,5)</f>
        <v>3.75</v>
      </c>
      <c r="D187" s="30">
        <f>F187</f>
        <v>3.74021</v>
      </c>
      <c r="E187" s="30">
        <f>F187</f>
        <v>3.74021</v>
      </c>
      <c r="F187" s="30">
        <f>ROUND(3.74021,5)</f>
        <v>3.74021</v>
      </c>
      <c r="G187" s="28"/>
      <c r="H187" s="38"/>
    </row>
    <row r="188" spans="1:8" ht="12.75" customHeight="1">
      <c r="A188" s="26">
        <v>44322</v>
      </c>
      <c r="B188" s="27"/>
      <c r="C188" s="30">
        <f>ROUND(3.75,5)</f>
        <v>3.75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ROUND(3.75,5)</f>
        <v>3.75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ROUND(3.75,5)</f>
        <v>3.75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ROUND(3.75,5)</f>
        <v>3.75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ROUND(10.4,5)</f>
        <v>10.4</v>
      </c>
      <c r="D193" s="30">
        <f>F193</f>
        <v>10.42587</v>
      </c>
      <c r="E193" s="30">
        <f>F193</f>
        <v>10.42587</v>
      </c>
      <c r="F193" s="30">
        <f>ROUND(10.42587,5)</f>
        <v>10.42587</v>
      </c>
      <c r="G193" s="28"/>
      <c r="H193" s="38"/>
    </row>
    <row r="194" spans="1:8" ht="12.75" customHeight="1">
      <c r="A194" s="26">
        <v>44322</v>
      </c>
      <c r="B194" s="27"/>
      <c r="C194" s="30">
        <f>ROUND(10.4,5)</f>
        <v>10.4</v>
      </c>
      <c r="D194" s="30">
        <f>F194</f>
        <v>10.61646</v>
      </c>
      <c r="E194" s="30">
        <f>F194</f>
        <v>10.61646</v>
      </c>
      <c r="F194" s="30">
        <f>ROUND(10.61646,5)</f>
        <v>10.61646</v>
      </c>
      <c r="G194" s="28"/>
      <c r="H194" s="38"/>
    </row>
    <row r="195" spans="1:8" ht="12.75" customHeight="1">
      <c r="A195" s="26">
        <v>44413</v>
      </c>
      <c r="B195" s="27"/>
      <c r="C195" s="30">
        <f>ROUND(10.4,5)</f>
        <v>10.4</v>
      </c>
      <c r="D195" s="30">
        <f>F195</f>
        <v>10.80732</v>
      </c>
      <c r="E195" s="30">
        <f>F195</f>
        <v>10.80732</v>
      </c>
      <c r="F195" s="30">
        <f>ROUND(10.80732,5)</f>
        <v>10.80732</v>
      </c>
      <c r="G195" s="28"/>
      <c r="H195" s="38"/>
    </row>
    <row r="196" spans="1:8" ht="12.75" customHeight="1">
      <c r="A196" s="26">
        <v>44504</v>
      </c>
      <c r="B196" s="27"/>
      <c r="C196" s="30">
        <f>ROUND(10.4,5)</f>
        <v>10.4</v>
      </c>
      <c r="D196" s="30">
        <f>F196</f>
        <v>11.00192</v>
      </c>
      <c r="E196" s="30">
        <f>F196</f>
        <v>11.00192</v>
      </c>
      <c r="F196" s="30">
        <f>ROUND(11.00192,5)</f>
        <v>11.00192</v>
      </c>
      <c r="G196" s="28"/>
      <c r="H196" s="38"/>
    </row>
    <row r="197" spans="1:8" ht="12.75" customHeight="1">
      <c r="A197" s="26">
        <v>44595</v>
      </c>
      <c r="B197" s="27"/>
      <c r="C197" s="30">
        <f>ROUND(10.4,5)</f>
        <v>10.4</v>
      </c>
      <c r="D197" s="30">
        <f>F197</f>
        <v>11.21613</v>
      </c>
      <c r="E197" s="30">
        <f>F197</f>
        <v>11.21613</v>
      </c>
      <c r="F197" s="30">
        <f>ROUND(11.21613,5)</f>
        <v>11.21613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ROUND(3.645,5)</f>
        <v>3.645</v>
      </c>
      <c r="D199" s="30">
        <f>F199</f>
        <v>195.63606</v>
      </c>
      <c r="E199" s="30">
        <f>F199</f>
        <v>195.63606</v>
      </c>
      <c r="F199" s="30">
        <f>ROUND(195.63606,5)</f>
        <v>195.63606</v>
      </c>
      <c r="G199" s="28"/>
      <c r="H199" s="38"/>
    </row>
    <row r="200" spans="1:8" ht="12.75" customHeight="1">
      <c r="A200" s="26">
        <v>44322</v>
      </c>
      <c r="B200" s="27"/>
      <c r="C200" s="30">
        <f>ROUND(3.645,5)</f>
        <v>3.645</v>
      </c>
      <c r="D200" s="30">
        <f>F200</f>
        <v>194.94785</v>
      </c>
      <c r="E200" s="30">
        <f>F200</f>
        <v>194.94785</v>
      </c>
      <c r="F200" s="30">
        <f>ROUND(194.94785,5)</f>
        <v>194.94785</v>
      </c>
      <c r="G200" s="28"/>
      <c r="H200" s="38"/>
    </row>
    <row r="201" spans="1:8" ht="12.75" customHeight="1">
      <c r="A201" s="26">
        <v>44413</v>
      </c>
      <c r="B201" s="27"/>
      <c r="C201" s="30">
        <f>ROUND(3.645,5)</f>
        <v>3.645</v>
      </c>
      <c r="D201" s="30">
        <f>F201</f>
        <v>197.12499</v>
      </c>
      <c r="E201" s="30">
        <f>F201</f>
        <v>197.12499</v>
      </c>
      <c r="F201" s="30">
        <f>ROUND(197.12499,5)</f>
        <v>197.12499</v>
      </c>
      <c r="G201" s="28"/>
      <c r="H201" s="38"/>
    </row>
    <row r="202" spans="1:8" ht="12.75" customHeight="1">
      <c r="A202" s="26">
        <v>44504</v>
      </c>
      <c r="B202" s="27"/>
      <c r="C202" s="30">
        <f>ROUND(3.645,5)</f>
        <v>3.645</v>
      </c>
      <c r="D202" s="30">
        <f>F202</f>
        <v>196.5643</v>
      </c>
      <c r="E202" s="30">
        <f>F202</f>
        <v>196.5643</v>
      </c>
      <c r="F202" s="30">
        <f>ROUND(196.5643,5)</f>
        <v>196.5643</v>
      </c>
      <c r="G202" s="28"/>
      <c r="H202" s="38"/>
    </row>
    <row r="203" spans="1:8" ht="12.75" customHeight="1">
      <c r="A203" s="26">
        <v>44595</v>
      </c>
      <c r="B203" s="27"/>
      <c r="C203" s="30">
        <f>ROUND(3.645,5)</f>
        <v>3.645</v>
      </c>
      <c r="D203" s="30">
        <f>F203</f>
        <v>198.64113</v>
      </c>
      <c r="E203" s="30">
        <f>F203</f>
        <v>198.64113</v>
      </c>
      <c r="F203" s="30">
        <f>ROUND(198.64113,5)</f>
        <v>198.64113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ROUND(0.965,5)</f>
        <v>0.965</v>
      </c>
      <c r="D205" s="30">
        <f>F205</f>
        <v>170.26861</v>
      </c>
      <c r="E205" s="30">
        <f>F205</f>
        <v>170.26861</v>
      </c>
      <c r="F205" s="30">
        <f>ROUND(170.26861,5)</f>
        <v>170.26861</v>
      </c>
      <c r="G205" s="28"/>
      <c r="H205" s="38"/>
    </row>
    <row r="206" spans="1:8" ht="12.75" customHeight="1">
      <c r="A206" s="26">
        <v>44322</v>
      </c>
      <c r="B206" s="27"/>
      <c r="C206" s="30">
        <f>ROUND(0.965,5)</f>
        <v>0.965</v>
      </c>
      <c r="D206" s="30">
        <f>F206</f>
        <v>172.03128</v>
      </c>
      <c r="E206" s="30">
        <f>F206</f>
        <v>172.03128</v>
      </c>
      <c r="F206" s="30">
        <f>ROUND(172.03128,5)</f>
        <v>172.03128</v>
      </c>
      <c r="G206" s="28"/>
      <c r="H206" s="38"/>
    </row>
    <row r="207" spans="1:8" ht="12.75" customHeight="1">
      <c r="A207" s="26">
        <v>44413</v>
      </c>
      <c r="B207" s="27"/>
      <c r="C207" s="30">
        <f>ROUND(0.965,5)</f>
        <v>0.965</v>
      </c>
      <c r="D207" s="30">
        <f>F207</f>
        <v>171.61974</v>
      </c>
      <c r="E207" s="30">
        <f>F207</f>
        <v>171.61974</v>
      </c>
      <c r="F207" s="30">
        <f>ROUND(171.61974,5)</f>
        <v>171.61974</v>
      </c>
      <c r="G207" s="28"/>
      <c r="H207" s="38"/>
    </row>
    <row r="208" spans="1:8" ht="12.75" customHeight="1">
      <c r="A208" s="26">
        <v>44504</v>
      </c>
      <c r="B208" s="27"/>
      <c r="C208" s="30">
        <f>ROUND(0.965,5)</f>
        <v>0.965</v>
      </c>
      <c r="D208" s="30">
        <f>F208</f>
        <v>173.5174</v>
      </c>
      <c r="E208" s="30">
        <f>F208</f>
        <v>173.5174</v>
      </c>
      <c r="F208" s="30">
        <f>ROUND(173.5174,5)</f>
        <v>173.5174</v>
      </c>
      <c r="G208" s="28"/>
      <c r="H208" s="38"/>
    </row>
    <row r="209" spans="1:8" ht="12.75" customHeight="1">
      <c r="A209" s="26">
        <v>44595</v>
      </c>
      <c r="B209" s="27"/>
      <c r="C209" s="30">
        <f>ROUND(0.965,5)</f>
        <v>0.965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ROUND(9.25,5)</f>
        <v>9.25</v>
      </c>
      <c r="D211" s="30">
        <f>F211</f>
        <v>9.27674</v>
      </c>
      <c r="E211" s="30">
        <f>F211</f>
        <v>9.27674</v>
      </c>
      <c r="F211" s="30">
        <f>ROUND(9.27674,5)</f>
        <v>9.27674</v>
      </c>
      <c r="G211" s="28"/>
      <c r="H211" s="38"/>
    </row>
    <row r="212" spans="1:8" ht="12.75" customHeight="1">
      <c r="A212" s="26">
        <v>44322</v>
      </c>
      <c r="B212" s="27"/>
      <c r="C212" s="30">
        <f>ROUND(9.25,5)</f>
        <v>9.25</v>
      </c>
      <c r="D212" s="30">
        <f>F212</f>
        <v>9.46727</v>
      </c>
      <c r="E212" s="30">
        <f>F212</f>
        <v>9.46727</v>
      </c>
      <c r="F212" s="30">
        <f>ROUND(9.46727,5)</f>
        <v>9.46727</v>
      </c>
      <c r="G212" s="28"/>
      <c r="H212" s="38"/>
    </row>
    <row r="213" spans="1:8" ht="12.75" customHeight="1">
      <c r="A213" s="26">
        <v>44413</v>
      </c>
      <c r="B213" s="27"/>
      <c r="C213" s="30">
        <f>ROUND(9.25,5)</f>
        <v>9.25</v>
      </c>
      <c r="D213" s="30">
        <f>F213</f>
        <v>9.66114</v>
      </c>
      <c r="E213" s="30">
        <f>F213</f>
        <v>9.66114</v>
      </c>
      <c r="F213" s="30">
        <f>ROUND(9.66114,5)</f>
        <v>9.66114</v>
      </c>
      <c r="G213" s="28"/>
      <c r="H213" s="38"/>
    </row>
    <row r="214" spans="1:8" ht="12.75" customHeight="1">
      <c r="A214" s="26">
        <v>44504</v>
      </c>
      <c r="B214" s="27"/>
      <c r="C214" s="30">
        <f>ROUND(9.25,5)</f>
        <v>9.25</v>
      </c>
      <c r="D214" s="30">
        <f>F214</f>
        <v>9.86222</v>
      </c>
      <c r="E214" s="30">
        <f>F214</f>
        <v>9.86222</v>
      </c>
      <c r="F214" s="30">
        <f>ROUND(9.86222,5)</f>
        <v>9.86222</v>
      </c>
      <c r="G214" s="28"/>
      <c r="H214" s="38"/>
    </row>
    <row r="215" spans="1:8" ht="12.75" customHeight="1">
      <c r="A215" s="26">
        <v>44595</v>
      </c>
      <c r="B215" s="27"/>
      <c r="C215" s="30">
        <f>ROUND(9.25,5)</f>
        <v>9.25</v>
      </c>
      <c r="D215" s="30">
        <f>F215</f>
        <v>10.09214</v>
      </c>
      <c r="E215" s="30">
        <f>F215</f>
        <v>10.09214</v>
      </c>
      <c r="F215" s="30">
        <f>ROUND(10.09214,5)</f>
        <v>10.09214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ROUND(10.77,5)</f>
        <v>10.77</v>
      </c>
      <c r="D217" s="30">
        <f>F217</f>
        <v>10.79611</v>
      </c>
      <c r="E217" s="30">
        <f>F217</f>
        <v>10.79611</v>
      </c>
      <c r="F217" s="30">
        <f>ROUND(10.79611,5)</f>
        <v>10.79611</v>
      </c>
      <c r="G217" s="28"/>
      <c r="H217" s="38"/>
    </row>
    <row r="218" spans="1:8" ht="12.75" customHeight="1">
      <c r="A218" s="26">
        <v>44322</v>
      </c>
      <c r="B218" s="27"/>
      <c r="C218" s="30">
        <f>ROUND(10.77,5)</f>
        <v>10.77</v>
      </c>
      <c r="D218" s="30">
        <f>F218</f>
        <v>10.98214</v>
      </c>
      <c r="E218" s="30">
        <f>F218</f>
        <v>10.98214</v>
      </c>
      <c r="F218" s="30">
        <f>ROUND(10.98214,5)</f>
        <v>10.98214</v>
      </c>
      <c r="G218" s="28"/>
      <c r="H218" s="38"/>
    </row>
    <row r="219" spans="1:8" ht="12.75" customHeight="1">
      <c r="A219" s="26">
        <v>44413</v>
      </c>
      <c r="B219" s="27"/>
      <c r="C219" s="30">
        <f>ROUND(10.77,5)</f>
        <v>10.77</v>
      </c>
      <c r="D219" s="30">
        <f>F219</f>
        <v>11.17128</v>
      </c>
      <c r="E219" s="30">
        <f>F219</f>
        <v>11.17128</v>
      </c>
      <c r="F219" s="30">
        <f>ROUND(11.17128,5)</f>
        <v>11.17128</v>
      </c>
      <c r="G219" s="28"/>
      <c r="H219" s="38"/>
    </row>
    <row r="220" spans="1:8" ht="12.75" customHeight="1">
      <c r="A220" s="26">
        <v>44504</v>
      </c>
      <c r="B220" s="27"/>
      <c r="C220" s="30">
        <f>ROUND(10.77,5)</f>
        <v>10.77</v>
      </c>
      <c r="D220" s="30">
        <f>F220</f>
        <v>11.36367</v>
      </c>
      <c r="E220" s="30">
        <f>F220</f>
        <v>11.36367</v>
      </c>
      <c r="F220" s="30">
        <f>ROUND(11.36367,5)</f>
        <v>11.36367</v>
      </c>
      <c r="G220" s="28"/>
      <c r="H220" s="38"/>
    </row>
    <row r="221" spans="1:8" ht="12.75" customHeight="1">
      <c r="A221" s="26">
        <v>44595</v>
      </c>
      <c r="B221" s="27"/>
      <c r="C221" s="30">
        <f>ROUND(10.77,5)</f>
        <v>10.77</v>
      </c>
      <c r="D221" s="30">
        <f>F221</f>
        <v>11.57822</v>
      </c>
      <c r="E221" s="30">
        <f>F221</f>
        <v>11.57822</v>
      </c>
      <c r="F221" s="30">
        <f>ROUND(11.57822,5)</f>
        <v>11.57822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ROUND(10.82,5)</f>
        <v>10.82</v>
      </c>
      <c r="D223" s="30">
        <f>F223</f>
        <v>10.84644</v>
      </c>
      <c r="E223" s="30">
        <f>F223</f>
        <v>10.84644</v>
      </c>
      <c r="F223" s="30">
        <f>ROUND(10.84644,5)</f>
        <v>10.84644</v>
      </c>
      <c r="G223" s="28"/>
      <c r="H223" s="38"/>
    </row>
    <row r="224" spans="1:8" ht="12.75" customHeight="1">
      <c r="A224" s="26">
        <v>44322</v>
      </c>
      <c r="B224" s="27"/>
      <c r="C224" s="30">
        <f>ROUND(10.82,5)</f>
        <v>10.82</v>
      </c>
      <c r="D224" s="30">
        <f>F224</f>
        <v>11.03477</v>
      </c>
      <c r="E224" s="30">
        <f>F224</f>
        <v>11.03477</v>
      </c>
      <c r="F224" s="30">
        <f>ROUND(11.03477,5)</f>
        <v>11.03477</v>
      </c>
      <c r="G224" s="28"/>
      <c r="H224" s="38"/>
    </row>
    <row r="225" spans="1:8" ht="12.75" customHeight="1">
      <c r="A225" s="26">
        <v>44413</v>
      </c>
      <c r="B225" s="27"/>
      <c r="C225" s="30">
        <f>ROUND(10.82,5)</f>
        <v>10.82</v>
      </c>
      <c r="D225" s="30">
        <f>F225</f>
        <v>11.2268</v>
      </c>
      <c r="E225" s="30">
        <f>F225</f>
        <v>11.2268</v>
      </c>
      <c r="F225" s="30">
        <f>ROUND(11.2268,5)</f>
        <v>11.2268</v>
      </c>
      <c r="G225" s="28"/>
      <c r="H225" s="38"/>
    </row>
    <row r="226" spans="1:8" ht="12.75" customHeight="1">
      <c r="A226" s="26">
        <v>44504</v>
      </c>
      <c r="B226" s="27"/>
      <c r="C226" s="30">
        <f>ROUND(10.82,5)</f>
        <v>10.82</v>
      </c>
      <c r="D226" s="30">
        <f>F226</f>
        <v>11.42226</v>
      </c>
      <c r="E226" s="30">
        <f>F226</f>
        <v>11.42226</v>
      </c>
      <c r="F226" s="30">
        <f>ROUND(11.42226,5)</f>
        <v>11.42226</v>
      </c>
      <c r="G226" s="28"/>
      <c r="H226" s="38"/>
    </row>
    <row r="227" spans="1:8" ht="12.75" customHeight="1">
      <c r="A227" s="26">
        <v>44595</v>
      </c>
      <c r="B227" s="27"/>
      <c r="C227" s="30">
        <f>ROUND(10.82,5)</f>
        <v>10.82</v>
      </c>
      <c r="D227" s="30">
        <f>F227</f>
        <v>11.64085</v>
      </c>
      <c r="E227" s="30">
        <f>F227</f>
        <v>11.64085</v>
      </c>
      <c r="F227" s="30">
        <f>ROUND(11.64085,5)</f>
        <v>11.64085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ROUND(790.725,3)</f>
        <v>790.725</v>
      </c>
      <c r="D229" s="31">
        <f>F229</f>
        <v>791.542</v>
      </c>
      <c r="E229" s="31">
        <f>F229</f>
        <v>791.542</v>
      </c>
      <c r="F229" s="31">
        <f>ROUND(791.542,3)</f>
        <v>791.542</v>
      </c>
      <c r="G229" s="28"/>
      <c r="H229" s="38"/>
    </row>
    <row r="230" spans="1:8" ht="12.75" customHeight="1">
      <c r="A230" s="26">
        <v>44322</v>
      </c>
      <c r="B230" s="27"/>
      <c r="C230" s="31">
        <f>ROUND(790.725,3)</f>
        <v>790.725</v>
      </c>
      <c r="D230" s="31">
        <f>F230</f>
        <v>799.53</v>
      </c>
      <c r="E230" s="31">
        <f>F230</f>
        <v>799.53</v>
      </c>
      <c r="F230" s="31">
        <f>ROUND(799.53,3)</f>
        <v>799.53</v>
      </c>
      <c r="G230" s="28"/>
      <c r="H230" s="38"/>
    </row>
    <row r="231" spans="1:8" ht="12.75" customHeight="1">
      <c r="A231" s="26">
        <v>44413</v>
      </c>
      <c r="B231" s="27"/>
      <c r="C231" s="31">
        <f>ROUND(790.725,3)</f>
        <v>790.725</v>
      </c>
      <c r="D231" s="31">
        <f>F231</f>
        <v>808.164</v>
      </c>
      <c r="E231" s="31">
        <f>F231</f>
        <v>808.164</v>
      </c>
      <c r="F231" s="31">
        <f>ROUND(808.164,3)</f>
        <v>808.164</v>
      </c>
      <c r="G231" s="28"/>
      <c r="H231" s="38"/>
    </row>
    <row r="232" spans="1:8" ht="12.75" customHeight="1">
      <c r="A232" s="26">
        <v>44504</v>
      </c>
      <c r="B232" s="27"/>
      <c r="C232" s="31">
        <f>ROUND(790.725,3)</f>
        <v>790.725</v>
      </c>
      <c r="D232" s="31">
        <f>F232</f>
        <v>816.997</v>
      </c>
      <c r="E232" s="31">
        <f>F232</f>
        <v>816.997</v>
      </c>
      <c r="F232" s="31">
        <f>ROUND(816.997,3)</f>
        <v>816.997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ROUND(790.887,3)</f>
        <v>790.887</v>
      </c>
      <c r="D234" s="31">
        <f>F234</f>
        <v>791.704</v>
      </c>
      <c r="E234" s="31">
        <f>F234</f>
        <v>791.704</v>
      </c>
      <c r="F234" s="31">
        <f>ROUND(791.704,3)</f>
        <v>791.704</v>
      </c>
      <c r="G234" s="28"/>
      <c r="H234" s="38"/>
    </row>
    <row r="235" spans="1:8" ht="12.75" customHeight="1">
      <c r="A235" s="26">
        <v>44322</v>
      </c>
      <c r="B235" s="27"/>
      <c r="C235" s="31">
        <f>ROUND(790.887,3)</f>
        <v>790.887</v>
      </c>
      <c r="D235" s="31">
        <f>F235</f>
        <v>799.694</v>
      </c>
      <c r="E235" s="31">
        <f>F235</f>
        <v>799.694</v>
      </c>
      <c r="F235" s="31">
        <f>ROUND(799.694,3)</f>
        <v>799.694</v>
      </c>
      <c r="G235" s="28"/>
      <c r="H235" s="38"/>
    </row>
    <row r="236" spans="1:8" ht="12.75" customHeight="1">
      <c r="A236" s="26">
        <v>44413</v>
      </c>
      <c r="B236" s="27"/>
      <c r="C236" s="31">
        <f>ROUND(790.887,3)</f>
        <v>790.887</v>
      </c>
      <c r="D236" s="31">
        <f>F236</f>
        <v>808.329</v>
      </c>
      <c r="E236" s="31">
        <f>F236</f>
        <v>808.329</v>
      </c>
      <c r="F236" s="31">
        <f>ROUND(808.329,3)</f>
        <v>808.329</v>
      </c>
      <c r="G236" s="28"/>
      <c r="H236" s="38"/>
    </row>
    <row r="237" spans="1:8" ht="12.75" customHeight="1">
      <c r="A237" s="26">
        <v>44504</v>
      </c>
      <c r="B237" s="27"/>
      <c r="C237" s="31">
        <f>ROUND(790.887,3)</f>
        <v>790.887</v>
      </c>
      <c r="D237" s="31">
        <f>F237</f>
        <v>817.164</v>
      </c>
      <c r="E237" s="31">
        <f>F237</f>
        <v>817.164</v>
      </c>
      <c r="F237" s="31">
        <f>ROUND(817.164,3)</f>
        <v>817.164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ROUND(870.287,3)</f>
        <v>870.287</v>
      </c>
      <c r="D239" s="31">
        <f>F239</f>
        <v>871.186</v>
      </c>
      <c r="E239" s="31">
        <f>F239</f>
        <v>871.186</v>
      </c>
      <c r="F239" s="31">
        <f>ROUND(871.186,3)</f>
        <v>871.186</v>
      </c>
      <c r="G239" s="28"/>
      <c r="H239" s="38"/>
    </row>
    <row r="240" spans="1:8" ht="12.75" customHeight="1">
      <c r="A240" s="26">
        <v>44322</v>
      </c>
      <c r="B240" s="27"/>
      <c r="C240" s="31">
        <f>ROUND(870.287,3)</f>
        <v>870.287</v>
      </c>
      <c r="D240" s="31">
        <f>F240</f>
        <v>879.978</v>
      </c>
      <c r="E240" s="31">
        <f>F240</f>
        <v>879.978</v>
      </c>
      <c r="F240" s="31">
        <f>ROUND(879.978,3)</f>
        <v>879.978</v>
      </c>
      <c r="G240" s="28"/>
      <c r="H240" s="38"/>
    </row>
    <row r="241" spans="1:8" ht="12.75" customHeight="1">
      <c r="A241" s="26">
        <v>44413</v>
      </c>
      <c r="B241" s="27"/>
      <c r="C241" s="31">
        <f>ROUND(870.287,3)</f>
        <v>870.287</v>
      </c>
      <c r="D241" s="31">
        <f>F241</f>
        <v>889.48</v>
      </c>
      <c r="E241" s="31">
        <f>F241</f>
        <v>889.48</v>
      </c>
      <c r="F241" s="31">
        <f>ROUND(889.48,3)</f>
        <v>889.48</v>
      </c>
      <c r="G241" s="28"/>
      <c r="H241" s="38"/>
    </row>
    <row r="242" spans="1:8" ht="12.75" customHeight="1">
      <c r="A242" s="26">
        <v>44504</v>
      </c>
      <c r="B242" s="27"/>
      <c r="C242" s="31">
        <f>ROUND(870.287,3)</f>
        <v>870.287</v>
      </c>
      <c r="D242" s="31">
        <f>F242</f>
        <v>899.202</v>
      </c>
      <c r="E242" s="31">
        <f>F242</f>
        <v>899.202</v>
      </c>
      <c r="F242" s="31">
        <f>ROUND(899.202,3)</f>
        <v>899.202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ROUND(762.245,3)</f>
        <v>762.245</v>
      </c>
      <c r="D244" s="31">
        <f>F244</f>
        <v>763.033</v>
      </c>
      <c r="E244" s="31">
        <f>F244</f>
        <v>763.033</v>
      </c>
      <c r="F244" s="31">
        <f>ROUND(763.033,3)</f>
        <v>763.033</v>
      </c>
      <c r="G244" s="28"/>
      <c r="H244" s="38"/>
    </row>
    <row r="245" spans="1:8" ht="12.75" customHeight="1">
      <c r="A245" s="26">
        <v>44322</v>
      </c>
      <c r="B245" s="27"/>
      <c r="C245" s="31">
        <f>ROUND(762.245,3)</f>
        <v>762.245</v>
      </c>
      <c r="D245" s="31">
        <f>F245</f>
        <v>770.733</v>
      </c>
      <c r="E245" s="31">
        <f>F245</f>
        <v>770.733</v>
      </c>
      <c r="F245" s="31">
        <f>ROUND(770.733,3)</f>
        <v>770.733</v>
      </c>
      <c r="G245" s="28"/>
      <c r="H245" s="38"/>
    </row>
    <row r="246" spans="1:8" ht="12.75" customHeight="1">
      <c r="A246" s="26">
        <v>44413</v>
      </c>
      <c r="B246" s="27"/>
      <c r="C246" s="31">
        <f>ROUND(762.245,3)</f>
        <v>762.245</v>
      </c>
      <c r="D246" s="31">
        <f>F246</f>
        <v>779.056</v>
      </c>
      <c r="E246" s="31">
        <f>F246</f>
        <v>779.056</v>
      </c>
      <c r="F246" s="31">
        <f>ROUND(779.056,3)</f>
        <v>779.056</v>
      </c>
      <c r="G246" s="28"/>
      <c r="H246" s="38"/>
    </row>
    <row r="247" spans="1:8" ht="12.75" customHeight="1">
      <c r="A247" s="26">
        <v>44504</v>
      </c>
      <c r="B247" s="27"/>
      <c r="C247" s="31">
        <f>ROUND(762.245,3)</f>
        <v>762.245</v>
      </c>
      <c r="D247" s="31">
        <f>F247</f>
        <v>787.571</v>
      </c>
      <c r="E247" s="31">
        <f>F247</f>
        <v>787.571</v>
      </c>
      <c r="F247" s="31">
        <f>ROUND(787.571,3)</f>
        <v>787.571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ROUND(271.773326925759,3)</f>
        <v>271.773</v>
      </c>
      <c r="D249" s="31">
        <f>F249</f>
        <v>272.062</v>
      </c>
      <c r="E249" s="31">
        <f>F249</f>
        <v>272.062</v>
      </c>
      <c r="F249" s="31">
        <f>ROUND(272.062,3)</f>
        <v>272.062</v>
      </c>
      <c r="G249" s="28"/>
      <c r="H249" s="38"/>
    </row>
    <row r="250" spans="1:8" ht="12.75" customHeight="1">
      <c r="A250" s="26">
        <v>44322</v>
      </c>
      <c r="B250" s="27"/>
      <c r="C250" s="31">
        <f>ROUND(271.773326925759,3)</f>
        <v>271.773</v>
      </c>
      <c r="D250" s="31">
        <f>F250</f>
        <v>274.875</v>
      </c>
      <c r="E250" s="31">
        <f>F250</f>
        <v>274.875</v>
      </c>
      <c r="F250" s="31">
        <f>ROUND(274.875,3)</f>
        <v>274.875</v>
      </c>
      <c r="G250" s="28"/>
      <c r="H250" s="38"/>
    </row>
    <row r="251" spans="1:8" ht="12.75" customHeight="1">
      <c r="A251" s="26">
        <v>44413</v>
      </c>
      <c r="B251" s="27"/>
      <c r="C251" s="31">
        <f>ROUND(271.773326925759,3)</f>
        <v>271.773</v>
      </c>
      <c r="D251" s="31">
        <f>F251</f>
        <v>277.91</v>
      </c>
      <c r="E251" s="31">
        <f>F251</f>
        <v>277.91</v>
      </c>
      <c r="F251" s="31">
        <f>ROUND(277.91,3)</f>
        <v>277.91</v>
      </c>
      <c r="G251" s="28"/>
      <c r="H251" s="38"/>
    </row>
    <row r="252" spans="1:8" ht="12.75" customHeight="1">
      <c r="A252" s="26">
        <v>44504</v>
      </c>
      <c r="B252" s="27"/>
      <c r="C252" s="31">
        <f>ROUND(271.773326925759,3)</f>
        <v>271.773</v>
      </c>
      <c r="D252" s="31">
        <f>F252</f>
        <v>281.014</v>
      </c>
      <c r="E252" s="31">
        <f>F252</f>
        <v>281.014</v>
      </c>
      <c r="F252" s="31">
        <f>ROUND(281.014,3)</f>
        <v>281.014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ROUND(753.524,3)</f>
        <v>753.524</v>
      </c>
      <c r="D254" s="31">
        <f>F254</f>
        <v>754.303</v>
      </c>
      <c r="E254" s="31">
        <f>F254</f>
        <v>754.303</v>
      </c>
      <c r="F254" s="31">
        <f>ROUND(754.303,3)</f>
        <v>754.303</v>
      </c>
      <c r="G254" s="28"/>
      <c r="H254" s="38"/>
    </row>
    <row r="255" spans="1:8" ht="12.75" customHeight="1">
      <c r="A255" s="26">
        <v>44322</v>
      </c>
      <c r="B255" s="27"/>
      <c r="C255" s="31">
        <f>ROUND(753.524,3)</f>
        <v>753.524</v>
      </c>
      <c r="D255" s="31">
        <f>F255</f>
        <v>761.915</v>
      </c>
      <c r="E255" s="31">
        <f>F255</f>
        <v>761.915</v>
      </c>
      <c r="F255" s="31">
        <f>ROUND(761.915,3)</f>
        <v>761.915</v>
      </c>
      <c r="G255" s="28"/>
      <c r="H255" s="38"/>
    </row>
    <row r="256" spans="1:8" ht="12.75" customHeight="1">
      <c r="A256" s="26">
        <v>44413</v>
      </c>
      <c r="B256" s="27"/>
      <c r="C256" s="31">
        <f>ROUND(753.524,3)</f>
        <v>753.524</v>
      </c>
      <c r="D256" s="31">
        <f>F256</f>
        <v>770.142</v>
      </c>
      <c r="E256" s="31">
        <f>F256</f>
        <v>770.142</v>
      </c>
      <c r="F256" s="31">
        <f>ROUND(770.142,3)</f>
        <v>770.142</v>
      </c>
      <c r="G256" s="28"/>
      <c r="H256" s="38"/>
    </row>
    <row r="257" spans="1:8" ht="12.75" customHeight="1">
      <c r="A257" s="26">
        <v>44504</v>
      </c>
      <c r="B257" s="27"/>
      <c r="C257" s="31">
        <f>ROUND(753.524,3)</f>
        <v>753.524</v>
      </c>
      <c r="D257" s="31">
        <f>F257</f>
        <v>778.56</v>
      </c>
      <c r="E257" s="31">
        <f>F257</f>
        <v>778.56</v>
      </c>
      <c r="F257" s="31">
        <f>ROUND(778.56,3)</f>
        <v>778.56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3.652</v>
      </c>
      <c r="E260" s="45">
        <v>3.618</v>
      </c>
      <c r="F260" s="45">
        <v>3.635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3.632</v>
      </c>
      <c r="E261" s="45">
        <v>3.568</v>
      </c>
      <c r="F261" s="45">
        <v>3.6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3.632</v>
      </c>
      <c r="E262" s="45">
        <v>3.568</v>
      </c>
      <c r="F262" s="45">
        <v>3.6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3.612</v>
      </c>
      <c r="E263" s="45">
        <v>3.578</v>
      </c>
      <c r="F263" s="45">
        <v>3.5949999999999998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3.642</v>
      </c>
      <c r="E264" s="45">
        <v>3.578</v>
      </c>
      <c r="F264" s="45">
        <v>3.61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3.682</v>
      </c>
      <c r="E265" s="45">
        <v>3.638</v>
      </c>
      <c r="F265" s="45">
        <v>3.66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4.052</v>
      </c>
      <c r="E266" s="45">
        <v>3.648</v>
      </c>
      <c r="F266" s="45">
        <v>3.8499999999999996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3.972</v>
      </c>
      <c r="E267" s="45">
        <v>3.908</v>
      </c>
      <c r="F267" s="45">
        <v>3.94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4.422</v>
      </c>
      <c r="E268" s="45">
        <v>3.928</v>
      </c>
      <c r="F268" s="45">
        <v>4.175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4.322</v>
      </c>
      <c r="E269" s="45">
        <v>4.228</v>
      </c>
      <c r="F269" s="45">
        <v>4.275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4.782</v>
      </c>
      <c r="E270" s="45">
        <v>4.238</v>
      </c>
      <c r="F270" s="45">
        <v>4.51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ROUND(91.5110126438,2)</f>
        <v>91.51</v>
      </c>
      <c r="D272" s="28">
        <f>F272</f>
        <v>86.04</v>
      </c>
      <c r="E272" s="28">
        <f>F272</f>
        <v>86.04</v>
      </c>
      <c r="F272" s="28">
        <f>ROUND(86.0398146196422,2)</f>
        <v>86.04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ROUND(85.9721563620153,2)</f>
        <v>85.97</v>
      </c>
      <c r="D274" s="28">
        <f>F274</f>
        <v>78.08</v>
      </c>
      <c r="E274" s="28">
        <f>F274</f>
        <v>78.08</v>
      </c>
      <c r="F274" s="28">
        <f>ROUND(78.078918123663,2)</f>
        <v>78.08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ROUND(91.5110126438,5)</f>
        <v>91.51101</v>
      </c>
      <c r="D276" s="30">
        <f>F276</f>
        <v>92.23604</v>
      </c>
      <c r="E276" s="30">
        <f>F276</f>
        <v>92.23604</v>
      </c>
      <c r="F276" s="30">
        <f>ROUND(92.2360430412301,5)</f>
        <v>92.23604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ROUND(91.5110126438,5)</f>
        <v>91.51101</v>
      </c>
      <c r="D278" s="30">
        <f>F278</f>
        <v>90.42706</v>
      </c>
      <c r="E278" s="30">
        <f>F278</f>
        <v>90.42706</v>
      </c>
      <c r="F278" s="30">
        <f>ROUND(90.4270622358286,5)</f>
        <v>90.42706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ROUND(91.5110126438,5)</f>
        <v>91.51101</v>
      </c>
      <c r="D280" s="30">
        <f>F280</f>
        <v>89.37457</v>
      </c>
      <c r="E280" s="30">
        <f>F280</f>
        <v>89.37457</v>
      </c>
      <c r="F280" s="30">
        <f>ROUND(89.3745733872541,5)</f>
        <v>89.37457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ROUND(91.5110126438,5)</f>
        <v>91.51101</v>
      </c>
      <c r="D282" s="30">
        <f>F282</f>
        <v>90.63033</v>
      </c>
      <c r="E282" s="30">
        <f>F282</f>
        <v>90.63033</v>
      </c>
      <c r="F282" s="30">
        <f>ROUND(90.6303256717919,5)</f>
        <v>90.63033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ROUND(91.5110126438,5)</f>
        <v>91.51101</v>
      </c>
      <c r="D284" s="30">
        <f>F284</f>
        <v>90.04842</v>
      </c>
      <c r="E284" s="30">
        <f>F284</f>
        <v>90.04842</v>
      </c>
      <c r="F284" s="30">
        <f>ROUND(90.0484247462775,5)</f>
        <v>90.04842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ROUND(91.5110126438,5)</f>
        <v>91.51101</v>
      </c>
      <c r="D286" s="30">
        <f>F286</f>
        <v>90.13544</v>
      </c>
      <c r="E286" s="30">
        <f>F286</f>
        <v>90.13544</v>
      </c>
      <c r="F286" s="30">
        <f>ROUND(90.1354436628105,5)</f>
        <v>90.13544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ROUND(91.5110126438,5)</f>
        <v>91.51101</v>
      </c>
      <c r="D288" s="30">
        <f>F288</f>
        <v>93.24362</v>
      </c>
      <c r="E288" s="30">
        <f>F288</f>
        <v>93.24362</v>
      </c>
      <c r="F288" s="30">
        <f>ROUND(93.2436169224464,5)</f>
        <v>93.24362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ROUND(91.5110126438,2)</f>
        <v>91.51</v>
      </c>
      <c r="D290" s="28">
        <f>F290</f>
        <v>91.51</v>
      </c>
      <c r="E290" s="28">
        <f>F290</f>
        <v>91.51</v>
      </c>
      <c r="F290" s="28">
        <f>ROUND(91.5110126438,2)</f>
        <v>91.51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ROUND(91.5110126438,2)</f>
        <v>91.51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ROUND(85.9721563620153,5)</f>
        <v>85.97216</v>
      </c>
      <c r="D294" s="30">
        <f>F294</f>
        <v>78.12386</v>
      </c>
      <c r="E294" s="30">
        <f>F294</f>
        <v>78.12386</v>
      </c>
      <c r="F294" s="30">
        <f>ROUND(78.1238570238401,5)</f>
        <v>78.12386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ROUND(85.9721563620153,5)</f>
        <v>85.97216</v>
      </c>
      <c r="D296" s="30">
        <f>F296</f>
        <v>74.52214</v>
      </c>
      <c r="E296" s="30">
        <f>F296</f>
        <v>74.52214</v>
      </c>
      <c r="F296" s="30">
        <f>ROUND(74.5221388206835,5)</f>
        <v>74.52214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ROUND(85.9721563620153,5)</f>
        <v>85.97216</v>
      </c>
      <c r="D298" s="30">
        <f>F298</f>
        <v>72.80004</v>
      </c>
      <c r="E298" s="30">
        <f>F298</f>
        <v>72.80004</v>
      </c>
      <c r="F298" s="30">
        <f>ROUND(72.8000420273391,5)</f>
        <v>72.80004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ROUND(85.9721563620153,5)</f>
        <v>85.97216</v>
      </c>
      <c r="D300" s="30">
        <f>F300</f>
        <v>74.69344</v>
      </c>
      <c r="E300" s="30">
        <f>F300</f>
        <v>74.69344</v>
      </c>
      <c r="F300" s="30">
        <f>ROUND(74.6934446562326,5)</f>
        <v>74.69344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ROUND(85.9721563620153,5)</f>
        <v>85.97216</v>
      </c>
      <c r="D302" s="30">
        <f>F302</f>
        <v>78.61953</v>
      </c>
      <c r="E302" s="30">
        <f>F302</f>
        <v>78.61953</v>
      </c>
      <c r="F302" s="30">
        <f>ROUND(78.6195345570398,5)</f>
        <v>78.61953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ROUND(85.9721563620153,5)</f>
        <v>85.97216</v>
      </c>
      <c r="D304" s="30">
        <f>F304</f>
        <v>77.0249</v>
      </c>
      <c r="E304" s="30">
        <f>F304</f>
        <v>77.0249</v>
      </c>
      <c r="F304" s="30">
        <f>ROUND(77.0249004953524,5)</f>
        <v>77.0249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ROUND(85.9721563620153,5)</f>
        <v>85.97216</v>
      </c>
      <c r="D306" s="30">
        <f>F306</f>
        <v>79.02016</v>
      </c>
      <c r="E306" s="30">
        <f>F306</f>
        <v>79.02016</v>
      </c>
      <c r="F306" s="30">
        <f>ROUND(79.0201598200649,5)</f>
        <v>79.02016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ROUND(85.9721563620153,5)</f>
        <v>85.97216</v>
      </c>
      <c r="D308" s="30">
        <f>F308</f>
        <v>84.79378</v>
      </c>
      <c r="E308" s="30">
        <f>F308</f>
        <v>84.79378</v>
      </c>
      <c r="F308" s="30">
        <f>ROUND(84.7937775147998,5)</f>
        <v>84.79378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ROUND(85.9721563620153,2)</f>
        <v>85.97</v>
      </c>
      <c r="D310" s="28">
        <f>F310</f>
        <v>85.97</v>
      </c>
      <c r="E310" s="28">
        <f>F310</f>
        <v>85.97</v>
      </c>
      <c r="F310" s="28">
        <f>ROUND(85.9721563620153,2)</f>
        <v>85.97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ROUND(85.9721563620153,2)</f>
        <v>85.97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2021-01-25T15:52:07Z</dcterms:modified>
  <cp:category/>
  <cp:version/>
  <cp:contentType/>
  <cp:contentStatus/>
</cp:coreProperties>
</file>