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8" i="1" s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B210" i="1"/>
  <c r="E201" i="1" l="1"/>
  <c r="E198" i="1"/>
  <c r="D202" i="1"/>
  <c r="E200" i="1"/>
  <c r="C202" i="1"/>
  <c r="E197" i="1"/>
  <c r="B202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<sst xmlns="http://schemas.openxmlformats.org/spreadsheetml/2006/main" count="2503" uniqueCount="670">
  <si>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</si>
  <si>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</si>
  <si>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</si>
  <si>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</si>
  <si>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</si>
  <si>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</si>
  <si>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</si>
  <si>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</si>
  <si>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</si>
  <si>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</si>
  <si>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</si>
  <si>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</si>
  <si>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</si>
  <si>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</si>
  <si>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</si>
  <si>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</si>
  <si>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</si>
  <si>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</si>
  <si>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</si>
  <si>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</si>
  <si>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</si>
  <si>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</si>
  <si>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</si>
  <si>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</si>
  <si>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</si>
  <si>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</si>
  <si>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</si>
  <si>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</si>
  <si>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</si>
  <si>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</si>
  <si>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</si>
  <si>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</si>
  <si>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</si>
  <si>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</si>
  <si>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</si>
  <si>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</si>
  <si>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</si>
  <si>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</si>
  <si>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</si>
  <si>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</si>
  <si>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</si>
  <si>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</si>
  <si>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</si>
  <si>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</si>
  <si>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</si>
  <si>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</si>
  <si>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</si>
  <si>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</si>
  <si>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</si>
  <si>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</si>
  <si>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</si>
  <si>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</si>
  <si>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</si>
  <si>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</si>
  <si>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</si>
  <si>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</si>
  <si>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</si>
  <si>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</si>
  <si>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</si>
  <si>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</si>
  <si>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</si>
  <si>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</si>
  <si>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</si>
  <si>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</si>
  <si>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</si>
  <si>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</si>
  <si>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</si>
  <si>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</si>
  <si>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</si>
  <si>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</si>
  <si>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</si>
  <si>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</si>
  <si>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</si>
  <si>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</si>
  <si>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</si>
  <si>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</si>
  <si>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</si>
  <si>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</si>
  <si>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</si>
  <si>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</si>
  <si>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</si>
  <si>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</si>
  <si>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</si>
  <si>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</si>
  <si>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</si>
  <si>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</si>
  <si>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</si>
  <si>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</si>
  <si>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</si>
  <si>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</si>
  <si>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</si>
  <si>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</si>
  <si>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</si>
  <si>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</si>
  <si>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</si>
  <si>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</si>
  <si>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</si>
  <si>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</si>
  <si>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</si>
  <si>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</si>
  <si>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</si>
  <si>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</si>
  <si>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</si>
  <si>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</si>
  <si>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</si>
  <si>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</si>
  <si>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</si>
  <si>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</si>
  <si>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</si>
  <si>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</si>
  <si>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</si>
  <si>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</si>
  <si>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</si>
  <si>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</si>
  <si>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</si>
  <si>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</si>
  <si>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</si>
  <si>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</si>
  <si>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</si>
  <si>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</si>
  <si>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</si>
  <si>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</si>
  <si>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</si>
  <si>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</si>
  <si>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</si>
  <si>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</si>
  <si>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</si>
  <si>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</si>
  <si>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</si>
  <si>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</si>
  <si>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</si>
  <si>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</si>
  <si>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</si>
  <si>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</si>
  <si>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</si>
  <si>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</si>
  <si>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</si>
  <si>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</si>
  <si>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</si>
  <si>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</si>
  <si>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</si>
  <si>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</si>
  <si>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</si>
  <si>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</si>
  <si>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</si>
  <si>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</si>
  <si>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</si>
  <si>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</si>
  <si>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</si>
  <si>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</si>
  <si>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</si>
  <si>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</si>
  <si>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</si>
  <si>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</si>
  <si>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</si>
  <si>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</si>
  <si>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</si>
  <si>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</si>
  <si>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</si>
  <si>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</si>
  <si>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</si>
  <si>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</si>
  <si>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</si>
  <si>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</si>
  <si>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</si>
  <si>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</si>
  <si>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</si>
  <si>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</si>
  <si>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</si>
  <si>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</si>
  <si>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</si>
  <si>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</si>
  <si>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</si>
  <si>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</si>
  <si>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</si>
  <si>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</si>
  <si>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</si>
  <si>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</si>
  <si>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</si>
  <si>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</si>
  <si>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</si>
  <si>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</si>
  <si>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</si>
  <si>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</si>
  <si>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</si>
  <si>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</si>
  <si>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</si>
  <si>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</si>
  <si>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</si>
  <si>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</si>
  <si>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</si>
  <si>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</si>
  <si>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</si>
  <si>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</si>
  <si>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</si>
  <si>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</si>
  <si>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</si>
  <si>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</si>
  <si>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</si>
  <si>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</si>
  <si>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</si>
  <si>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</si>
  <si>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</si>
  <si>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</si>
  <si>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</si>
  <si>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</si>
  <si>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</si>
  <si>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</si>
  <si>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</si>
  <si>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</si>
  <si>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</si>
  <si>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</si>
  <si>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</si>
  <si>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</si>
  <si>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</si>
  <si>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</si>
  <si>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</si>
  <si>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</si>
  <si>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</si>
  <si>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</si>
  <si>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</si>
  <si>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</si>
  <si>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</si>
  <si>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</si>
  <si>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</si>
  <si>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</si>
  <si>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</si>
  <si>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</si>
  <si>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</si>
  <si>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</si>
  <si>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</si>
  <si>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</si>
  <si>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</si>
  <si>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</si>
  <si>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</si>
  <si>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</si>
  <si>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</si>
  <si>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</si>
  <si>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</si>
  <si>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</si>
  <si>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</si>
  <si>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</si>
  <si>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</si>
  <si>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</si>
  <si>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</si>
  <si>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</si>
  <si>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</si>
  <si>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</si>
  <si>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</si>
  <si>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</si>
  <si>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</si>
  <si>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</si>
  <si>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</si>
  <si>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</si>
  <si>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</si>
  <si>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</si>
  <si>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</si>
  <si>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</si>
  <si>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</si>
  <si>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</si>
  <si>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</si>
  <si>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</si>
  <si>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</si>
  <si>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</si>
  <si>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</si>
  <si>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</si>
  <si>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</si>
  <si>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</si>
  <si>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</si>
  <si>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</si>
  <si>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</si>
  <si>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</si>
  <si>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</si>
  <si>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</si>
  <si>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</si>
  <si>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</si>
  <si>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</si>
  <si>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</si>
  <si>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</si>
  <si>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</si>
  <si>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</si>
  <si>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</si>
  <si>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</si>
  <si>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</si>
  <si>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</si>
  <si>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</si>
  <si>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</si>
  <si>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</si>
  <si>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</si>
  <si>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</si>
  <si>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</si>
  <si>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</si>
  <si>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</si>
  <si>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</si>
  <si>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</si>
  <si>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</si>
  <si>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</si>
  <si>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</si>
  <si>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</si>
  <si>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</si>
  <si>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</si>
  <si>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</si>
  <si>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</si>
  <si>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</si>
  <si>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</si>
  <si>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</si>
  <si>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</si>
  <si>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</si>
  <si>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</si>
  <si>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</si>
  <si>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</si>
  <si>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</si>
  <si>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</si>
  <si>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</si>
  <si>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</si>
  <si>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</si>
  <si>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</si>
  <si>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</si>
  <si>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</si>
  <si>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</si>
  <si>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</si>
  <si>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</si>
  <si>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</si>
  <si>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</si>
  <si>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</si>
  <si>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</si>
  <si>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</si>
  <si>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</si>
  <si>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</si>
  <si>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</si>
  <si>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</si>
  <si>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</si>
  <si>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</si>
  <si>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</si>
  <si>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</si>
  <si>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</si>
  <si>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</si>
  <si>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</si>
  <si>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</si>
  <si>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</si>
  <si>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</si>
  <si>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</si>
  <si>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</si>
  <si>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</si>
  <si>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</si>
  <si>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</si>
  <si>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</si>
  <si>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</si>
  <si>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</si>
  <si>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</si>
  <si>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</si>
  <si>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</si>
  <si>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</si>
  <si>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</si>
  <si>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</si>
  <si>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</si>
  <si>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</si>
  <si>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</si>
  <si>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</si>
  <si>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</si>
  <si>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</si>
  <si>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</si>
  <si>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</si>
  <si>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</si>
  <si>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</si>
  <si>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</si>
  <si>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</si>
  <si>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</si>
  <si>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</si>
  <si>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</si>
  <si>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</si>
  <si>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</si>
  <si>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</si>
  <si>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</si>
  <si>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</si>
  <si>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</si>
  <si>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</si>
  <si>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</si>
  <si>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</si>
  <si>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</si>
  <si>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</si>
  <si>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</si>
  <si>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</si>
  <si>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</si>
  <si>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</si>
  <si>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</si>
  <si>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</si>
  <si>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</si>
  <si>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</si>
  <si>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</si>
  <si>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</si>
  <si>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</si>
  <si>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</si>
  <si>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</si>
  <si>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</si>
  <si>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</si>
  <si>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</si>
  <si>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</si>
  <si>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</si>
  <si>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</si>
  <si>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</si>
  <si>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</si>
  <si>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</si>
  <si>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</si>
  <si>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</si>
  <si>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</si>
  <si>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</si>
  <si>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</si>
  <si>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</si>
  <si>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</si>
  <si>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</si>
  <si>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</si>
  <si>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</si>
  <si>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</si>
  <si>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</si>
  <si>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</si>
  <si>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</si>
  <si>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</si>
  <si>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</si>
  <si>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</si>
  <si>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</si>
  <si>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</si>
  <si>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</si>
  <si>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</si>
  <si>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</si>
  <si>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</si>
  <si>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</si>
  <si>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</si>
  <si>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</si>
  <si>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</si>
  <si>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</si>
  <si>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</si>
  <si>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</si>
  <si>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</si>
  <si>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</si>
  <si>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</si>
  <si>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</si>
  <si>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</si>
  <si>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</si>
  <si>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</si>
  <si>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</si>
  <si>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</si>
  <si>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</si>
  <si>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</si>
  <si>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</si>
  <si>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</si>
  <si>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</si>
  <si>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</si>
  <si>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</si>
  <si>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</si>
  <si>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</si>
  <si>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</si>
  <si>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</si>
  <si>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</si>
  <si>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</si>
  <si>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</si>
  <si>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</si>
  <si>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</si>
  <si>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</si>
  <si>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</si>
  <si>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</si>
  <si>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</si>
  <si>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</si>
  <si>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</si>
  <si>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</si>
  <si>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</si>
  <si>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</si>
  <si>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</si>
  <si>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</si>
  <si>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</si>
  <si>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</si>
  <si>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</si>
  <si>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</si>
  <si>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</si>
  <si>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</si>
  <si>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</si>
  <si>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</si>
  <si>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</si>
  <si>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</si>
  <si>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</si>
  <si>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</si>
  <si>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</si>
  <si>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</si>
  <si>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</si>
  <si>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</si>
  <si>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</si>
  <si>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</si>
  <si>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</si>
  <si>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</si>
  <si>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</si>
  <si>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</si>
  <si>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</si>
  <si>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</si>
  <si>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</si>
  <si>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</si>
  <si>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</si>
  <si>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</si>
  <si>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</si>
  <si>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</si>
  <si>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</si>
  <si>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</si>
  <si>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</si>
  <si>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</si>
  <si>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</si>
  <si>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</si>
  <si>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</si>
  <si>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</si>
  <si>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</si>
  <si>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</si>
  <si>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</si>
  <si>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</si>
  <si>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</si>
  <si>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</si>
  <si>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</si>
  <si>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</si>
  <si>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</si>
  <si>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</si>
  <si>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</si>
  <si>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</si>
  <si>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</si>
  <si>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</si>
  <si>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</si>
  <si>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</si>
  <si>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</si>
  <si>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</si>
  <si>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</si>
  <si>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</si>
  <si>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</si>
  <si>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</si>
  <si>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</si>
  <si>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</si>
  <si>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</si>
  <si>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</si>
  <si>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</si>
  <si>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</si>
  <si>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</si>
  <si>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</si>
  <si>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</si>
  <si>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</si>
  <si>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</si>
  <si>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</si>
  <si>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</si>
  <si>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</si>
  <si>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</si>
  <si>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</si>
  <si>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</si>
  <si>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</si>
  <si>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</si>
  <si>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</si>
  <si>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</si>
  <si>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</si>
  <si>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</si>
  <si>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</si>
  <si>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</si>
  <si>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</si>
  <si>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</si>
  <si>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</si>
  <si>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</si>
  <si>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</si>
  <si>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</si>
  <si>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</si>
  <si>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</si>
  <si>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</si>
  <si>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</si>
  <si>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</si>
  <si>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</si>
  <si>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</si>
  <si>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</si>
  <si>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</si>
  <si>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</si>
  <si>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</si>
  <si>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</si>
  <si>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</si>
  <si>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</si>
  <si>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</si>
  <si>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</si>
  <si>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</si>
  <si>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</si>
  <si>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</si>
  <si>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</si>
  <si>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</si>
  <si>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</si>
  <si>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</si>
  <si>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</si>
  <si>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</si>
  <si>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</si>
  <si>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</si>
  <si>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</si>
  <si>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</si>
  <si>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</si>
  <si>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</si>
  <si>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</si>
  <si>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</si>
  <si>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</si>
  <si>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</si>
  <si>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</si>
  <si>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</si>
  <si>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</si>
  <si>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</si>
  <si>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</si>
  <si>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</si>
  <si>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</si>
  <si>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</si>
  <si>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</si>
  <si>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</si>
  <si>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</si>
  <si>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</si>
  <si>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</si>
  <si>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</si>
  <si>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</si>
  <si>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</si>
  <si>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</si>
  <si>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</si>
  <si>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</si>
  <si>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</si>
  <si>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QUANTO GOLD COMMODITY CAN-DO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</si>
  <si>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</si>
  <si>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</si>
  <si>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</si>
  <si>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</si>
  <si>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</si>
  <si>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</si>
  <si>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</si>
  <si>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</si>
  <si>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</si>
  <si>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</si>
  <si>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</si>
  <si>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</si>
  <si>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</si>
  <si>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</si>
  <si>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</si>
  <si>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</si>
  <si>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</si>
  <si>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</si>
  <si>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</si>
  <si>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</si>
  <si>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</si>
  <si>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</si>
  <si>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</si>
  <si>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</si>
  <si>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</si>
  <si>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</si>
  <si>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</si>
  <si>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</si>
  <si>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</si>
  <si>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</si>
  <si>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</si>
  <si>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</si>
  <si>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</si>
  <si>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</si>
  <si>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</si>
  <si>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</si>
  <si>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</si>
  <si>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</si>
  <si>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</si>
  <si>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</si>
  <si>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</si>
  <si>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</si>
  <si>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2018/10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</si>
  <si>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</si>
  <si>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</si>
  <si>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</si>
  <si>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</si>
  <si>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</si>
  <si>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</si>
  <si>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</si>
  <si>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</si>
  <si>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</si>
  <si>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73.60%</t>
  </si>
  <si>
    <t>Position in the world league in Septemer 2018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</si>
</sst>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5" formatCode="_ * #,##0.00_ ;_ * \-#,##0.00_ ;_ * &quot;-&quot;??_ ;_ @_ 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5812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166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166" fontId="26" fillId="0" borderId="0" xfId="0" applyNumberFormat="1" applyFont="1" applyAlignment="1">
      <alignment horizontal="center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6" fillId="0" borderId="0" xfId="0" applyFont="1" applyFill="1"/>
    <xf numFmtId="167" fontId="0" fillId="0" borderId="11" xfId="4895" applyNumberFormat="1" applyFont="1" applyBorder="1"/>
    <xf numFmtId="166" fontId="0" fillId="0" borderId="11" xfId="0" applyNumberFormat="1" applyFont="1" applyFill="1" applyBorder="1" applyAlignment="1">
      <alignment horizontal="right"/>
    </xf>
    <xf numFmtId="166" fontId="55" fillId="36" borderId="0" xfId="0" applyNumberFormat="1" applyFont="1" applyFill="1"/>
    <xf numFmtId="166" fontId="55" fillId="36" borderId="0" xfId="0" applyNumberFormat="1" applyFont="1" applyFill="1" applyBorder="1" applyAlignment="1">
      <alignment horizontal="right"/>
    </xf>
    <xf numFmtId="166" fontId="26" fillId="36" borderId="0" xfId="0" applyNumberFormat="1" applyFont="1" applyFill="1"/>
    <xf numFmtId="166" fontId="26" fillId="36" borderId="0" xfId="0" applyNumberFormat="1" applyFont="1" applyFill="1" applyBorder="1" applyAlignment="1">
      <alignment horizontal="right"/>
    </xf>
    <xf numFmtId="10" fontId="26" fillId="36" borderId="0" xfId="43" applyNumberFormat="1" applyFont="1" applyFill="1"/>
  </cellXfs>
  <cellStyles count="5812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5703"/>
    <cellStyle name="Comma 10 2 2 2 3" xfId="3871"/>
    <cellStyle name="Comma 10 2 2 3" xfId="4787"/>
    <cellStyle name="Comma 10 2 2 4" xfId="2955"/>
    <cellStyle name="Comma 10 2 3" xfId="1512"/>
    <cellStyle name="Comma 10 2 3 2" xfId="5253"/>
    <cellStyle name="Comma 10 2 3 3" xfId="3421"/>
    <cellStyle name="Comma 10 2 4" xfId="4337"/>
    <cellStyle name="Comma 10 2 5" xfId="2505"/>
    <cellStyle name="Comma 10 3" xfId="725"/>
    <cellStyle name="Comma 10 3 2" xfId="1769"/>
    <cellStyle name="Comma 10 3 2 2" xfId="5478"/>
    <cellStyle name="Comma 10 3 2 3" xfId="3646"/>
    <cellStyle name="Comma 10 3 3" xfId="4562"/>
    <cellStyle name="Comma 10 3 4" xfId="2730"/>
    <cellStyle name="Comma 10 4" xfId="1249"/>
    <cellStyle name="Comma 10 4 2" xfId="5022"/>
    <cellStyle name="Comma 10 4 3" xfId="3190"/>
    <cellStyle name="Comma 10 5" xfId="4106"/>
    <cellStyle name="Comma 10 6" xfId="2274"/>
    <cellStyle name="Comma 11" xfId="70"/>
    <cellStyle name="Comma 11 2" xfId="357"/>
    <cellStyle name="Comma 11 2 2" xfId="871"/>
    <cellStyle name="Comma 11 2 2 2" xfId="1915"/>
    <cellStyle name="Comma 11 2 2 2 2" xfId="5595"/>
    <cellStyle name="Comma 11 2 2 2 3" xfId="3763"/>
    <cellStyle name="Comma 11 2 2 3" xfId="4679"/>
    <cellStyle name="Comma 11 2 2 4" xfId="2847"/>
    <cellStyle name="Comma 11 2 3" xfId="1401"/>
    <cellStyle name="Comma 11 2 3 2" xfId="5145"/>
    <cellStyle name="Comma 11 2 3 3" xfId="3313"/>
    <cellStyle name="Comma 11 2 4" xfId="4229"/>
    <cellStyle name="Comma 11 2 5" xfId="2397"/>
    <cellStyle name="Comma 11 3" xfId="614"/>
    <cellStyle name="Comma 11 3 2" xfId="1658"/>
    <cellStyle name="Comma 11 3 2 2" xfId="5370"/>
    <cellStyle name="Comma 11 3 2 3" xfId="3538"/>
    <cellStyle name="Comma 11 3 3" xfId="4454"/>
    <cellStyle name="Comma 11 3 4" xfId="2622"/>
    <cellStyle name="Comma 11 4" xfId="1130"/>
    <cellStyle name="Comma 11 4 2" xfId="4906"/>
    <cellStyle name="Comma 11 4 3" xfId="3074"/>
    <cellStyle name="Comma 11 5" xfId="3990"/>
    <cellStyle name="Comma 11 6" xfId="2158"/>
    <cellStyle name="Comma 12" xfId="1103"/>
    <cellStyle name="Comma 12 2" xfId="4895"/>
    <cellStyle name="Comma 12 3" xfId="3063"/>
    <cellStyle name="Comma 13" xfId="3979"/>
    <cellStyle name="Comma 14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5596"/>
    <cellStyle name="Comma 2 10 2 2 2 3" xfId="3764"/>
    <cellStyle name="Comma 2 10 2 2 3" xfId="4680"/>
    <cellStyle name="Comma 2 10 2 2 4" xfId="2848"/>
    <cellStyle name="Comma 2 10 2 3" xfId="1403"/>
    <cellStyle name="Comma 2 10 2 3 2" xfId="5146"/>
    <cellStyle name="Comma 2 10 2 3 3" xfId="3314"/>
    <cellStyle name="Comma 2 10 2 4" xfId="4230"/>
    <cellStyle name="Comma 2 10 2 5" xfId="2398"/>
    <cellStyle name="Comma 2 10 3" xfId="616"/>
    <cellStyle name="Comma 2 10 3 2" xfId="1660"/>
    <cellStyle name="Comma 2 10 3 2 2" xfId="5371"/>
    <cellStyle name="Comma 2 10 3 2 3" xfId="3539"/>
    <cellStyle name="Comma 2 10 3 3" xfId="4455"/>
    <cellStyle name="Comma 2 10 3 4" xfId="2623"/>
    <cellStyle name="Comma 2 10 4" xfId="1132"/>
    <cellStyle name="Comma 2 10 4 2" xfId="4907"/>
    <cellStyle name="Comma 2 10 4 3" xfId="3075"/>
    <cellStyle name="Comma 2 10 5" xfId="3991"/>
    <cellStyle name="Comma 2 10 6" xfId="2159"/>
    <cellStyle name="Comma 2 11" xfId="333"/>
    <cellStyle name="Comma 2 11 2" xfId="847"/>
    <cellStyle name="Comma 2 11 2 2" xfId="1891"/>
    <cellStyle name="Comma 2 11 2 2 2" xfId="5586"/>
    <cellStyle name="Comma 2 11 2 2 3" xfId="3754"/>
    <cellStyle name="Comma 2 11 2 3" xfId="4670"/>
    <cellStyle name="Comma 2 11 2 4" xfId="2838"/>
    <cellStyle name="Comma 2 11 3" xfId="1377"/>
    <cellStyle name="Comma 2 11 3 2" xfId="5136"/>
    <cellStyle name="Comma 2 11 3 3" xfId="3304"/>
    <cellStyle name="Comma 2 11 4" xfId="4220"/>
    <cellStyle name="Comma 2 11 5" xfId="2388"/>
    <cellStyle name="Comma 2 12" xfId="590"/>
    <cellStyle name="Comma 2 12 2" xfId="1634"/>
    <cellStyle name="Comma 2 12 2 2" xfId="5361"/>
    <cellStyle name="Comma 2 12 2 3" xfId="3529"/>
    <cellStyle name="Comma 2 12 3" xfId="4445"/>
    <cellStyle name="Comma 2 12 4" xfId="2613"/>
    <cellStyle name="Comma 2 13" xfId="1105"/>
    <cellStyle name="Comma 2 13 2" xfId="4896"/>
    <cellStyle name="Comma 2 13 3" xfId="3064"/>
    <cellStyle name="Comma 2 14" xfId="3980"/>
    <cellStyle name="Comma 2 15" xfId="2148"/>
    <cellStyle name="Comma 2 2" xfId="48"/>
    <cellStyle name="Comma 2 2 10" xfId="335"/>
    <cellStyle name="Comma 2 2 10 2" xfId="849"/>
    <cellStyle name="Comma 2 2 10 2 2" xfId="1893"/>
    <cellStyle name="Comma 2 2 10 2 2 2" xfId="5587"/>
    <cellStyle name="Comma 2 2 10 2 2 3" xfId="3755"/>
    <cellStyle name="Comma 2 2 10 2 3" xfId="4671"/>
    <cellStyle name="Comma 2 2 10 2 4" xfId="2839"/>
    <cellStyle name="Comma 2 2 10 3" xfId="1379"/>
    <cellStyle name="Comma 2 2 10 3 2" xfId="5137"/>
    <cellStyle name="Comma 2 2 10 3 3" xfId="3305"/>
    <cellStyle name="Comma 2 2 10 4" xfId="4221"/>
    <cellStyle name="Comma 2 2 10 5" xfId="2389"/>
    <cellStyle name="Comma 2 2 11" xfId="592"/>
    <cellStyle name="Comma 2 2 11 2" xfId="1636"/>
    <cellStyle name="Comma 2 2 11 2 2" xfId="5362"/>
    <cellStyle name="Comma 2 2 11 2 3" xfId="3530"/>
    <cellStyle name="Comma 2 2 11 3" xfId="4446"/>
    <cellStyle name="Comma 2 2 11 4" xfId="2614"/>
    <cellStyle name="Comma 2 2 12" xfId="1108"/>
    <cellStyle name="Comma 2 2 12 2" xfId="4898"/>
    <cellStyle name="Comma 2 2 12 3" xfId="3066"/>
    <cellStyle name="Comma 2 2 13" xfId="3982"/>
    <cellStyle name="Comma 2 2 14" xfId="2150"/>
    <cellStyle name="Comma 2 2 2" xfId="53"/>
    <cellStyle name="Comma 2 2 2 10" xfId="1113"/>
    <cellStyle name="Comma 2 2 2 10 2" xfId="4900"/>
    <cellStyle name="Comma 2 2 2 10 3" xfId="3068"/>
    <cellStyle name="Comma 2 2 2 11" xfId="3984"/>
    <cellStyle name="Comma 2 2 2 12" xfId="2152"/>
    <cellStyle name="Comma 2 2 2 2" xfId="66"/>
    <cellStyle name="Comma 2 2 2 2 10" xfId="3989"/>
    <cellStyle name="Comma 2 2 2 2 11" xfId="2157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5807"/>
    <cellStyle name="Comma 2 2 2 2 2 2 2 2 2 2 3" xfId="3975"/>
    <cellStyle name="Comma 2 2 2 2 2 2 2 2 2 3" xfId="4891"/>
    <cellStyle name="Comma 2 2 2 2 2 2 2 2 2 4" xfId="3059"/>
    <cellStyle name="Comma 2 2 2 2 2 2 2 2 3" xfId="1616"/>
    <cellStyle name="Comma 2 2 2 2 2 2 2 2 3 2" xfId="5357"/>
    <cellStyle name="Comma 2 2 2 2 2 2 2 2 3 3" xfId="3525"/>
    <cellStyle name="Comma 2 2 2 2 2 2 2 2 4" xfId="4441"/>
    <cellStyle name="Comma 2 2 2 2 2 2 2 2 5" xfId="2609"/>
    <cellStyle name="Comma 2 2 2 2 2 2 2 3" xfId="829"/>
    <cellStyle name="Comma 2 2 2 2 2 2 2 3 2" xfId="1873"/>
    <cellStyle name="Comma 2 2 2 2 2 2 2 3 2 2" xfId="5582"/>
    <cellStyle name="Comma 2 2 2 2 2 2 2 3 2 3" xfId="3750"/>
    <cellStyle name="Comma 2 2 2 2 2 2 2 3 3" xfId="4666"/>
    <cellStyle name="Comma 2 2 2 2 2 2 2 3 4" xfId="2834"/>
    <cellStyle name="Comma 2 2 2 2 2 2 2 4" xfId="1359"/>
    <cellStyle name="Comma 2 2 2 2 2 2 2 4 2" xfId="5132"/>
    <cellStyle name="Comma 2 2 2 2 2 2 2 4 3" xfId="3300"/>
    <cellStyle name="Comma 2 2 2 2 2 2 2 5" xfId="4216"/>
    <cellStyle name="Comma 2 2 2 2 2 2 2 6" xfId="2384"/>
    <cellStyle name="Comma 2 2 2 2 2 2 3" xfId="464"/>
    <cellStyle name="Comma 2 2 2 2 2 2 3 2" xfId="978"/>
    <cellStyle name="Comma 2 2 2 2 2 2 3 2 2" xfId="2022"/>
    <cellStyle name="Comma 2 2 2 2 2 2 3 2 2 2" xfId="5699"/>
    <cellStyle name="Comma 2 2 2 2 2 2 3 2 2 3" xfId="3867"/>
    <cellStyle name="Comma 2 2 2 2 2 2 3 2 3" xfId="4783"/>
    <cellStyle name="Comma 2 2 2 2 2 2 3 2 4" xfId="2951"/>
    <cellStyle name="Comma 2 2 2 2 2 2 3 3" xfId="1508"/>
    <cellStyle name="Comma 2 2 2 2 2 2 3 3 2" xfId="5249"/>
    <cellStyle name="Comma 2 2 2 2 2 2 3 3 3" xfId="3417"/>
    <cellStyle name="Comma 2 2 2 2 2 2 3 4" xfId="4333"/>
    <cellStyle name="Comma 2 2 2 2 2 2 3 5" xfId="2501"/>
    <cellStyle name="Comma 2 2 2 2 2 2 4" xfId="721"/>
    <cellStyle name="Comma 2 2 2 2 2 2 4 2" xfId="1765"/>
    <cellStyle name="Comma 2 2 2 2 2 2 4 2 2" xfId="5474"/>
    <cellStyle name="Comma 2 2 2 2 2 2 4 2 3" xfId="3642"/>
    <cellStyle name="Comma 2 2 2 2 2 2 4 3" xfId="4558"/>
    <cellStyle name="Comma 2 2 2 2 2 2 4 4" xfId="2726"/>
    <cellStyle name="Comma 2 2 2 2 2 2 5" xfId="1245"/>
    <cellStyle name="Comma 2 2 2 2 2 2 5 2" xfId="5018"/>
    <cellStyle name="Comma 2 2 2 2 2 2 5 3" xfId="3186"/>
    <cellStyle name="Comma 2 2 2 2 2 2 6" xfId="4102"/>
    <cellStyle name="Comma 2 2 2 2 2 2 7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5771"/>
    <cellStyle name="Comma 2 2 2 2 2 3 2 2 2 2 3" xfId="3939"/>
    <cellStyle name="Comma 2 2 2 2 2 3 2 2 2 3" xfId="4855"/>
    <cellStyle name="Comma 2 2 2 2 2 3 2 2 2 4" xfId="3023"/>
    <cellStyle name="Comma 2 2 2 2 2 3 2 2 3" xfId="1580"/>
    <cellStyle name="Comma 2 2 2 2 2 3 2 2 3 2" xfId="5321"/>
    <cellStyle name="Comma 2 2 2 2 2 3 2 2 3 3" xfId="3489"/>
    <cellStyle name="Comma 2 2 2 2 2 3 2 2 4" xfId="4405"/>
    <cellStyle name="Comma 2 2 2 2 2 3 2 2 5" xfId="2573"/>
    <cellStyle name="Comma 2 2 2 2 2 3 2 3" xfId="793"/>
    <cellStyle name="Comma 2 2 2 2 2 3 2 3 2" xfId="1837"/>
    <cellStyle name="Comma 2 2 2 2 2 3 2 3 2 2" xfId="5546"/>
    <cellStyle name="Comma 2 2 2 2 2 3 2 3 2 3" xfId="3714"/>
    <cellStyle name="Comma 2 2 2 2 2 3 2 3 3" xfId="4630"/>
    <cellStyle name="Comma 2 2 2 2 2 3 2 3 4" xfId="2798"/>
    <cellStyle name="Comma 2 2 2 2 2 3 2 4" xfId="1321"/>
    <cellStyle name="Comma 2 2 2 2 2 3 2 4 2" xfId="5094"/>
    <cellStyle name="Comma 2 2 2 2 2 3 2 4 3" xfId="3262"/>
    <cellStyle name="Comma 2 2 2 2 2 3 2 5" xfId="4178"/>
    <cellStyle name="Comma 2 2 2 2 2 3 2 6" xfId="2346"/>
    <cellStyle name="Comma 2 2 2 2 2 3 3" xfId="428"/>
    <cellStyle name="Comma 2 2 2 2 2 3 3 2" xfId="942"/>
    <cellStyle name="Comma 2 2 2 2 2 3 3 2 2" xfId="1986"/>
    <cellStyle name="Comma 2 2 2 2 2 3 3 2 2 2" xfId="5663"/>
    <cellStyle name="Comma 2 2 2 2 2 3 3 2 2 3" xfId="3831"/>
    <cellStyle name="Comma 2 2 2 2 2 3 3 2 3" xfId="4747"/>
    <cellStyle name="Comma 2 2 2 2 2 3 3 2 4" xfId="2915"/>
    <cellStyle name="Comma 2 2 2 2 2 3 3 3" xfId="1472"/>
    <cellStyle name="Comma 2 2 2 2 2 3 3 3 2" xfId="5213"/>
    <cellStyle name="Comma 2 2 2 2 2 3 3 3 3" xfId="3381"/>
    <cellStyle name="Comma 2 2 2 2 2 3 3 4" xfId="4297"/>
    <cellStyle name="Comma 2 2 2 2 2 3 3 5" xfId="2465"/>
    <cellStyle name="Comma 2 2 2 2 2 3 4" xfId="685"/>
    <cellStyle name="Comma 2 2 2 2 2 3 4 2" xfId="1729"/>
    <cellStyle name="Comma 2 2 2 2 2 3 4 2 2" xfId="5438"/>
    <cellStyle name="Comma 2 2 2 2 2 3 4 2 3" xfId="3606"/>
    <cellStyle name="Comma 2 2 2 2 2 3 4 3" xfId="4522"/>
    <cellStyle name="Comma 2 2 2 2 2 3 4 4" xfId="2690"/>
    <cellStyle name="Comma 2 2 2 2 2 3 5" xfId="1207"/>
    <cellStyle name="Comma 2 2 2 2 2 3 5 2" xfId="4980"/>
    <cellStyle name="Comma 2 2 2 2 2 3 5 3" xfId="3148"/>
    <cellStyle name="Comma 2 2 2 2 2 3 6" xfId="4064"/>
    <cellStyle name="Comma 2 2 2 2 2 3 7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5735"/>
    <cellStyle name="Comma 2 2 2 2 2 4 2 2 2 3" xfId="3903"/>
    <cellStyle name="Comma 2 2 2 2 2 4 2 2 3" xfId="4819"/>
    <cellStyle name="Comma 2 2 2 2 2 4 2 2 4" xfId="2987"/>
    <cellStyle name="Comma 2 2 2 2 2 4 2 3" xfId="1544"/>
    <cellStyle name="Comma 2 2 2 2 2 4 2 3 2" xfId="5285"/>
    <cellStyle name="Comma 2 2 2 2 2 4 2 3 3" xfId="3453"/>
    <cellStyle name="Comma 2 2 2 2 2 4 2 4" xfId="4369"/>
    <cellStyle name="Comma 2 2 2 2 2 4 2 5" xfId="2537"/>
    <cellStyle name="Comma 2 2 2 2 2 4 3" xfId="757"/>
    <cellStyle name="Comma 2 2 2 2 2 4 3 2" xfId="1801"/>
    <cellStyle name="Comma 2 2 2 2 2 4 3 2 2" xfId="5510"/>
    <cellStyle name="Comma 2 2 2 2 2 4 3 2 3" xfId="3678"/>
    <cellStyle name="Comma 2 2 2 2 2 4 3 3" xfId="4594"/>
    <cellStyle name="Comma 2 2 2 2 2 4 3 4" xfId="2762"/>
    <cellStyle name="Comma 2 2 2 2 2 4 4" xfId="1283"/>
    <cellStyle name="Comma 2 2 2 2 2 4 4 2" xfId="5056"/>
    <cellStyle name="Comma 2 2 2 2 2 4 4 3" xfId="3224"/>
    <cellStyle name="Comma 2 2 2 2 2 4 5" xfId="4140"/>
    <cellStyle name="Comma 2 2 2 2 2 4 6" xfId="2308"/>
    <cellStyle name="Comma 2 2 2 2 2 5" xfId="392"/>
    <cellStyle name="Comma 2 2 2 2 2 5 2" xfId="906"/>
    <cellStyle name="Comma 2 2 2 2 2 5 2 2" xfId="1950"/>
    <cellStyle name="Comma 2 2 2 2 2 5 2 2 2" xfId="5627"/>
    <cellStyle name="Comma 2 2 2 2 2 5 2 2 3" xfId="3795"/>
    <cellStyle name="Comma 2 2 2 2 2 5 2 3" xfId="4711"/>
    <cellStyle name="Comma 2 2 2 2 2 5 2 4" xfId="2879"/>
    <cellStyle name="Comma 2 2 2 2 2 5 3" xfId="1436"/>
    <cellStyle name="Comma 2 2 2 2 2 5 3 2" xfId="5177"/>
    <cellStyle name="Comma 2 2 2 2 2 5 3 3" xfId="3345"/>
    <cellStyle name="Comma 2 2 2 2 2 5 4" xfId="4261"/>
    <cellStyle name="Comma 2 2 2 2 2 5 5" xfId="2429"/>
    <cellStyle name="Comma 2 2 2 2 2 6" xfId="649"/>
    <cellStyle name="Comma 2 2 2 2 2 6 2" xfId="1693"/>
    <cellStyle name="Comma 2 2 2 2 2 6 2 2" xfId="5402"/>
    <cellStyle name="Comma 2 2 2 2 2 6 2 3" xfId="3570"/>
    <cellStyle name="Comma 2 2 2 2 2 6 3" xfId="4486"/>
    <cellStyle name="Comma 2 2 2 2 2 6 4" xfId="2654"/>
    <cellStyle name="Comma 2 2 2 2 2 7" xfId="1169"/>
    <cellStyle name="Comma 2 2 2 2 2 7 2" xfId="4942"/>
    <cellStyle name="Comma 2 2 2 2 2 7 3" xfId="3110"/>
    <cellStyle name="Comma 2 2 2 2 2 8" xfId="4026"/>
    <cellStyle name="Comma 2 2 2 2 2 9" xfId="2194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5789"/>
    <cellStyle name="Comma 2 2 2 2 3 2 2 2 2 3" xfId="3957"/>
    <cellStyle name="Comma 2 2 2 2 3 2 2 2 3" xfId="4873"/>
    <cellStyle name="Comma 2 2 2 2 3 2 2 2 4" xfId="3041"/>
    <cellStyle name="Comma 2 2 2 2 3 2 2 3" xfId="1598"/>
    <cellStyle name="Comma 2 2 2 2 3 2 2 3 2" xfId="5339"/>
    <cellStyle name="Comma 2 2 2 2 3 2 2 3 3" xfId="3507"/>
    <cellStyle name="Comma 2 2 2 2 3 2 2 4" xfId="4423"/>
    <cellStyle name="Comma 2 2 2 2 3 2 2 5" xfId="2591"/>
    <cellStyle name="Comma 2 2 2 2 3 2 3" xfId="811"/>
    <cellStyle name="Comma 2 2 2 2 3 2 3 2" xfId="1855"/>
    <cellStyle name="Comma 2 2 2 2 3 2 3 2 2" xfId="5564"/>
    <cellStyle name="Comma 2 2 2 2 3 2 3 2 3" xfId="3732"/>
    <cellStyle name="Comma 2 2 2 2 3 2 3 3" xfId="4648"/>
    <cellStyle name="Comma 2 2 2 2 3 2 3 4" xfId="2816"/>
    <cellStyle name="Comma 2 2 2 2 3 2 4" xfId="1340"/>
    <cellStyle name="Comma 2 2 2 2 3 2 4 2" xfId="5113"/>
    <cellStyle name="Comma 2 2 2 2 3 2 4 3" xfId="3281"/>
    <cellStyle name="Comma 2 2 2 2 3 2 5" xfId="4197"/>
    <cellStyle name="Comma 2 2 2 2 3 2 6" xfId="2365"/>
    <cellStyle name="Comma 2 2 2 2 3 3" xfId="446"/>
    <cellStyle name="Comma 2 2 2 2 3 3 2" xfId="960"/>
    <cellStyle name="Comma 2 2 2 2 3 3 2 2" xfId="2004"/>
    <cellStyle name="Comma 2 2 2 2 3 3 2 2 2" xfId="5681"/>
    <cellStyle name="Comma 2 2 2 2 3 3 2 2 3" xfId="3849"/>
    <cellStyle name="Comma 2 2 2 2 3 3 2 3" xfId="4765"/>
    <cellStyle name="Comma 2 2 2 2 3 3 2 4" xfId="2933"/>
    <cellStyle name="Comma 2 2 2 2 3 3 3" xfId="1490"/>
    <cellStyle name="Comma 2 2 2 2 3 3 3 2" xfId="5231"/>
    <cellStyle name="Comma 2 2 2 2 3 3 3 3" xfId="3399"/>
    <cellStyle name="Comma 2 2 2 2 3 3 4" xfId="4315"/>
    <cellStyle name="Comma 2 2 2 2 3 3 5" xfId="2483"/>
    <cellStyle name="Comma 2 2 2 2 3 4" xfId="703"/>
    <cellStyle name="Comma 2 2 2 2 3 4 2" xfId="1747"/>
    <cellStyle name="Comma 2 2 2 2 3 4 2 2" xfId="5456"/>
    <cellStyle name="Comma 2 2 2 2 3 4 2 3" xfId="3624"/>
    <cellStyle name="Comma 2 2 2 2 3 4 3" xfId="4540"/>
    <cellStyle name="Comma 2 2 2 2 3 4 4" xfId="2708"/>
    <cellStyle name="Comma 2 2 2 2 3 5" xfId="1226"/>
    <cellStyle name="Comma 2 2 2 2 3 5 2" xfId="4999"/>
    <cellStyle name="Comma 2 2 2 2 3 5 3" xfId="3167"/>
    <cellStyle name="Comma 2 2 2 2 3 6" xfId="4083"/>
    <cellStyle name="Comma 2 2 2 2 3 7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5753"/>
    <cellStyle name="Comma 2 2 2 2 4 2 2 2 2 3" xfId="3921"/>
    <cellStyle name="Comma 2 2 2 2 4 2 2 2 3" xfId="4837"/>
    <cellStyle name="Comma 2 2 2 2 4 2 2 2 4" xfId="3005"/>
    <cellStyle name="Comma 2 2 2 2 4 2 2 3" xfId="1562"/>
    <cellStyle name="Comma 2 2 2 2 4 2 2 3 2" xfId="5303"/>
    <cellStyle name="Comma 2 2 2 2 4 2 2 3 3" xfId="3471"/>
    <cellStyle name="Comma 2 2 2 2 4 2 2 4" xfId="4387"/>
    <cellStyle name="Comma 2 2 2 2 4 2 2 5" xfId="2555"/>
    <cellStyle name="Comma 2 2 2 2 4 2 3" xfId="775"/>
    <cellStyle name="Comma 2 2 2 2 4 2 3 2" xfId="1819"/>
    <cellStyle name="Comma 2 2 2 2 4 2 3 2 2" xfId="5528"/>
    <cellStyle name="Comma 2 2 2 2 4 2 3 2 3" xfId="3696"/>
    <cellStyle name="Comma 2 2 2 2 4 2 3 3" xfId="4612"/>
    <cellStyle name="Comma 2 2 2 2 4 2 3 4" xfId="2780"/>
    <cellStyle name="Comma 2 2 2 2 4 2 4" xfId="1302"/>
    <cellStyle name="Comma 2 2 2 2 4 2 4 2" xfId="5075"/>
    <cellStyle name="Comma 2 2 2 2 4 2 4 3" xfId="3243"/>
    <cellStyle name="Comma 2 2 2 2 4 2 5" xfId="4159"/>
    <cellStyle name="Comma 2 2 2 2 4 2 6" xfId="2327"/>
    <cellStyle name="Comma 2 2 2 2 4 3" xfId="410"/>
    <cellStyle name="Comma 2 2 2 2 4 3 2" xfId="924"/>
    <cellStyle name="Comma 2 2 2 2 4 3 2 2" xfId="1968"/>
    <cellStyle name="Comma 2 2 2 2 4 3 2 2 2" xfId="5645"/>
    <cellStyle name="Comma 2 2 2 2 4 3 2 2 3" xfId="3813"/>
    <cellStyle name="Comma 2 2 2 2 4 3 2 3" xfId="4729"/>
    <cellStyle name="Comma 2 2 2 2 4 3 2 4" xfId="2897"/>
    <cellStyle name="Comma 2 2 2 2 4 3 3" xfId="1454"/>
    <cellStyle name="Comma 2 2 2 2 4 3 3 2" xfId="5195"/>
    <cellStyle name="Comma 2 2 2 2 4 3 3 3" xfId="3363"/>
    <cellStyle name="Comma 2 2 2 2 4 3 4" xfId="4279"/>
    <cellStyle name="Comma 2 2 2 2 4 3 5" xfId="2447"/>
    <cellStyle name="Comma 2 2 2 2 4 4" xfId="667"/>
    <cellStyle name="Comma 2 2 2 2 4 4 2" xfId="1711"/>
    <cellStyle name="Comma 2 2 2 2 4 4 2 2" xfId="5420"/>
    <cellStyle name="Comma 2 2 2 2 4 4 2 3" xfId="3588"/>
    <cellStyle name="Comma 2 2 2 2 4 4 3" xfId="4504"/>
    <cellStyle name="Comma 2 2 2 2 4 4 4" xfId="2672"/>
    <cellStyle name="Comma 2 2 2 2 4 5" xfId="1188"/>
    <cellStyle name="Comma 2 2 2 2 4 5 2" xfId="4961"/>
    <cellStyle name="Comma 2 2 2 2 4 5 3" xfId="3129"/>
    <cellStyle name="Comma 2 2 2 2 4 6" xfId="4045"/>
    <cellStyle name="Comma 2 2 2 2 4 7" xfId="2213"/>
    <cellStyle name="Comma 2 2 2 2 5" xfId="212"/>
    <cellStyle name="Comma 2 2 2 2 5 2" xfId="482"/>
    <cellStyle name="Comma 2 2 2 2 5 2 2" xfId="996"/>
    <cellStyle name="Comma 2 2 2 2 5 2 2 2" xfId="2040"/>
    <cellStyle name="Comma 2 2 2 2 5 2 2 2 2" xfId="5717"/>
    <cellStyle name="Comma 2 2 2 2 5 2 2 2 3" xfId="3885"/>
    <cellStyle name="Comma 2 2 2 2 5 2 2 3" xfId="4801"/>
    <cellStyle name="Comma 2 2 2 2 5 2 2 4" xfId="2969"/>
    <cellStyle name="Comma 2 2 2 2 5 2 3" xfId="1526"/>
    <cellStyle name="Comma 2 2 2 2 5 2 3 2" xfId="5267"/>
    <cellStyle name="Comma 2 2 2 2 5 2 3 3" xfId="3435"/>
    <cellStyle name="Comma 2 2 2 2 5 2 4" xfId="4351"/>
    <cellStyle name="Comma 2 2 2 2 5 2 5" xfId="2519"/>
    <cellStyle name="Comma 2 2 2 2 5 3" xfId="739"/>
    <cellStyle name="Comma 2 2 2 2 5 3 2" xfId="1783"/>
    <cellStyle name="Comma 2 2 2 2 5 3 2 2" xfId="5492"/>
    <cellStyle name="Comma 2 2 2 2 5 3 2 3" xfId="3660"/>
    <cellStyle name="Comma 2 2 2 2 5 3 3" xfId="4576"/>
    <cellStyle name="Comma 2 2 2 2 5 3 4" xfId="2744"/>
    <cellStyle name="Comma 2 2 2 2 5 4" xfId="1264"/>
    <cellStyle name="Comma 2 2 2 2 5 4 2" xfId="5037"/>
    <cellStyle name="Comma 2 2 2 2 5 4 3" xfId="3205"/>
    <cellStyle name="Comma 2 2 2 2 5 5" xfId="4121"/>
    <cellStyle name="Comma 2 2 2 2 5 6" xfId="2289"/>
    <cellStyle name="Comma 2 2 2 2 6" xfId="90"/>
    <cellStyle name="Comma 2 2 2 2 6 2" xfId="374"/>
    <cellStyle name="Comma 2 2 2 2 6 2 2" xfId="888"/>
    <cellStyle name="Comma 2 2 2 2 6 2 2 2" xfId="1932"/>
    <cellStyle name="Comma 2 2 2 2 6 2 2 2 2" xfId="5609"/>
    <cellStyle name="Comma 2 2 2 2 6 2 2 2 3" xfId="3777"/>
    <cellStyle name="Comma 2 2 2 2 6 2 2 3" xfId="4693"/>
    <cellStyle name="Comma 2 2 2 2 6 2 2 4" xfId="2861"/>
    <cellStyle name="Comma 2 2 2 2 6 2 3" xfId="1418"/>
    <cellStyle name="Comma 2 2 2 2 6 2 3 2" xfId="5159"/>
    <cellStyle name="Comma 2 2 2 2 6 2 3 3" xfId="3327"/>
    <cellStyle name="Comma 2 2 2 2 6 2 4" xfId="4243"/>
    <cellStyle name="Comma 2 2 2 2 6 2 5" xfId="2411"/>
    <cellStyle name="Comma 2 2 2 2 6 3" xfId="631"/>
    <cellStyle name="Comma 2 2 2 2 6 3 2" xfId="1675"/>
    <cellStyle name="Comma 2 2 2 2 6 3 2 2" xfId="5384"/>
    <cellStyle name="Comma 2 2 2 2 6 3 2 3" xfId="3552"/>
    <cellStyle name="Comma 2 2 2 2 6 3 3" xfId="4468"/>
    <cellStyle name="Comma 2 2 2 2 6 3 4" xfId="2636"/>
    <cellStyle name="Comma 2 2 2 2 6 4" xfId="1150"/>
    <cellStyle name="Comma 2 2 2 2 6 4 2" xfId="4923"/>
    <cellStyle name="Comma 2 2 2 2 6 4 3" xfId="3091"/>
    <cellStyle name="Comma 2 2 2 2 6 5" xfId="4007"/>
    <cellStyle name="Comma 2 2 2 2 6 6" xfId="2175"/>
    <cellStyle name="Comma 2 2 2 2 7" xfId="353"/>
    <cellStyle name="Comma 2 2 2 2 7 2" xfId="867"/>
    <cellStyle name="Comma 2 2 2 2 7 2 2" xfId="1911"/>
    <cellStyle name="Comma 2 2 2 2 7 2 2 2" xfId="5594"/>
    <cellStyle name="Comma 2 2 2 2 7 2 2 3" xfId="3762"/>
    <cellStyle name="Comma 2 2 2 2 7 2 3" xfId="4678"/>
    <cellStyle name="Comma 2 2 2 2 7 2 4" xfId="2846"/>
    <cellStyle name="Comma 2 2 2 2 7 3" xfId="1397"/>
    <cellStyle name="Comma 2 2 2 2 7 3 2" xfId="5144"/>
    <cellStyle name="Comma 2 2 2 2 7 3 3" xfId="3312"/>
    <cellStyle name="Comma 2 2 2 2 7 4" xfId="4228"/>
    <cellStyle name="Comma 2 2 2 2 7 5" xfId="2396"/>
    <cellStyle name="Comma 2 2 2 2 8" xfId="610"/>
    <cellStyle name="Comma 2 2 2 2 8 2" xfId="1654"/>
    <cellStyle name="Comma 2 2 2 2 8 2 2" xfId="5369"/>
    <cellStyle name="Comma 2 2 2 2 8 2 3" xfId="3537"/>
    <cellStyle name="Comma 2 2 2 2 8 3" xfId="4453"/>
    <cellStyle name="Comma 2 2 2 2 8 4" xfId="2621"/>
    <cellStyle name="Comma 2 2 2 2 9" xfId="1126"/>
    <cellStyle name="Comma 2 2 2 2 9 2" xfId="4905"/>
    <cellStyle name="Comma 2 2 2 2 9 3" xfId="3073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5798"/>
    <cellStyle name="Comma 2 2 2 3 2 2 2 2 2 3" xfId="3966"/>
    <cellStyle name="Comma 2 2 2 3 2 2 2 2 3" xfId="4882"/>
    <cellStyle name="Comma 2 2 2 3 2 2 2 2 4" xfId="3050"/>
    <cellStyle name="Comma 2 2 2 3 2 2 2 3" xfId="1607"/>
    <cellStyle name="Comma 2 2 2 3 2 2 2 3 2" xfId="5348"/>
    <cellStyle name="Comma 2 2 2 3 2 2 2 3 3" xfId="3516"/>
    <cellStyle name="Comma 2 2 2 3 2 2 2 4" xfId="4432"/>
    <cellStyle name="Comma 2 2 2 3 2 2 2 5" xfId="2600"/>
    <cellStyle name="Comma 2 2 2 3 2 2 3" xfId="820"/>
    <cellStyle name="Comma 2 2 2 3 2 2 3 2" xfId="1864"/>
    <cellStyle name="Comma 2 2 2 3 2 2 3 2 2" xfId="5573"/>
    <cellStyle name="Comma 2 2 2 3 2 2 3 2 3" xfId="3741"/>
    <cellStyle name="Comma 2 2 2 3 2 2 3 3" xfId="4657"/>
    <cellStyle name="Comma 2 2 2 3 2 2 3 4" xfId="2825"/>
    <cellStyle name="Comma 2 2 2 3 2 2 4" xfId="1349"/>
    <cellStyle name="Comma 2 2 2 3 2 2 4 2" xfId="5122"/>
    <cellStyle name="Comma 2 2 2 3 2 2 4 3" xfId="3290"/>
    <cellStyle name="Comma 2 2 2 3 2 2 5" xfId="4206"/>
    <cellStyle name="Comma 2 2 2 3 2 2 6" xfId="2374"/>
    <cellStyle name="Comma 2 2 2 3 2 3" xfId="455"/>
    <cellStyle name="Comma 2 2 2 3 2 3 2" xfId="969"/>
    <cellStyle name="Comma 2 2 2 3 2 3 2 2" xfId="2013"/>
    <cellStyle name="Comma 2 2 2 3 2 3 2 2 2" xfId="5690"/>
    <cellStyle name="Comma 2 2 2 3 2 3 2 2 3" xfId="3858"/>
    <cellStyle name="Comma 2 2 2 3 2 3 2 3" xfId="4774"/>
    <cellStyle name="Comma 2 2 2 3 2 3 2 4" xfId="2942"/>
    <cellStyle name="Comma 2 2 2 3 2 3 3" xfId="1499"/>
    <cellStyle name="Comma 2 2 2 3 2 3 3 2" xfId="5240"/>
    <cellStyle name="Comma 2 2 2 3 2 3 3 3" xfId="3408"/>
    <cellStyle name="Comma 2 2 2 3 2 3 4" xfId="4324"/>
    <cellStyle name="Comma 2 2 2 3 2 3 5" xfId="2492"/>
    <cellStyle name="Comma 2 2 2 3 2 4" xfId="712"/>
    <cellStyle name="Comma 2 2 2 3 2 4 2" xfId="1756"/>
    <cellStyle name="Comma 2 2 2 3 2 4 2 2" xfId="5465"/>
    <cellStyle name="Comma 2 2 2 3 2 4 2 3" xfId="3633"/>
    <cellStyle name="Comma 2 2 2 3 2 4 3" xfId="4549"/>
    <cellStyle name="Comma 2 2 2 3 2 4 4" xfId="2717"/>
    <cellStyle name="Comma 2 2 2 3 2 5" xfId="1235"/>
    <cellStyle name="Comma 2 2 2 3 2 5 2" xfId="5008"/>
    <cellStyle name="Comma 2 2 2 3 2 5 3" xfId="3176"/>
    <cellStyle name="Comma 2 2 2 3 2 6" xfId="4092"/>
    <cellStyle name="Comma 2 2 2 3 2 7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5762"/>
    <cellStyle name="Comma 2 2 2 3 3 2 2 2 2 3" xfId="3930"/>
    <cellStyle name="Comma 2 2 2 3 3 2 2 2 3" xfId="4846"/>
    <cellStyle name="Comma 2 2 2 3 3 2 2 2 4" xfId="3014"/>
    <cellStyle name="Comma 2 2 2 3 3 2 2 3" xfId="1571"/>
    <cellStyle name="Comma 2 2 2 3 3 2 2 3 2" xfId="5312"/>
    <cellStyle name="Comma 2 2 2 3 3 2 2 3 3" xfId="3480"/>
    <cellStyle name="Comma 2 2 2 3 3 2 2 4" xfId="4396"/>
    <cellStyle name="Comma 2 2 2 3 3 2 2 5" xfId="2564"/>
    <cellStyle name="Comma 2 2 2 3 3 2 3" xfId="784"/>
    <cellStyle name="Comma 2 2 2 3 3 2 3 2" xfId="1828"/>
    <cellStyle name="Comma 2 2 2 3 3 2 3 2 2" xfId="5537"/>
    <cellStyle name="Comma 2 2 2 3 3 2 3 2 3" xfId="3705"/>
    <cellStyle name="Comma 2 2 2 3 3 2 3 3" xfId="4621"/>
    <cellStyle name="Comma 2 2 2 3 3 2 3 4" xfId="2789"/>
    <cellStyle name="Comma 2 2 2 3 3 2 4" xfId="1311"/>
    <cellStyle name="Comma 2 2 2 3 3 2 4 2" xfId="5084"/>
    <cellStyle name="Comma 2 2 2 3 3 2 4 3" xfId="3252"/>
    <cellStyle name="Comma 2 2 2 3 3 2 5" xfId="4168"/>
    <cellStyle name="Comma 2 2 2 3 3 2 6" xfId="2336"/>
    <cellStyle name="Comma 2 2 2 3 3 3" xfId="419"/>
    <cellStyle name="Comma 2 2 2 3 3 3 2" xfId="933"/>
    <cellStyle name="Comma 2 2 2 3 3 3 2 2" xfId="1977"/>
    <cellStyle name="Comma 2 2 2 3 3 3 2 2 2" xfId="5654"/>
    <cellStyle name="Comma 2 2 2 3 3 3 2 2 3" xfId="3822"/>
    <cellStyle name="Comma 2 2 2 3 3 3 2 3" xfId="4738"/>
    <cellStyle name="Comma 2 2 2 3 3 3 2 4" xfId="2906"/>
    <cellStyle name="Comma 2 2 2 3 3 3 3" xfId="1463"/>
    <cellStyle name="Comma 2 2 2 3 3 3 3 2" xfId="5204"/>
    <cellStyle name="Comma 2 2 2 3 3 3 3 3" xfId="3372"/>
    <cellStyle name="Comma 2 2 2 3 3 3 4" xfId="4288"/>
    <cellStyle name="Comma 2 2 2 3 3 3 5" xfId="2456"/>
    <cellStyle name="Comma 2 2 2 3 3 4" xfId="676"/>
    <cellStyle name="Comma 2 2 2 3 3 4 2" xfId="1720"/>
    <cellStyle name="Comma 2 2 2 3 3 4 2 2" xfId="5429"/>
    <cellStyle name="Comma 2 2 2 3 3 4 2 3" xfId="3597"/>
    <cellStyle name="Comma 2 2 2 3 3 4 3" xfId="4513"/>
    <cellStyle name="Comma 2 2 2 3 3 4 4" xfId="2681"/>
    <cellStyle name="Comma 2 2 2 3 3 5" xfId="1197"/>
    <cellStyle name="Comma 2 2 2 3 3 5 2" xfId="4970"/>
    <cellStyle name="Comma 2 2 2 3 3 5 3" xfId="3138"/>
    <cellStyle name="Comma 2 2 2 3 3 6" xfId="4054"/>
    <cellStyle name="Comma 2 2 2 3 3 7" xfId="2222"/>
    <cellStyle name="Comma 2 2 2 3 4" xfId="222"/>
    <cellStyle name="Comma 2 2 2 3 4 2" xfId="491"/>
    <cellStyle name="Comma 2 2 2 3 4 2 2" xfId="1005"/>
    <cellStyle name="Comma 2 2 2 3 4 2 2 2" xfId="2049"/>
    <cellStyle name="Comma 2 2 2 3 4 2 2 2 2" xfId="5726"/>
    <cellStyle name="Comma 2 2 2 3 4 2 2 2 3" xfId="3894"/>
    <cellStyle name="Comma 2 2 2 3 4 2 2 3" xfId="4810"/>
    <cellStyle name="Comma 2 2 2 3 4 2 2 4" xfId="2978"/>
    <cellStyle name="Comma 2 2 2 3 4 2 3" xfId="1535"/>
    <cellStyle name="Comma 2 2 2 3 4 2 3 2" xfId="5276"/>
    <cellStyle name="Comma 2 2 2 3 4 2 3 3" xfId="3444"/>
    <cellStyle name="Comma 2 2 2 3 4 2 4" xfId="4360"/>
    <cellStyle name="Comma 2 2 2 3 4 2 5" xfId="2528"/>
    <cellStyle name="Comma 2 2 2 3 4 3" xfId="748"/>
    <cellStyle name="Comma 2 2 2 3 4 3 2" xfId="1792"/>
    <cellStyle name="Comma 2 2 2 3 4 3 2 2" xfId="5501"/>
    <cellStyle name="Comma 2 2 2 3 4 3 2 3" xfId="3669"/>
    <cellStyle name="Comma 2 2 2 3 4 3 3" xfId="4585"/>
    <cellStyle name="Comma 2 2 2 3 4 3 4" xfId="2753"/>
    <cellStyle name="Comma 2 2 2 3 4 4" xfId="1273"/>
    <cellStyle name="Comma 2 2 2 3 4 4 2" xfId="5046"/>
    <cellStyle name="Comma 2 2 2 3 4 4 3" xfId="3214"/>
    <cellStyle name="Comma 2 2 2 3 4 5" xfId="4130"/>
    <cellStyle name="Comma 2 2 2 3 4 6" xfId="2298"/>
    <cellStyle name="Comma 2 2 2 3 5" xfId="383"/>
    <cellStyle name="Comma 2 2 2 3 5 2" xfId="897"/>
    <cellStyle name="Comma 2 2 2 3 5 2 2" xfId="1941"/>
    <cellStyle name="Comma 2 2 2 3 5 2 2 2" xfId="5618"/>
    <cellStyle name="Comma 2 2 2 3 5 2 2 3" xfId="3786"/>
    <cellStyle name="Comma 2 2 2 3 5 2 3" xfId="4702"/>
    <cellStyle name="Comma 2 2 2 3 5 2 4" xfId="2870"/>
    <cellStyle name="Comma 2 2 2 3 5 3" xfId="1427"/>
    <cellStyle name="Comma 2 2 2 3 5 3 2" xfId="5168"/>
    <cellStyle name="Comma 2 2 2 3 5 3 3" xfId="3336"/>
    <cellStyle name="Comma 2 2 2 3 5 4" xfId="4252"/>
    <cellStyle name="Comma 2 2 2 3 5 5" xfId="2420"/>
    <cellStyle name="Comma 2 2 2 3 6" xfId="640"/>
    <cellStyle name="Comma 2 2 2 3 6 2" xfId="1684"/>
    <cellStyle name="Comma 2 2 2 3 6 2 2" xfId="5393"/>
    <cellStyle name="Comma 2 2 2 3 6 2 3" xfId="3561"/>
    <cellStyle name="Comma 2 2 2 3 6 3" xfId="4477"/>
    <cellStyle name="Comma 2 2 2 3 6 4" xfId="2645"/>
    <cellStyle name="Comma 2 2 2 3 7" xfId="1159"/>
    <cellStyle name="Comma 2 2 2 3 7 2" xfId="4932"/>
    <cellStyle name="Comma 2 2 2 3 7 3" xfId="3100"/>
    <cellStyle name="Comma 2 2 2 3 8" xfId="4016"/>
    <cellStyle name="Comma 2 2 2 3 9" xfId="2184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5780"/>
    <cellStyle name="Comma 2 2 2 4 2 2 2 2 3" xfId="3948"/>
    <cellStyle name="Comma 2 2 2 4 2 2 2 3" xfId="4864"/>
    <cellStyle name="Comma 2 2 2 4 2 2 2 4" xfId="3032"/>
    <cellStyle name="Comma 2 2 2 4 2 2 3" xfId="1589"/>
    <cellStyle name="Comma 2 2 2 4 2 2 3 2" xfId="5330"/>
    <cellStyle name="Comma 2 2 2 4 2 2 3 3" xfId="3498"/>
    <cellStyle name="Comma 2 2 2 4 2 2 4" xfId="4414"/>
    <cellStyle name="Comma 2 2 2 4 2 2 5" xfId="2582"/>
    <cellStyle name="Comma 2 2 2 4 2 3" xfId="802"/>
    <cellStyle name="Comma 2 2 2 4 2 3 2" xfId="1846"/>
    <cellStyle name="Comma 2 2 2 4 2 3 2 2" xfId="5555"/>
    <cellStyle name="Comma 2 2 2 4 2 3 2 3" xfId="3723"/>
    <cellStyle name="Comma 2 2 2 4 2 3 3" xfId="4639"/>
    <cellStyle name="Comma 2 2 2 4 2 3 4" xfId="2807"/>
    <cellStyle name="Comma 2 2 2 4 2 4" xfId="1330"/>
    <cellStyle name="Comma 2 2 2 4 2 4 2" xfId="5103"/>
    <cellStyle name="Comma 2 2 2 4 2 4 3" xfId="3271"/>
    <cellStyle name="Comma 2 2 2 4 2 5" xfId="4187"/>
    <cellStyle name="Comma 2 2 2 4 2 6" xfId="2355"/>
    <cellStyle name="Comma 2 2 2 4 3" xfId="437"/>
    <cellStyle name="Comma 2 2 2 4 3 2" xfId="951"/>
    <cellStyle name="Comma 2 2 2 4 3 2 2" xfId="1995"/>
    <cellStyle name="Comma 2 2 2 4 3 2 2 2" xfId="5672"/>
    <cellStyle name="Comma 2 2 2 4 3 2 2 3" xfId="3840"/>
    <cellStyle name="Comma 2 2 2 4 3 2 3" xfId="4756"/>
    <cellStyle name="Comma 2 2 2 4 3 2 4" xfId="2924"/>
    <cellStyle name="Comma 2 2 2 4 3 3" xfId="1481"/>
    <cellStyle name="Comma 2 2 2 4 3 3 2" xfId="5222"/>
    <cellStyle name="Comma 2 2 2 4 3 3 3" xfId="3390"/>
    <cellStyle name="Comma 2 2 2 4 3 4" xfId="4306"/>
    <cellStyle name="Comma 2 2 2 4 3 5" xfId="2474"/>
    <cellStyle name="Comma 2 2 2 4 4" xfId="694"/>
    <cellStyle name="Comma 2 2 2 4 4 2" xfId="1738"/>
    <cellStyle name="Comma 2 2 2 4 4 2 2" xfId="5447"/>
    <cellStyle name="Comma 2 2 2 4 4 2 3" xfId="3615"/>
    <cellStyle name="Comma 2 2 2 4 4 3" xfId="4531"/>
    <cellStyle name="Comma 2 2 2 4 4 4" xfId="2699"/>
    <cellStyle name="Comma 2 2 2 4 5" xfId="1216"/>
    <cellStyle name="Comma 2 2 2 4 5 2" xfId="4989"/>
    <cellStyle name="Comma 2 2 2 4 5 3" xfId="3157"/>
    <cellStyle name="Comma 2 2 2 4 6" xfId="4073"/>
    <cellStyle name="Comma 2 2 2 4 7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5744"/>
    <cellStyle name="Comma 2 2 2 5 2 2 2 2 3" xfId="3912"/>
    <cellStyle name="Comma 2 2 2 5 2 2 2 3" xfId="4828"/>
    <cellStyle name="Comma 2 2 2 5 2 2 2 4" xfId="2996"/>
    <cellStyle name="Comma 2 2 2 5 2 2 3" xfId="1553"/>
    <cellStyle name="Comma 2 2 2 5 2 2 3 2" xfId="5294"/>
    <cellStyle name="Comma 2 2 2 5 2 2 3 3" xfId="3462"/>
    <cellStyle name="Comma 2 2 2 5 2 2 4" xfId="4378"/>
    <cellStyle name="Comma 2 2 2 5 2 2 5" xfId="2546"/>
    <cellStyle name="Comma 2 2 2 5 2 3" xfId="766"/>
    <cellStyle name="Comma 2 2 2 5 2 3 2" xfId="1810"/>
    <cellStyle name="Comma 2 2 2 5 2 3 2 2" xfId="5519"/>
    <cellStyle name="Comma 2 2 2 5 2 3 2 3" xfId="3687"/>
    <cellStyle name="Comma 2 2 2 5 2 3 3" xfId="4603"/>
    <cellStyle name="Comma 2 2 2 5 2 3 4" xfId="2771"/>
    <cellStyle name="Comma 2 2 2 5 2 4" xfId="1292"/>
    <cellStyle name="Comma 2 2 2 5 2 4 2" xfId="5065"/>
    <cellStyle name="Comma 2 2 2 5 2 4 3" xfId="3233"/>
    <cellStyle name="Comma 2 2 2 5 2 5" xfId="4149"/>
    <cellStyle name="Comma 2 2 2 5 2 6" xfId="2317"/>
    <cellStyle name="Comma 2 2 2 5 3" xfId="401"/>
    <cellStyle name="Comma 2 2 2 5 3 2" xfId="915"/>
    <cellStyle name="Comma 2 2 2 5 3 2 2" xfId="1959"/>
    <cellStyle name="Comma 2 2 2 5 3 2 2 2" xfId="5636"/>
    <cellStyle name="Comma 2 2 2 5 3 2 2 3" xfId="3804"/>
    <cellStyle name="Comma 2 2 2 5 3 2 3" xfId="4720"/>
    <cellStyle name="Comma 2 2 2 5 3 2 4" xfId="2888"/>
    <cellStyle name="Comma 2 2 2 5 3 3" xfId="1445"/>
    <cellStyle name="Comma 2 2 2 5 3 3 2" xfId="5186"/>
    <cellStyle name="Comma 2 2 2 5 3 3 3" xfId="3354"/>
    <cellStyle name="Comma 2 2 2 5 3 4" xfId="4270"/>
    <cellStyle name="Comma 2 2 2 5 3 5" xfId="2438"/>
    <cellStyle name="Comma 2 2 2 5 4" xfId="658"/>
    <cellStyle name="Comma 2 2 2 5 4 2" xfId="1702"/>
    <cellStyle name="Comma 2 2 2 5 4 2 2" xfId="5411"/>
    <cellStyle name="Comma 2 2 2 5 4 2 3" xfId="3579"/>
    <cellStyle name="Comma 2 2 2 5 4 3" xfId="4495"/>
    <cellStyle name="Comma 2 2 2 5 4 4" xfId="2663"/>
    <cellStyle name="Comma 2 2 2 5 5" xfId="1178"/>
    <cellStyle name="Comma 2 2 2 5 5 2" xfId="4951"/>
    <cellStyle name="Comma 2 2 2 5 5 3" xfId="3119"/>
    <cellStyle name="Comma 2 2 2 5 6" xfId="4035"/>
    <cellStyle name="Comma 2 2 2 5 7" xfId="2203"/>
    <cellStyle name="Comma 2 2 2 6" xfId="202"/>
    <cellStyle name="Comma 2 2 2 6 2" xfId="473"/>
    <cellStyle name="Comma 2 2 2 6 2 2" xfId="987"/>
    <cellStyle name="Comma 2 2 2 6 2 2 2" xfId="2031"/>
    <cellStyle name="Comma 2 2 2 6 2 2 2 2" xfId="5708"/>
    <cellStyle name="Comma 2 2 2 6 2 2 2 3" xfId="3876"/>
    <cellStyle name="Comma 2 2 2 6 2 2 3" xfId="4792"/>
    <cellStyle name="Comma 2 2 2 6 2 2 4" xfId="2960"/>
    <cellStyle name="Comma 2 2 2 6 2 3" xfId="1517"/>
    <cellStyle name="Comma 2 2 2 6 2 3 2" xfId="5258"/>
    <cellStyle name="Comma 2 2 2 6 2 3 3" xfId="3426"/>
    <cellStyle name="Comma 2 2 2 6 2 4" xfId="4342"/>
    <cellStyle name="Comma 2 2 2 6 2 5" xfId="2510"/>
    <cellStyle name="Comma 2 2 2 6 3" xfId="730"/>
    <cellStyle name="Comma 2 2 2 6 3 2" xfId="1774"/>
    <cellStyle name="Comma 2 2 2 6 3 2 2" xfId="5483"/>
    <cellStyle name="Comma 2 2 2 6 3 2 3" xfId="3651"/>
    <cellStyle name="Comma 2 2 2 6 3 3" xfId="4567"/>
    <cellStyle name="Comma 2 2 2 6 3 4" xfId="2735"/>
    <cellStyle name="Comma 2 2 2 6 4" xfId="1254"/>
    <cellStyle name="Comma 2 2 2 6 4 2" xfId="5027"/>
    <cellStyle name="Comma 2 2 2 6 4 3" xfId="3195"/>
    <cellStyle name="Comma 2 2 2 6 5" xfId="4111"/>
    <cellStyle name="Comma 2 2 2 6 6" xfId="2279"/>
    <cellStyle name="Comma 2 2 2 7" xfId="76"/>
    <cellStyle name="Comma 2 2 2 7 2" xfId="363"/>
    <cellStyle name="Comma 2 2 2 7 2 2" xfId="877"/>
    <cellStyle name="Comma 2 2 2 7 2 2 2" xfId="1921"/>
    <cellStyle name="Comma 2 2 2 7 2 2 2 2" xfId="5600"/>
    <cellStyle name="Comma 2 2 2 7 2 2 2 3" xfId="3768"/>
    <cellStyle name="Comma 2 2 2 7 2 2 3" xfId="4684"/>
    <cellStyle name="Comma 2 2 2 7 2 2 4" xfId="2852"/>
    <cellStyle name="Comma 2 2 2 7 2 3" xfId="1407"/>
    <cellStyle name="Comma 2 2 2 7 2 3 2" xfId="5150"/>
    <cellStyle name="Comma 2 2 2 7 2 3 3" xfId="3318"/>
    <cellStyle name="Comma 2 2 2 7 2 4" xfId="4234"/>
    <cellStyle name="Comma 2 2 2 7 2 5" xfId="2402"/>
    <cellStyle name="Comma 2 2 2 7 3" xfId="620"/>
    <cellStyle name="Comma 2 2 2 7 3 2" xfId="1664"/>
    <cellStyle name="Comma 2 2 2 7 3 2 2" xfId="5375"/>
    <cellStyle name="Comma 2 2 2 7 3 2 3" xfId="3543"/>
    <cellStyle name="Comma 2 2 2 7 3 3" xfId="4459"/>
    <cellStyle name="Comma 2 2 2 7 3 4" xfId="2627"/>
    <cellStyle name="Comma 2 2 2 7 4" xfId="1136"/>
    <cellStyle name="Comma 2 2 2 7 4 2" xfId="4911"/>
    <cellStyle name="Comma 2 2 2 7 4 3" xfId="3079"/>
    <cellStyle name="Comma 2 2 2 7 5" xfId="3995"/>
    <cellStyle name="Comma 2 2 2 7 6" xfId="2163"/>
    <cellStyle name="Comma 2 2 2 8" xfId="340"/>
    <cellStyle name="Comma 2 2 2 8 2" xfId="854"/>
    <cellStyle name="Comma 2 2 2 8 2 2" xfId="1898"/>
    <cellStyle name="Comma 2 2 2 8 2 2 2" xfId="5589"/>
    <cellStyle name="Comma 2 2 2 8 2 2 3" xfId="3757"/>
    <cellStyle name="Comma 2 2 2 8 2 3" xfId="4673"/>
    <cellStyle name="Comma 2 2 2 8 2 4" xfId="2841"/>
    <cellStyle name="Comma 2 2 2 8 3" xfId="1384"/>
    <cellStyle name="Comma 2 2 2 8 3 2" xfId="5139"/>
    <cellStyle name="Comma 2 2 2 8 3 3" xfId="3307"/>
    <cellStyle name="Comma 2 2 2 8 4" xfId="4223"/>
    <cellStyle name="Comma 2 2 2 8 5" xfId="2391"/>
    <cellStyle name="Comma 2 2 2 9" xfId="597"/>
    <cellStyle name="Comma 2 2 2 9 2" xfId="1641"/>
    <cellStyle name="Comma 2 2 2 9 2 2" xfId="5364"/>
    <cellStyle name="Comma 2 2 2 9 2 3" xfId="3532"/>
    <cellStyle name="Comma 2 2 2 9 3" xfId="4448"/>
    <cellStyle name="Comma 2 2 2 9 4" xfId="2616"/>
    <cellStyle name="Comma 2 2 3" xfId="61"/>
    <cellStyle name="Comma 2 2 3 10" xfId="1121"/>
    <cellStyle name="Comma 2 2 3 10 2" xfId="4903"/>
    <cellStyle name="Comma 2 2 3 10 3" xfId="3071"/>
    <cellStyle name="Comma 2 2 3 11" xfId="3987"/>
    <cellStyle name="Comma 2 2 3 12" xfId="2155"/>
    <cellStyle name="Comma 2 2 3 2" xfId="93"/>
    <cellStyle name="Comma 2 2 3 2 10" xfId="2178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5810"/>
    <cellStyle name="Comma 2 2 3 2 2 2 2 2 2 2 3" xfId="3978"/>
    <cellStyle name="Comma 2 2 3 2 2 2 2 2 2 3" xfId="4894"/>
    <cellStyle name="Comma 2 2 3 2 2 2 2 2 2 4" xfId="3062"/>
    <cellStyle name="Comma 2 2 3 2 2 2 2 2 3" xfId="1619"/>
    <cellStyle name="Comma 2 2 3 2 2 2 2 2 3 2" xfId="5360"/>
    <cellStyle name="Comma 2 2 3 2 2 2 2 2 3 3" xfId="3528"/>
    <cellStyle name="Comma 2 2 3 2 2 2 2 2 4" xfId="4444"/>
    <cellStyle name="Comma 2 2 3 2 2 2 2 2 5" xfId="2612"/>
    <cellStyle name="Comma 2 2 3 2 2 2 2 3" xfId="832"/>
    <cellStyle name="Comma 2 2 3 2 2 2 2 3 2" xfId="1876"/>
    <cellStyle name="Comma 2 2 3 2 2 2 2 3 2 2" xfId="5585"/>
    <cellStyle name="Comma 2 2 3 2 2 2 2 3 2 3" xfId="3753"/>
    <cellStyle name="Comma 2 2 3 2 2 2 2 3 3" xfId="4669"/>
    <cellStyle name="Comma 2 2 3 2 2 2 2 3 4" xfId="2837"/>
    <cellStyle name="Comma 2 2 3 2 2 2 2 4" xfId="1362"/>
    <cellStyle name="Comma 2 2 3 2 2 2 2 4 2" xfId="5135"/>
    <cellStyle name="Comma 2 2 3 2 2 2 2 4 3" xfId="3303"/>
    <cellStyle name="Comma 2 2 3 2 2 2 2 5" xfId="4219"/>
    <cellStyle name="Comma 2 2 3 2 2 2 2 6" xfId="2387"/>
    <cellStyle name="Comma 2 2 3 2 2 2 3" xfId="467"/>
    <cellStyle name="Comma 2 2 3 2 2 2 3 2" xfId="981"/>
    <cellStyle name="Comma 2 2 3 2 2 2 3 2 2" xfId="2025"/>
    <cellStyle name="Comma 2 2 3 2 2 2 3 2 2 2" xfId="5702"/>
    <cellStyle name="Comma 2 2 3 2 2 2 3 2 2 3" xfId="3870"/>
    <cellStyle name="Comma 2 2 3 2 2 2 3 2 3" xfId="4786"/>
    <cellStyle name="Comma 2 2 3 2 2 2 3 2 4" xfId="2954"/>
    <cellStyle name="Comma 2 2 3 2 2 2 3 3" xfId="1511"/>
    <cellStyle name="Comma 2 2 3 2 2 2 3 3 2" xfId="5252"/>
    <cellStyle name="Comma 2 2 3 2 2 2 3 3 3" xfId="3420"/>
    <cellStyle name="Comma 2 2 3 2 2 2 3 4" xfId="4336"/>
    <cellStyle name="Comma 2 2 3 2 2 2 3 5" xfId="2504"/>
    <cellStyle name="Comma 2 2 3 2 2 2 4" xfId="724"/>
    <cellStyle name="Comma 2 2 3 2 2 2 4 2" xfId="1768"/>
    <cellStyle name="Comma 2 2 3 2 2 2 4 2 2" xfId="5477"/>
    <cellStyle name="Comma 2 2 3 2 2 2 4 2 3" xfId="3645"/>
    <cellStyle name="Comma 2 2 3 2 2 2 4 3" xfId="4561"/>
    <cellStyle name="Comma 2 2 3 2 2 2 4 4" xfId="2729"/>
    <cellStyle name="Comma 2 2 3 2 2 2 5" xfId="1248"/>
    <cellStyle name="Comma 2 2 3 2 2 2 5 2" xfId="5021"/>
    <cellStyle name="Comma 2 2 3 2 2 2 5 3" xfId="3189"/>
    <cellStyle name="Comma 2 2 3 2 2 2 6" xfId="4105"/>
    <cellStyle name="Comma 2 2 3 2 2 2 7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5774"/>
    <cellStyle name="Comma 2 2 3 2 2 3 2 2 2 2 3" xfId="3942"/>
    <cellStyle name="Comma 2 2 3 2 2 3 2 2 2 3" xfId="4858"/>
    <cellStyle name="Comma 2 2 3 2 2 3 2 2 2 4" xfId="3026"/>
    <cellStyle name="Comma 2 2 3 2 2 3 2 2 3" xfId="1583"/>
    <cellStyle name="Comma 2 2 3 2 2 3 2 2 3 2" xfId="5324"/>
    <cellStyle name="Comma 2 2 3 2 2 3 2 2 3 3" xfId="3492"/>
    <cellStyle name="Comma 2 2 3 2 2 3 2 2 4" xfId="4408"/>
    <cellStyle name="Comma 2 2 3 2 2 3 2 2 5" xfId="2576"/>
    <cellStyle name="Comma 2 2 3 2 2 3 2 3" xfId="796"/>
    <cellStyle name="Comma 2 2 3 2 2 3 2 3 2" xfId="1840"/>
    <cellStyle name="Comma 2 2 3 2 2 3 2 3 2 2" xfId="5549"/>
    <cellStyle name="Comma 2 2 3 2 2 3 2 3 2 3" xfId="3717"/>
    <cellStyle name="Comma 2 2 3 2 2 3 2 3 3" xfId="4633"/>
    <cellStyle name="Comma 2 2 3 2 2 3 2 3 4" xfId="2801"/>
    <cellStyle name="Comma 2 2 3 2 2 3 2 4" xfId="1324"/>
    <cellStyle name="Comma 2 2 3 2 2 3 2 4 2" xfId="5097"/>
    <cellStyle name="Comma 2 2 3 2 2 3 2 4 3" xfId="3265"/>
    <cellStyle name="Comma 2 2 3 2 2 3 2 5" xfId="4181"/>
    <cellStyle name="Comma 2 2 3 2 2 3 2 6" xfId="2349"/>
    <cellStyle name="Comma 2 2 3 2 2 3 3" xfId="431"/>
    <cellStyle name="Comma 2 2 3 2 2 3 3 2" xfId="945"/>
    <cellStyle name="Comma 2 2 3 2 2 3 3 2 2" xfId="1989"/>
    <cellStyle name="Comma 2 2 3 2 2 3 3 2 2 2" xfId="5666"/>
    <cellStyle name="Comma 2 2 3 2 2 3 3 2 2 3" xfId="3834"/>
    <cellStyle name="Comma 2 2 3 2 2 3 3 2 3" xfId="4750"/>
    <cellStyle name="Comma 2 2 3 2 2 3 3 2 4" xfId="2918"/>
    <cellStyle name="Comma 2 2 3 2 2 3 3 3" xfId="1475"/>
    <cellStyle name="Comma 2 2 3 2 2 3 3 3 2" xfId="5216"/>
    <cellStyle name="Comma 2 2 3 2 2 3 3 3 3" xfId="3384"/>
    <cellStyle name="Comma 2 2 3 2 2 3 3 4" xfId="4300"/>
    <cellStyle name="Comma 2 2 3 2 2 3 3 5" xfId="2468"/>
    <cellStyle name="Comma 2 2 3 2 2 3 4" xfId="688"/>
    <cellStyle name="Comma 2 2 3 2 2 3 4 2" xfId="1732"/>
    <cellStyle name="Comma 2 2 3 2 2 3 4 2 2" xfId="5441"/>
    <cellStyle name="Comma 2 2 3 2 2 3 4 2 3" xfId="3609"/>
    <cellStyle name="Comma 2 2 3 2 2 3 4 3" xfId="4525"/>
    <cellStyle name="Comma 2 2 3 2 2 3 4 4" xfId="2693"/>
    <cellStyle name="Comma 2 2 3 2 2 3 5" xfId="1210"/>
    <cellStyle name="Comma 2 2 3 2 2 3 5 2" xfId="4983"/>
    <cellStyle name="Comma 2 2 3 2 2 3 5 3" xfId="3151"/>
    <cellStyle name="Comma 2 2 3 2 2 3 6" xfId="4067"/>
    <cellStyle name="Comma 2 2 3 2 2 3 7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5738"/>
    <cellStyle name="Comma 2 2 3 2 2 4 2 2 2 3" xfId="3906"/>
    <cellStyle name="Comma 2 2 3 2 2 4 2 2 3" xfId="4822"/>
    <cellStyle name="Comma 2 2 3 2 2 4 2 2 4" xfId="2990"/>
    <cellStyle name="Comma 2 2 3 2 2 4 2 3" xfId="1547"/>
    <cellStyle name="Comma 2 2 3 2 2 4 2 3 2" xfId="5288"/>
    <cellStyle name="Comma 2 2 3 2 2 4 2 3 3" xfId="3456"/>
    <cellStyle name="Comma 2 2 3 2 2 4 2 4" xfId="4372"/>
    <cellStyle name="Comma 2 2 3 2 2 4 2 5" xfId="2540"/>
    <cellStyle name="Comma 2 2 3 2 2 4 3" xfId="760"/>
    <cellStyle name="Comma 2 2 3 2 2 4 3 2" xfId="1804"/>
    <cellStyle name="Comma 2 2 3 2 2 4 3 2 2" xfId="5513"/>
    <cellStyle name="Comma 2 2 3 2 2 4 3 2 3" xfId="3681"/>
    <cellStyle name="Comma 2 2 3 2 2 4 3 3" xfId="4597"/>
    <cellStyle name="Comma 2 2 3 2 2 4 3 4" xfId="2765"/>
    <cellStyle name="Comma 2 2 3 2 2 4 4" xfId="1286"/>
    <cellStyle name="Comma 2 2 3 2 2 4 4 2" xfId="5059"/>
    <cellStyle name="Comma 2 2 3 2 2 4 4 3" xfId="3227"/>
    <cellStyle name="Comma 2 2 3 2 2 4 5" xfId="4143"/>
    <cellStyle name="Comma 2 2 3 2 2 4 6" xfId="2311"/>
    <cellStyle name="Comma 2 2 3 2 2 5" xfId="395"/>
    <cellStyle name="Comma 2 2 3 2 2 5 2" xfId="909"/>
    <cellStyle name="Comma 2 2 3 2 2 5 2 2" xfId="1953"/>
    <cellStyle name="Comma 2 2 3 2 2 5 2 2 2" xfId="5630"/>
    <cellStyle name="Comma 2 2 3 2 2 5 2 2 3" xfId="3798"/>
    <cellStyle name="Comma 2 2 3 2 2 5 2 3" xfId="4714"/>
    <cellStyle name="Comma 2 2 3 2 2 5 2 4" xfId="2882"/>
    <cellStyle name="Comma 2 2 3 2 2 5 3" xfId="1439"/>
    <cellStyle name="Comma 2 2 3 2 2 5 3 2" xfId="5180"/>
    <cellStyle name="Comma 2 2 3 2 2 5 3 3" xfId="3348"/>
    <cellStyle name="Comma 2 2 3 2 2 5 4" xfId="4264"/>
    <cellStyle name="Comma 2 2 3 2 2 5 5" xfId="2432"/>
    <cellStyle name="Comma 2 2 3 2 2 6" xfId="652"/>
    <cellStyle name="Comma 2 2 3 2 2 6 2" xfId="1696"/>
    <cellStyle name="Comma 2 2 3 2 2 6 2 2" xfId="5405"/>
    <cellStyle name="Comma 2 2 3 2 2 6 2 3" xfId="3573"/>
    <cellStyle name="Comma 2 2 3 2 2 6 3" xfId="4489"/>
    <cellStyle name="Comma 2 2 3 2 2 6 4" xfId="2657"/>
    <cellStyle name="Comma 2 2 3 2 2 7" xfId="1172"/>
    <cellStyle name="Comma 2 2 3 2 2 7 2" xfId="4945"/>
    <cellStyle name="Comma 2 2 3 2 2 7 3" xfId="3113"/>
    <cellStyle name="Comma 2 2 3 2 2 8" xfId="4029"/>
    <cellStyle name="Comma 2 2 3 2 2 9" xfId="2197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5792"/>
    <cellStyle name="Comma 2 2 3 2 3 2 2 2 2 3" xfId="3960"/>
    <cellStyle name="Comma 2 2 3 2 3 2 2 2 3" xfId="4876"/>
    <cellStyle name="Comma 2 2 3 2 3 2 2 2 4" xfId="3044"/>
    <cellStyle name="Comma 2 2 3 2 3 2 2 3" xfId="1601"/>
    <cellStyle name="Comma 2 2 3 2 3 2 2 3 2" xfId="5342"/>
    <cellStyle name="Comma 2 2 3 2 3 2 2 3 3" xfId="3510"/>
    <cellStyle name="Comma 2 2 3 2 3 2 2 4" xfId="4426"/>
    <cellStyle name="Comma 2 2 3 2 3 2 2 5" xfId="2594"/>
    <cellStyle name="Comma 2 2 3 2 3 2 3" xfId="814"/>
    <cellStyle name="Comma 2 2 3 2 3 2 3 2" xfId="1858"/>
    <cellStyle name="Comma 2 2 3 2 3 2 3 2 2" xfId="5567"/>
    <cellStyle name="Comma 2 2 3 2 3 2 3 2 3" xfId="3735"/>
    <cellStyle name="Comma 2 2 3 2 3 2 3 3" xfId="4651"/>
    <cellStyle name="Comma 2 2 3 2 3 2 3 4" xfId="2819"/>
    <cellStyle name="Comma 2 2 3 2 3 2 4" xfId="1343"/>
    <cellStyle name="Comma 2 2 3 2 3 2 4 2" xfId="5116"/>
    <cellStyle name="Comma 2 2 3 2 3 2 4 3" xfId="3284"/>
    <cellStyle name="Comma 2 2 3 2 3 2 5" xfId="4200"/>
    <cellStyle name="Comma 2 2 3 2 3 2 6" xfId="2368"/>
    <cellStyle name="Comma 2 2 3 2 3 3" xfId="449"/>
    <cellStyle name="Comma 2 2 3 2 3 3 2" xfId="963"/>
    <cellStyle name="Comma 2 2 3 2 3 3 2 2" xfId="2007"/>
    <cellStyle name="Comma 2 2 3 2 3 3 2 2 2" xfId="5684"/>
    <cellStyle name="Comma 2 2 3 2 3 3 2 2 3" xfId="3852"/>
    <cellStyle name="Comma 2 2 3 2 3 3 2 3" xfId="4768"/>
    <cellStyle name="Comma 2 2 3 2 3 3 2 4" xfId="2936"/>
    <cellStyle name="Comma 2 2 3 2 3 3 3" xfId="1493"/>
    <cellStyle name="Comma 2 2 3 2 3 3 3 2" xfId="5234"/>
    <cellStyle name="Comma 2 2 3 2 3 3 3 3" xfId="3402"/>
    <cellStyle name="Comma 2 2 3 2 3 3 4" xfId="4318"/>
    <cellStyle name="Comma 2 2 3 2 3 3 5" xfId="2486"/>
    <cellStyle name="Comma 2 2 3 2 3 4" xfId="706"/>
    <cellStyle name="Comma 2 2 3 2 3 4 2" xfId="1750"/>
    <cellStyle name="Comma 2 2 3 2 3 4 2 2" xfId="5459"/>
    <cellStyle name="Comma 2 2 3 2 3 4 2 3" xfId="3627"/>
    <cellStyle name="Comma 2 2 3 2 3 4 3" xfId="4543"/>
    <cellStyle name="Comma 2 2 3 2 3 4 4" xfId="2711"/>
    <cellStyle name="Comma 2 2 3 2 3 5" xfId="1229"/>
    <cellStyle name="Comma 2 2 3 2 3 5 2" xfId="5002"/>
    <cellStyle name="Comma 2 2 3 2 3 5 3" xfId="3170"/>
    <cellStyle name="Comma 2 2 3 2 3 6" xfId="4086"/>
    <cellStyle name="Comma 2 2 3 2 3 7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5756"/>
    <cellStyle name="Comma 2 2 3 2 4 2 2 2 2 3" xfId="3924"/>
    <cellStyle name="Comma 2 2 3 2 4 2 2 2 3" xfId="4840"/>
    <cellStyle name="Comma 2 2 3 2 4 2 2 2 4" xfId="3008"/>
    <cellStyle name="Comma 2 2 3 2 4 2 2 3" xfId="1565"/>
    <cellStyle name="Comma 2 2 3 2 4 2 2 3 2" xfId="5306"/>
    <cellStyle name="Comma 2 2 3 2 4 2 2 3 3" xfId="3474"/>
    <cellStyle name="Comma 2 2 3 2 4 2 2 4" xfId="4390"/>
    <cellStyle name="Comma 2 2 3 2 4 2 2 5" xfId="2558"/>
    <cellStyle name="Comma 2 2 3 2 4 2 3" xfId="778"/>
    <cellStyle name="Comma 2 2 3 2 4 2 3 2" xfId="1822"/>
    <cellStyle name="Comma 2 2 3 2 4 2 3 2 2" xfId="5531"/>
    <cellStyle name="Comma 2 2 3 2 4 2 3 2 3" xfId="3699"/>
    <cellStyle name="Comma 2 2 3 2 4 2 3 3" xfId="4615"/>
    <cellStyle name="Comma 2 2 3 2 4 2 3 4" xfId="2783"/>
    <cellStyle name="Comma 2 2 3 2 4 2 4" xfId="1305"/>
    <cellStyle name="Comma 2 2 3 2 4 2 4 2" xfId="5078"/>
    <cellStyle name="Comma 2 2 3 2 4 2 4 3" xfId="3246"/>
    <cellStyle name="Comma 2 2 3 2 4 2 5" xfId="4162"/>
    <cellStyle name="Comma 2 2 3 2 4 2 6" xfId="2330"/>
    <cellStyle name="Comma 2 2 3 2 4 3" xfId="413"/>
    <cellStyle name="Comma 2 2 3 2 4 3 2" xfId="927"/>
    <cellStyle name="Comma 2 2 3 2 4 3 2 2" xfId="1971"/>
    <cellStyle name="Comma 2 2 3 2 4 3 2 2 2" xfId="5648"/>
    <cellStyle name="Comma 2 2 3 2 4 3 2 2 3" xfId="3816"/>
    <cellStyle name="Comma 2 2 3 2 4 3 2 3" xfId="4732"/>
    <cellStyle name="Comma 2 2 3 2 4 3 2 4" xfId="2900"/>
    <cellStyle name="Comma 2 2 3 2 4 3 3" xfId="1457"/>
    <cellStyle name="Comma 2 2 3 2 4 3 3 2" xfId="5198"/>
    <cellStyle name="Comma 2 2 3 2 4 3 3 3" xfId="3366"/>
    <cellStyle name="Comma 2 2 3 2 4 3 4" xfId="4282"/>
    <cellStyle name="Comma 2 2 3 2 4 3 5" xfId="2450"/>
    <cellStyle name="Comma 2 2 3 2 4 4" xfId="670"/>
    <cellStyle name="Comma 2 2 3 2 4 4 2" xfId="1714"/>
    <cellStyle name="Comma 2 2 3 2 4 4 2 2" xfId="5423"/>
    <cellStyle name="Comma 2 2 3 2 4 4 2 3" xfId="3591"/>
    <cellStyle name="Comma 2 2 3 2 4 4 3" xfId="4507"/>
    <cellStyle name="Comma 2 2 3 2 4 4 4" xfId="2675"/>
    <cellStyle name="Comma 2 2 3 2 4 5" xfId="1191"/>
    <cellStyle name="Comma 2 2 3 2 4 5 2" xfId="4964"/>
    <cellStyle name="Comma 2 2 3 2 4 5 3" xfId="3132"/>
    <cellStyle name="Comma 2 2 3 2 4 6" xfId="4048"/>
    <cellStyle name="Comma 2 2 3 2 4 7" xfId="2216"/>
    <cellStyle name="Comma 2 2 3 2 5" xfId="215"/>
    <cellStyle name="Comma 2 2 3 2 5 2" xfId="485"/>
    <cellStyle name="Comma 2 2 3 2 5 2 2" xfId="999"/>
    <cellStyle name="Comma 2 2 3 2 5 2 2 2" xfId="2043"/>
    <cellStyle name="Comma 2 2 3 2 5 2 2 2 2" xfId="5720"/>
    <cellStyle name="Comma 2 2 3 2 5 2 2 2 3" xfId="3888"/>
    <cellStyle name="Comma 2 2 3 2 5 2 2 3" xfId="4804"/>
    <cellStyle name="Comma 2 2 3 2 5 2 2 4" xfId="2972"/>
    <cellStyle name="Comma 2 2 3 2 5 2 3" xfId="1529"/>
    <cellStyle name="Comma 2 2 3 2 5 2 3 2" xfId="5270"/>
    <cellStyle name="Comma 2 2 3 2 5 2 3 3" xfId="3438"/>
    <cellStyle name="Comma 2 2 3 2 5 2 4" xfId="4354"/>
    <cellStyle name="Comma 2 2 3 2 5 2 5" xfId="2522"/>
    <cellStyle name="Comma 2 2 3 2 5 3" xfId="742"/>
    <cellStyle name="Comma 2 2 3 2 5 3 2" xfId="1786"/>
    <cellStyle name="Comma 2 2 3 2 5 3 2 2" xfId="5495"/>
    <cellStyle name="Comma 2 2 3 2 5 3 2 3" xfId="3663"/>
    <cellStyle name="Comma 2 2 3 2 5 3 3" xfId="4579"/>
    <cellStyle name="Comma 2 2 3 2 5 3 4" xfId="2747"/>
    <cellStyle name="Comma 2 2 3 2 5 4" xfId="1267"/>
    <cellStyle name="Comma 2 2 3 2 5 4 2" xfId="5040"/>
    <cellStyle name="Comma 2 2 3 2 5 4 3" xfId="3208"/>
    <cellStyle name="Comma 2 2 3 2 5 5" xfId="4124"/>
    <cellStyle name="Comma 2 2 3 2 5 6" xfId="2292"/>
    <cellStyle name="Comma 2 2 3 2 6" xfId="377"/>
    <cellStyle name="Comma 2 2 3 2 6 2" xfId="891"/>
    <cellStyle name="Comma 2 2 3 2 6 2 2" xfId="1935"/>
    <cellStyle name="Comma 2 2 3 2 6 2 2 2" xfId="5612"/>
    <cellStyle name="Comma 2 2 3 2 6 2 2 3" xfId="3780"/>
    <cellStyle name="Comma 2 2 3 2 6 2 3" xfId="4696"/>
    <cellStyle name="Comma 2 2 3 2 6 2 4" xfId="2864"/>
    <cellStyle name="Comma 2 2 3 2 6 3" xfId="1421"/>
    <cellStyle name="Comma 2 2 3 2 6 3 2" xfId="5162"/>
    <cellStyle name="Comma 2 2 3 2 6 3 3" xfId="3330"/>
    <cellStyle name="Comma 2 2 3 2 6 4" xfId="4246"/>
    <cellStyle name="Comma 2 2 3 2 6 5" xfId="2414"/>
    <cellStyle name="Comma 2 2 3 2 7" xfId="634"/>
    <cellStyle name="Comma 2 2 3 2 7 2" xfId="1678"/>
    <cellStyle name="Comma 2 2 3 2 7 2 2" xfId="5387"/>
    <cellStyle name="Comma 2 2 3 2 7 2 3" xfId="3555"/>
    <cellStyle name="Comma 2 2 3 2 7 3" xfId="4471"/>
    <cellStyle name="Comma 2 2 3 2 7 4" xfId="2639"/>
    <cellStyle name="Comma 2 2 3 2 8" xfId="1153"/>
    <cellStyle name="Comma 2 2 3 2 8 2" xfId="4926"/>
    <cellStyle name="Comma 2 2 3 2 8 3" xfId="3094"/>
    <cellStyle name="Comma 2 2 3 2 9" xfId="4010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5801"/>
    <cellStyle name="Comma 2 2 3 3 2 2 2 2 2 3" xfId="3969"/>
    <cellStyle name="Comma 2 2 3 3 2 2 2 2 3" xfId="4885"/>
    <cellStyle name="Comma 2 2 3 3 2 2 2 2 4" xfId="3053"/>
    <cellStyle name="Comma 2 2 3 3 2 2 2 3" xfId="1610"/>
    <cellStyle name="Comma 2 2 3 3 2 2 2 3 2" xfId="5351"/>
    <cellStyle name="Comma 2 2 3 3 2 2 2 3 3" xfId="3519"/>
    <cellStyle name="Comma 2 2 3 3 2 2 2 4" xfId="4435"/>
    <cellStyle name="Comma 2 2 3 3 2 2 2 5" xfId="2603"/>
    <cellStyle name="Comma 2 2 3 3 2 2 3" xfId="823"/>
    <cellStyle name="Comma 2 2 3 3 2 2 3 2" xfId="1867"/>
    <cellStyle name="Comma 2 2 3 3 2 2 3 2 2" xfId="5576"/>
    <cellStyle name="Comma 2 2 3 3 2 2 3 2 3" xfId="3744"/>
    <cellStyle name="Comma 2 2 3 3 2 2 3 3" xfId="4660"/>
    <cellStyle name="Comma 2 2 3 3 2 2 3 4" xfId="2828"/>
    <cellStyle name="Comma 2 2 3 3 2 2 4" xfId="1352"/>
    <cellStyle name="Comma 2 2 3 3 2 2 4 2" xfId="5125"/>
    <cellStyle name="Comma 2 2 3 3 2 2 4 3" xfId="3293"/>
    <cellStyle name="Comma 2 2 3 3 2 2 5" xfId="4209"/>
    <cellStyle name="Comma 2 2 3 3 2 2 6" xfId="2377"/>
    <cellStyle name="Comma 2 2 3 3 2 3" xfId="458"/>
    <cellStyle name="Comma 2 2 3 3 2 3 2" xfId="972"/>
    <cellStyle name="Comma 2 2 3 3 2 3 2 2" xfId="2016"/>
    <cellStyle name="Comma 2 2 3 3 2 3 2 2 2" xfId="5693"/>
    <cellStyle name="Comma 2 2 3 3 2 3 2 2 3" xfId="3861"/>
    <cellStyle name="Comma 2 2 3 3 2 3 2 3" xfId="4777"/>
    <cellStyle name="Comma 2 2 3 3 2 3 2 4" xfId="2945"/>
    <cellStyle name="Comma 2 2 3 3 2 3 3" xfId="1502"/>
    <cellStyle name="Comma 2 2 3 3 2 3 3 2" xfId="5243"/>
    <cellStyle name="Comma 2 2 3 3 2 3 3 3" xfId="3411"/>
    <cellStyle name="Comma 2 2 3 3 2 3 4" xfId="4327"/>
    <cellStyle name="Comma 2 2 3 3 2 3 5" xfId="2495"/>
    <cellStyle name="Comma 2 2 3 3 2 4" xfId="715"/>
    <cellStyle name="Comma 2 2 3 3 2 4 2" xfId="1759"/>
    <cellStyle name="Comma 2 2 3 3 2 4 2 2" xfId="5468"/>
    <cellStyle name="Comma 2 2 3 3 2 4 2 3" xfId="3636"/>
    <cellStyle name="Comma 2 2 3 3 2 4 3" xfId="4552"/>
    <cellStyle name="Comma 2 2 3 3 2 4 4" xfId="2720"/>
    <cellStyle name="Comma 2 2 3 3 2 5" xfId="1238"/>
    <cellStyle name="Comma 2 2 3 3 2 5 2" xfId="5011"/>
    <cellStyle name="Comma 2 2 3 3 2 5 3" xfId="3179"/>
    <cellStyle name="Comma 2 2 3 3 2 6" xfId="4095"/>
    <cellStyle name="Comma 2 2 3 3 2 7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5765"/>
    <cellStyle name="Comma 2 2 3 3 3 2 2 2 2 3" xfId="3933"/>
    <cellStyle name="Comma 2 2 3 3 3 2 2 2 3" xfId="4849"/>
    <cellStyle name="Comma 2 2 3 3 3 2 2 2 4" xfId="3017"/>
    <cellStyle name="Comma 2 2 3 3 3 2 2 3" xfId="1574"/>
    <cellStyle name="Comma 2 2 3 3 3 2 2 3 2" xfId="5315"/>
    <cellStyle name="Comma 2 2 3 3 3 2 2 3 3" xfId="3483"/>
    <cellStyle name="Comma 2 2 3 3 3 2 2 4" xfId="4399"/>
    <cellStyle name="Comma 2 2 3 3 3 2 2 5" xfId="2567"/>
    <cellStyle name="Comma 2 2 3 3 3 2 3" xfId="787"/>
    <cellStyle name="Comma 2 2 3 3 3 2 3 2" xfId="1831"/>
    <cellStyle name="Comma 2 2 3 3 3 2 3 2 2" xfId="5540"/>
    <cellStyle name="Comma 2 2 3 3 3 2 3 2 3" xfId="3708"/>
    <cellStyle name="Comma 2 2 3 3 3 2 3 3" xfId="4624"/>
    <cellStyle name="Comma 2 2 3 3 3 2 3 4" xfId="2792"/>
    <cellStyle name="Comma 2 2 3 3 3 2 4" xfId="1314"/>
    <cellStyle name="Comma 2 2 3 3 3 2 4 2" xfId="5087"/>
    <cellStyle name="Comma 2 2 3 3 3 2 4 3" xfId="3255"/>
    <cellStyle name="Comma 2 2 3 3 3 2 5" xfId="4171"/>
    <cellStyle name="Comma 2 2 3 3 3 2 6" xfId="2339"/>
    <cellStyle name="Comma 2 2 3 3 3 3" xfId="422"/>
    <cellStyle name="Comma 2 2 3 3 3 3 2" xfId="936"/>
    <cellStyle name="Comma 2 2 3 3 3 3 2 2" xfId="1980"/>
    <cellStyle name="Comma 2 2 3 3 3 3 2 2 2" xfId="5657"/>
    <cellStyle name="Comma 2 2 3 3 3 3 2 2 3" xfId="3825"/>
    <cellStyle name="Comma 2 2 3 3 3 3 2 3" xfId="4741"/>
    <cellStyle name="Comma 2 2 3 3 3 3 2 4" xfId="2909"/>
    <cellStyle name="Comma 2 2 3 3 3 3 3" xfId="1466"/>
    <cellStyle name="Comma 2 2 3 3 3 3 3 2" xfId="5207"/>
    <cellStyle name="Comma 2 2 3 3 3 3 3 3" xfId="3375"/>
    <cellStyle name="Comma 2 2 3 3 3 3 4" xfId="4291"/>
    <cellStyle name="Comma 2 2 3 3 3 3 5" xfId="2459"/>
    <cellStyle name="Comma 2 2 3 3 3 4" xfId="679"/>
    <cellStyle name="Comma 2 2 3 3 3 4 2" xfId="1723"/>
    <cellStyle name="Comma 2 2 3 3 3 4 2 2" xfId="5432"/>
    <cellStyle name="Comma 2 2 3 3 3 4 2 3" xfId="3600"/>
    <cellStyle name="Comma 2 2 3 3 3 4 3" xfId="4516"/>
    <cellStyle name="Comma 2 2 3 3 3 4 4" xfId="2684"/>
    <cellStyle name="Comma 2 2 3 3 3 5" xfId="1200"/>
    <cellStyle name="Comma 2 2 3 3 3 5 2" xfId="4973"/>
    <cellStyle name="Comma 2 2 3 3 3 5 3" xfId="3141"/>
    <cellStyle name="Comma 2 2 3 3 3 6" xfId="4057"/>
    <cellStyle name="Comma 2 2 3 3 3 7" xfId="2225"/>
    <cellStyle name="Comma 2 2 3 3 4" xfId="225"/>
    <cellStyle name="Comma 2 2 3 3 4 2" xfId="494"/>
    <cellStyle name="Comma 2 2 3 3 4 2 2" xfId="1008"/>
    <cellStyle name="Comma 2 2 3 3 4 2 2 2" xfId="2052"/>
    <cellStyle name="Comma 2 2 3 3 4 2 2 2 2" xfId="5729"/>
    <cellStyle name="Comma 2 2 3 3 4 2 2 2 3" xfId="3897"/>
    <cellStyle name="Comma 2 2 3 3 4 2 2 3" xfId="4813"/>
    <cellStyle name="Comma 2 2 3 3 4 2 2 4" xfId="2981"/>
    <cellStyle name="Comma 2 2 3 3 4 2 3" xfId="1538"/>
    <cellStyle name="Comma 2 2 3 3 4 2 3 2" xfId="5279"/>
    <cellStyle name="Comma 2 2 3 3 4 2 3 3" xfId="3447"/>
    <cellStyle name="Comma 2 2 3 3 4 2 4" xfId="4363"/>
    <cellStyle name="Comma 2 2 3 3 4 2 5" xfId="2531"/>
    <cellStyle name="Comma 2 2 3 3 4 3" xfId="751"/>
    <cellStyle name="Comma 2 2 3 3 4 3 2" xfId="1795"/>
    <cellStyle name="Comma 2 2 3 3 4 3 2 2" xfId="5504"/>
    <cellStyle name="Comma 2 2 3 3 4 3 2 3" xfId="3672"/>
    <cellStyle name="Comma 2 2 3 3 4 3 3" xfId="4588"/>
    <cellStyle name="Comma 2 2 3 3 4 3 4" xfId="2756"/>
    <cellStyle name="Comma 2 2 3 3 4 4" xfId="1276"/>
    <cellStyle name="Comma 2 2 3 3 4 4 2" xfId="5049"/>
    <cellStyle name="Comma 2 2 3 3 4 4 3" xfId="3217"/>
    <cellStyle name="Comma 2 2 3 3 4 5" xfId="4133"/>
    <cellStyle name="Comma 2 2 3 3 4 6" xfId="2301"/>
    <cellStyle name="Comma 2 2 3 3 5" xfId="386"/>
    <cellStyle name="Comma 2 2 3 3 5 2" xfId="900"/>
    <cellStyle name="Comma 2 2 3 3 5 2 2" xfId="1944"/>
    <cellStyle name="Comma 2 2 3 3 5 2 2 2" xfId="5621"/>
    <cellStyle name="Comma 2 2 3 3 5 2 2 3" xfId="3789"/>
    <cellStyle name="Comma 2 2 3 3 5 2 3" xfId="4705"/>
    <cellStyle name="Comma 2 2 3 3 5 2 4" xfId="2873"/>
    <cellStyle name="Comma 2 2 3 3 5 3" xfId="1430"/>
    <cellStyle name="Comma 2 2 3 3 5 3 2" xfId="5171"/>
    <cellStyle name="Comma 2 2 3 3 5 3 3" xfId="3339"/>
    <cellStyle name="Comma 2 2 3 3 5 4" xfId="4255"/>
    <cellStyle name="Comma 2 2 3 3 5 5" xfId="2423"/>
    <cellStyle name="Comma 2 2 3 3 6" xfId="643"/>
    <cellStyle name="Comma 2 2 3 3 6 2" xfId="1687"/>
    <cellStyle name="Comma 2 2 3 3 6 2 2" xfId="5396"/>
    <cellStyle name="Comma 2 2 3 3 6 2 3" xfId="3564"/>
    <cellStyle name="Comma 2 2 3 3 6 3" xfId="4480"/>
    <cellStyle name="Comma 2 2 3 3 6 4" xfId="2648"/>
    <cellStyle name="Comma 2 2 3 3 7" xfId="1162"/>
    <cellStyle name="Comma 2 2 3 3 7 2" xfId="4935"/>
    <cellStyle name="Comma 2 2 3 3 7 3" xfId="3103"/>
    <cellStyle name="Comma 2 2 3 3 8" xfId="4019"/>
    <cellStyle name="Comma 2 2 3 3 9" xfId="218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5783"/>
    <cellStyle name="Comma 2 2 3 4 2 2 2 2 3" xfId="3951"/>
    <cellStyle name="Comma 2 2 3 4 2 2 2 3" xfId="4867"/>
    <cellStyle name="Comma 2 2 3 4 2 2 2 4" xfId="3035"/>
    <cellStyle name="Comma 2 2 3 4 2 2 3" xfId="1592"/>
    <cellStyle name="Comma 2 2 3 4 2 2 3 2" xfId="5333"/>
    <cellStyle name="Comma 2 2 3 4 2 2 3 3" xfId="3501"/>
    <cellStyle name="Comma 2 2 3 4 2 2 4" xfId="4417"/>
    <cellStyle name="Comma 2 2 3 4 2 2 5" xfId="2585"/>
    <cellStyle name="Comma 2 2 3 4 2 3" xfId="805"/>
    <cellStyle name="Comma 2 2 3 4 2 3 2" xfId="1849"/>
    <cellStyle name="Comma 2 2 3 4 2 3 2 2" xfId="5558"/>
    <cellStyle name="Comma 2 2 3 4 2 3 2 3" xfId="3726"/>
    <cellStyle name="Comma 2 2 3 4 2 3 3" xfId="4642"/>
    <cellStyle name="Comma 2 2 3 4 2 3 4" xfId="2810"/>
    <cellStyle name="Comma 2 2 3 4 2 4" xfId="1333"/>
    <cellStyle name="Comma 2 2 3 4 2 4 2" xfId="5106"/>
    <cellStyle name="Comma 2 2 3 4 2 4 3" xfId="3274"/>
    <cellStyle name="Comma 2 2 3 4 2 5" xfId="4190"/>
    <cellStyle name="Comma 2 2 3 4 2 6" xfId="2358"/>
    <cellStyle name="Comma 2 2 3 4 3" xfId="440"/>
    <cellStyle name="Comma 2 2 3 4 3 2" xfId="954"/>
    <cellStyle name="Comma 2 2 3 4 3 2 2" xfId="1998"/>
    <cellStyle name="Comma 2 2 3 4 3 2 2 2" xfId="5675"/>
    <cellStyle name="Comma 2 2 3 4 3 2 2 3" xfId="3843"/>
    <cellStyle name="Comma 2 2 3 4 3 2 3" xfId="4759"/>
    <cellStyle name="Comma 2 2 3 4 3 2 4" xfId="2927"/>
    <cellStyle name="Comma 2 2 3 4 3 3" xfId="1484"/>
    <cellStyle name="Comma 2 2 3 4 3 3 2" xfId="5225"/>
    <cellStyle name="Comma 2 2 3 4 3 3 3" xfId="3393"/>
    <cellStyle name="Comma 2 2 3 4 3 4" xfId="4309"/>
    <cellStyle name="Comma 2 2 3 4 3 5" xfId="2477"/>
    <cellStyle name="Comma 2 2 3 4 4" xfId="697"/>
    <cellStyle name="Comma 2 2 3 4 4 2" xfId="1741"/>
    <cellStyle name="Comma 2 2 3 4 4 2 2" xfId="5450"/>
    <cellStyle name="Comma 2 2 3 4 4 2 3" xfId="3618"/>
    <cellStyle name="Comma 2 2 3 4 4 3" xfId="4534"/>
    <cellStyle name="Comma 2 2 3 4 4 4" xfId="2702"/>
    <cellStyle name="Comma 2 2 3 4 5" xfId="1219"/>
    <cellStyle name="Comma 2 2 3 4 5 2" xfId="4992"/>
    <cellStyle name="Comma 2 2 3 4 5 3" xfId="3160"/>
    <cellStyle name="Comma 2 2 3 4 6" xfId="4076"/>
    <cellStyle name="Comma 2 2 3 4 7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5747"/>
    <cellStyle name="Comma 2 2 3 5 2 2 2 2 3" xfId="3915"/>
    <cellStyle name="Comma 2 2 3 5 2 2 2 3" xfId="4831"/>
    <cellStyle name="Comma 2 2 3 5 2 2 2 4" xfId="2999"/>
    <cellStyle name="Comma 2 2 3 5 2 2 3" xfId="1556"/>
    <cellStyle name="Comma 2 2 3 5 2 2 3 2" xfId="5297"/>
    <cellStyle name="Comma 2 2 3 5 2 2 3 3" xfId="3465"/>
    <cellStyle name="Comma 2 2 3 5 2 2 4" xfId="4381"/>
    <cellStyle name="Comma 2 2 3 5 2 2 5" xfId="2549"/>
    <cellStyle name="Comma 2 2 3 5 2 3" xfId="769"/>
    <cellStyle name="Comma 2 2 3 5 2 3 2" xfId="1813"/>
    <cellStyle name="Comma 2 2 3 5 2 3 2 2" xfId="5522"/>
    <cellStyle name="Comma 2 2 3 5 2 3 2 3" xfId="3690"/>
    <cellStyle name="Comma 2 2 3 5 2 3 3" xfId="4606"/>
    <cellStyle name="Comma 2 2 3 5 2 3 4" xfId="2774"/>
    <cellStyle name="Comma 2 2 3 5 2 4" xfId="1295"/>
    <cellStyle name="Comma 2 2 3 5 2 4 2" xfId="5068"/>
    <cellStyle name="Comma 2 2 3 5 2 4 3" xfId="3236"/>
    <cellStyle name="Comma 2 2 3 5 2 5" xfId="4152"/>
    <cellStyle name="Comma 2 2 3 5 2 6" xfId="2320"/>
    <cellStyle name="Comma 2 2 3 5 3" xfId="404"/>
    <cellStyle name="Comma 2 2 3 5 3 2" xfId="918"/>
    <cellStyle name="Comma 2 2 3 5 3 2 2" xfId="1962"/>
    <cellStyle name="Comma 2 2 3 5 3 2 2 2" xfId="5639"/>
    <cellStyle name="Comma 2 2 3 5 3 2 2 3" xfId="3807"/>
    <cellStyle name="Comma 2 2 3 5 3 2 3" xfId="4723"/>
    <cellStyle name="Comma 2 2 3 5 3 2 4" xfId="2891"/>
    <cellStyle name="Comma 2 2 3 5 3 3" xfId="1448"/>
    <cellStyle name="Comma 2 2 3 5 3 3 2" xfId="5189"/>
    <cellStyle name="Comma 2 2 3 5 3 3 3" xfId="3357"/>
    <cellStyle name="Comma 2 2 3 5 3 4" xfId="4273"/>
    <cellStyle name="Comma 2 2 3 5 3 5" xfId="2441"/>
    <cellStyle name="Comma 2 2 3 5 4" xfId="661"/>
    <cellStyle name="Comma 2 2 3 5 4 2" xfId="1705"/>
    <cellStyle name="Comma 2 2 3 5 4 2 2" xfId="5414"/>
    <cellStyle name="Comma 2 2 3 5 4 2 3" xfId="3582"/>
    <cellStyle name="Comma 2 2 3 5 4 3" xfId="4498"/>
    <cellStyle name="Comma 2 2 3 5 4 4" xfId="2666"/>
    <cellStyle name="Comma 2 2 3 5 5" xfId="1181"/>
    <cellStyle name="Comma 2 2 3 5 5 2" xfId="4954"/>
    <cellStyle name="Comma 2 2 3 5 5 3" xfId="3122"/>
    <cellStyle name="Comma 2 2 3 5 6" xfId="4038"/>
    <cellStyle name="Comma 2 2 3 5 7" xfId="2206"/>
    <cellStyle name="Comma 2 2 3 6" xfId="205"/>
    <cellStyle name="Comma 2 2 3 6 2" xfId="476"/>
    <cellStyle name="Comma 2 2 3 6 2 2" xfId="990"/>
    <cellStyle name="Comma 2 2 3 6 2 2 2" xfId="2034"/>
    <cellStyle name="Comma 2 2 3 6 2 2 2 2" xfId="5711"/>
    <cellStyle name="Comma 2 2 3 6 2 2 2 3" xfId="3879"/>
    <cellStyle name="Comma 2 2 3 6 2 2 3" xfId="4795"/>
    <cellStyle name="Comma 2 2 3 6 2 2 4" xfId="2963"/>
    <cellStyle name="Comma 2 2 3 6 2 3" xfId="1520"/>
    <cellStyle name="Comma 2 2 3 6 2 3 2" xfId="5261"/>
    <cellStyle name="Comma 2 2 3 6 2 3 3" xfId="3429"/>
    <cellStyle name="Comma 2 2 3 6 2 4" xfId="4345"/>
    <cellStyle name="Comma 2 2 3 6 2 5" xfId="2513"/>
    <cellStyle name="Comma 2 2 3 6 3" xfId="733"/>
    <cellStyle name="Comma 2 2 3 6 3 2" xfId="1777"/>
    <cellStyle name="Comma 2 2 3 6 3 2 2" xfId="5486"/>
    <cellStyle name="Comma 2 2 3 6 3 2 3" xfId="3654"/>
    <cellStyle name="Comma 2 2 3 6 3 3" xfId="4570"/>
    <cellStyle name="Comma 2 2 3 6 3 4" xfId="2738"/>
    <cellStyle name="Comma 2 2 3 6 4" xfId="1257"/>
    <cellStyle name="Comma 2 2 3 6 4 2" xfId="5030"/>
    <cellStyle name="Comma 2 2 3 6 4 3" xfId="3198"/>
    <cellStyle name="Comma 2 2 3 6 5" xfId="4114"/>
    <cellStyle name="Comma 2 2 3 6 6" xfId="2282"/>
    <cellStyle name="Comma 2 2 3 7" xfId="79"/>
    <cellStyle name="Comma 2 2 3 7 2" xfId="366"/>
    <cellStyle name="Comma 2 2 3 7 2 2" xfId="880"/>
    <cellStyle name="Comma 2 2 3 7 2 2 2" xfId="1924"/>
    <cellStyle name="Comma 2 2 3 7 2 2 2 2" xfId="5603"/>
    <cellStyle name="Comma 2 2 3 7 2 2 2 3" xfId="3771"/>
    <cellStyle name="Comma 2 2 3 7 2 2 3" xfId="4687"/>
    <cellStyle name="Comma 2 2 3 7 2 2 4" xfId="2855"/>
    <cellStyle name="Comma 2 2 3 7 2 3" xfId="1410"/>
    <cellStyle name="Comma 2 2 3 7 2 3 2" xfId="5153"/>
    <cellStyle name="Comma 2 2 3 7 2 3 3" xfId="3321"/>
    <cellStyle name="Comma 2 2 3 7 2 4" xfId="4237"/>
    <cellStyle name="Comma 2 2 3 7 2 5" xfId="2405"/>
    <cellStyle name="Comma 2 2 3 7 3" xfId="623"/>
    <cellStyle name="Comma 2 2 3 7 3 2" xfId="1667"/>
    <cellStyle name="Comma 2 2 3 7 3 2 2" xfId="5378"/>
    <cellStyle name="Comma 2 2 3 7 3 2 3" xfId="3546"/>
    <cellStyle name="Comma 2 2 3 7 3 3" xfId="4462"/>
    <cellStyle name="Comma 2 2 3 7 3 4" xfId="2630"/>
    <cellStyle name="Comma 2 2 3 7 4" xfId="1139"/>
    <cellStyle name="Comma 2 2 3 7 4 2" xfId="4914"/>
    <cellStyle name="Comma 2 2 3 7 4 3" xfId="3082"/>
    <cellStyle name="Comma 2 2 3 7 5" xfId="3998"/>
    <cellStyle name="Comma 2 2 3 7 6" xfId="2166"/>
    <cellStyle name="Comma 2 2 3 8" xfId="348"/>
    <cellStyle name="Comma 2 2 3 8 2" xfId="862"/>
    <cellStyle name="Comma 2 2 3 8 2 2" xfId="1906"/>
    <cellStyle name="Comma 2 2 3 8 2 2 2" xfId="5592"/>
    <cellStyle name="Comma 2 2 3 8 2 2 3" xfId="3760"/>
    <cellStyle name="Comma 2 2 3 8 2 3" xfId="4676"/>
    <cellStyle name="Comma 2 2 3 8 2 4" xfId="2844"/>
    <cellStyle name="Comma 2 2 3 8 3" xfId="1392"/>
    <cellStyle name="Comma 2 2 3 8 3 2" xfId="5142"/>
    <cellStyle name="Comma 2 2 3 8 3 3" xfId="3310"/>
    <cellStyle name="Comma 2 2 3 8 4" xfId="4226"/>
    <cellStyle name="Comma 2 2 3 8 5" xfId="2394"/>
    <cellStyle name="Comma 2 2 3 9" xfId="605"/>
    <cellStyle name="Comma 2 2 3 9 2" xfId="1649"/>
    <cellStyle name="Comma 2 2 3 9 2 2" xfId="5367"/>
    <cellStyle name="Comma 2 2 3 9 2 3" xfId="3535"/>
    <cellStyle name="Comma 2 2 3 9 3" xfId="4451"/>
    <cellStyle name="Comma 2 2 3 9 4" xfId="2619"/>
    <cellStyle name="Comma 2 2 4" xfId="87"/>
    <cellStyle name="Comma 2 2 4 10" xfId="2172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5804"/>
    <cellStyle name="Comma 2 2 4 2 2 2 2 2 2 3" xfId="3972"/>
    <cellStyle name="Comma 2 2 4 2 2 2 2 2 3" xfId="4888"/>
    <cellStyle name="Comma 2 2 4 2 2 2 2 2 4" xfId="3056"/>
    <cellStyle name="Comma 2 2 4 2 2 2 2 3" xfId="1613"/>
    <cellStyle name="Comma 2 2 4 2 2 2 2 3 2" xfId="5354"/>
    <cellStyle name="Comma 2 2 4 2 2 2 2 3 3" xfId="3522"/>
    <cellStyle name="Comma 2 2 4 2 2 2 2 4" xfId="4438"/>
    <cellStyle name="Comma 2 2 4 2 2 2 2 5" xfId="2606"/>
    <cellStyle name="Comma 2 2 4 2 2 2 3" xfId="826"/>
    <cellStyle name="Comma 2 2 4 2 2 2 3 2" xfId="1870"/>
    <cellStyle name="Comma 2 2 4 2 2 2 3 2 2" xfId="5579"/>
    <cellStyle name="Comma 2 2 4 2 2 2 3 2 3" xfId="3747"/>
    <cellStyle name="Comma 2 2 4 2 2 2 3 3" xfId="4663"/>
    <cellStyle name="Comma 2 2 4 2 2 2 3 4" xfId="2831"/>
    <cellStyle name="Comma 2 2 4 2 2 2 4" xfId="1356"/>
    <cellStyle name="Comma 2 2 4 2 2 2 4 2" xfId="5129"/>
    <cellStyle name="Comma 2 2 4 2 2 2 4 3" xfId="3297"/>
    <cellStyle name="Comma 2 2 4 2 2 2 5" xfId="4213"/>
    <cellStyle name="Comma 2 2 4 2 2 2 6" xfId="2381"/>
    <cellStyle name="Comma 2 2 4 2 2 3" xfId="461"/>
    <cellStyle name="Comma 2 2 4 2 2 3 2" xfId="975"/>
    <cellStyle name="Comma 2 2 4 2 2 3 2 2" xfId="2019"/>
    <cellStyle name="Comma 2 2 4 2 2 3 2 2 2" xfId="5696"/>
    <cellStyle name="Comma 2 2 4 2 2 3 2 2 3" xfId="3864"/>
    <cellStyle name="Comma 2 2 4 2 2 3 2 3" xfId="4780"/>
    <cellStyle name="Comma 2 2 4 2 2 3 2 4" xfId="2948"/>
    <cellStyle name="Comma 2 2 4 2 2 3 3" xfId="1505"/>
    <cellStyle name="Comma 2 2 4 2 2 3 3 2" xfId="5246"/>
    <cellStyle name="Comma 2 2 4 2 2 3 3 3" xfId="3414"/>
    <cellStyle name="Comma 2 2 4 2 2 3 4" xfId="4330"/>
    <cellStyle name="Comma 2 2 4 2 2 3 5" xfId="2498"/>
    <cellStyle name="Comma 2 2 4 2 2 4" xfId="718"/>
    <cellStyle name="Comma 2 2 4 2 2 4 2" xfId="1762"/>
    <cellStyle name="Comma 2 2 4 2 2 4 2 2" xfId="5471"/>
    <cellStyle name="Comma 2 2 4 2 2 4 2 3" xfId="3639"/>
    <cellStyle name="Comma 2 2 4 2 2 4 3" xfId="4555"/>
    <cellStyle name="Comma 2 2 4 2 2 4 4" xfId="2723"/>
    <cellStyle name="Comma 2 2 4 2 2 5" xfId="1242"/>
    <cellStyle name="Comma 2 2 4 2 2 5 2" xfId="5015"/>
    <cellStyle name="Comma 2 2 4 2 2 5 3" xfId="3183"/>
    <cellStyle name="Comma 2 2 4 2 2 6" xfId="4099"/>
    <cellStyle name="Comma 2 2 4 2 2 7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5768"/>
    <cellStyle name="Comma 2 2 4 2 3 2 2 2 2 3" xfId="3936"/>
    <cellStyle name="Comma 2 2 4 2 3 2 2 2 3" xfId="4852"/>
    <cellStyle name="Comma 2 2 4 2 3 2 2 2 4" xfId="3020"/>
    <cellStyle name="Comma 2 2 4 2 3 2 2 3" xfId="1577"/>
    <cellStyle name="Comma 2 2 4 2 3 2 2 3 2" xfId="5318"/>
    <cellStyle name="Comma 2 2 4 2 3 2 2 3 3" xfId="3486"/>
    <cellStyle name="Comma 2 2 4 2 3 2 2 4" xfId="4402"/>
    <cellStyle name="Comma 2 2 4 2 3 2 2 5" xfId="2570"/>
    <cellStyle name="Comma 2 2 4 2 3 2 3" xfId="790"/>
    <cellStyle name="Comma 2 2 4 2 3 2 3 2" xfId="1834"/>
    <cellStyle name="Comma 2 2 4 2 3 2 3 2 2" xfId="5543"/>
    <cellStyle name="Comma 2 2 4 2 3 2 3 2 3" xfId="3711"/>
    <cellStyle name="Comma 2 2 4 2 3 2 3 3" xfId="4627"/>
    <cellStyle name="Comma 2 2 4 2 3 2 3 4" xfId="2795"/>
    <cellStyle name="Comma 2 2 4 2 3 2 4" xfId="1318"/>
    <cellStyle name="Comma 2 2 4 2 3 2 4 2" xfId="5091"/>
    <cellStyle name="Comma 2 2 4 2 3 2 4 3" xfId="3259"/>
    <cellStyle name="Comma 2 2 4 2 3 2 5" xfId="4175"/>
    <cellStyle name="Comma 2 2 4 2 3 2 6" xfId="2343"/>
    <cellStyle name="Comma 2 2 4 2 3 3" xfId="425"/>
    <cellStyle name="Comma 2 2 4 2 3 3 2" xfId="939"/>
    <cellStyle name="Comma 2 2 4 2 3 3 2 2" xfId="1983"/>
    <cellStyle name="Comma 2 2 4 2 3 3 2 2 2" xfId="5660"/>
    <cellStyle name="Comma 2 2 4 2 3 3 2 2 3" xfId="3828"/>
    <cellStyle name="Comma 2 2 4 2 3 3 2 3" xfId="4744"/>
    <cellStyle name="Comma 2 2 4 2 3 3 2 4" xfId="2912"/>
    <cellStyle name="Comma 2 2 4 2 3 3 3" xfId="1469"/>
    <cellStyle name="Comma 2 2 4 2 3 3 3 2" xfId="5210"/>
    <cellStyle name="Comma 2 2 4 2 3 3 3 3" xfId="3378"/>
    <cellStyle name="Comma 2 2 4 2 3 3 4" xfId="4294"/>
    <cellStyle name="Comma 2 2 4 2 3 3 5" xfId="2462"/>
    <cellStyle name="Comma 2 2 4 2 3 4" xfId="682"/>
    <cellStyle name="Comma 2 2 4 2 3 4 2" xfId="1726"/>
    <cellStyle name="Comma 2 2 4 2 3 4 2 2" xfId="5435"/>
    <cellStyle name="Comma 2 2 4 2 3 4 2 3" xfId="3603"/>
    <cellStyle name="Comma 2 2 4 2 3 4 3" xfId="4519"/>
    <cellStyle name="Comma 2 2 4 2 3 4 4" xfId="2687"/>
    <cellStyle name="Comma 2 2 4 2 3 5" xfId="1204"/>
    <cellStyle name="Comma 2 2 4 2 3 5 2" xfId="4977"/>
    <cellStyle name="Comma 2 2 4 2 3 5 3" xfId="3145"/>
    <cellStyle name="Comma 2 2 4 2 3 6" xfId="4061"/>
    <cellStyle name="Comma 2 2 4 2 3 7" xfId="2229"/>
    <cellStyle name="Comma 2 2 4 2 4" xfId="229"/>
    <cellStyle name="Comma 2 2 4 2 4 2" xfId="497"/>
    <cellStyle name="Comma 2 2 4 2 4 2 2" xfId="1011"/>
    <cellStyle name="Comma 2 2 4 2 4 2 2 2" xfId="2055"/>
    <cellStyle name="Comma 2 2 4 2 4 2 2 2 2" xfId="5732"/>
    <cellStyle name="Comma 2 2 4 2 4 2 2 2 3" xfId="3900"/>
    <cellStyle name="Comma 2 2 4 2 4 2 2 3" xfId="4816"/>
    <cellStyle name="Comma 2 2 4 2 4 2 2 4" xfId="2984"/>
    <cellStyle name="Comma 2 2 4 2 4 2 3" xfId="1541"/>
    <cellStyle name="Comma 2 2 4 2 4 2 3 2" xfId="5282"/>
    <cellStyle name="Comma 2 2 4 2 4 2 3 3" xfId="3450"/>
    <cellStyle name="Comma 2 2 4 2 4 2 4" xfId="4366"/>
    <cellStyle name="Comma 2 2 4 2 4 2 5" xfId="2534"/>
    <cellStyle name="Comma 2 2 4 2 4 3" xfId="754"/>
    <cellStyle name="Comma 2 2 4 2 4 3 2" xfId="1798"/>
    <cellStyle name="Comma 2 2 4 2 4 3 2 2" xfId="5507"/>
    <cellStyle name="Comma 2 2 4 2 4 3 2 3" xfId="3675"/>
    <cellStyle name="Comma 2 2 4 2 4 3 3" xfId="4591"/>
    <cellStyle name="Comma 2 2 4 2 4 3 4" xfId="2759"/>
    <cellStyle name="Comma 2 2 4 2 4 4" xfId="1280"/>
    <cellStyle name="Comma 2 2 4 2 4 4 2" xfId="5053"/>
    <cellStyle name="Comma 2 2 4 2 4 4 3" xfId="3221"/>
    <cellStyle name="Comma 2 2 4 2 4 5" xfId="4137"/>
    <cellStyle name="Comma 2 2 4 2 4 6" xfId="2305"/>
    <cellStyle name="Comma 2 2 4 2 5" xfId="389"/>
    <cellStyle name="Comma 2 2 4 2 5 2" xfId="903"/>
    <cellStyle name="Comma 2 2 4 2 5 2 2" xfId="1947"/>
    <cellStyle name="Comma 2 2 4 2 5 2 2 2" xfId="5624"/>
    <cellStyle name="Comma 2 2 4 2 5 2 2 3" xfId="3792"/>
    <cellStyle name="Comma 2 2 4 2 5 2 3" xfId="4708"/>
    <cellStyle name="Comma 2 2 4 2 5 2 4" xfId="2876"/>
    <cellStyle name="Comma 2 2 4 2 5 3" xfId="1433"/>
    <cellStyle name="Comma 2 2 4 2 5 3 2" xfId="5174"/>
    <cellStyle name="Comma 2 2 4 2 5 3 3" xfId="3342"/>
    <cellStyle name="Comma 2 2 4 2 5 4" xfId="4258"/>
    <cellStyle name="Comma 2 2 4 2 5 5" xfId="2426"/>
    <cellStyle name="Comma 2 2 4 2 6" xfId="646"/>
    <cellStyle name="Comma 2 2 4 2 6 2" xfId="1690"/>
    <cellStyle name="Comma 2 2 4 2 6 2 2" xfId="5399"/>
    <cellStyle name="Comma 2 2 4 2 6 2 3" xfId="3567"/>
    <cellStyle name="Comma 2 2 4 2 6 3" xfId="4483"/>
    <cellStyle name="Comma 2 2 4 2 6 4" xfId="2651"/>
    <cellStyle name="Comma 2 2 4 2 7" xfId="1166"/>
    <cellStyle name="Comma 2 2 4 2 7 2" xfId="4939"/>
    <cellStyle name="Comma 2 2 4 2 7 3" xfId="3107"/>
    <cellStyle name="Comma 2 2 4 2 8" xfId="4023"/>
    <cellStyle name="Comma 2 2 4 2 9" xfId="21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5786"/>
    <cellStyle name="Comma 2 2 4 3 2 2 2 2 3" xfId="3954"/>
    <cellStyle name="Comma 2 2 4 3 2 2 2 3" xfId="4870"/>
    <cellStyle name="Comma 2 2 4 3 2 2 2 4" xfId="3038"/>
    <cellStyle name="Comma 2 2 4 3 2 2 3" xfId="1595"/>
    <cellStyle name="Comma 2 2 4 3 2 2 3 2" xfId="5336"/>
    <cellStyle name="Comma 2 2 4 3 2 2 3 3" xfId="3504"/>
    <cellStyle name="Comma 2 2 4 3 2 2 4" xfId="4420"/>
    <cellStyle name="Comma 2 2 4 3 2 2 5" xfId="2588"/>
    <cellStyle name="Comma 2 2 4 3 2 3" xfId="808"/>
    <cellStyle name="Comma 2 2 4 3 2 3 2" xfId="1852"/>
    <cellStyle name="Comma 2 2 4 3 2 3 2 2" xfId="5561"/>
    <cellStyle name="Comma 2 2 4 3 2 3 2 3" xfId="3729"/>
    <cellStyle name="Comma 2 2 4 3 2 3 3" xfId="4645"/>
    <cellStyle name="Comma 2 2 4 3 2 3 4" xfId="2813"/>
    <cellStyle name="Comma 2 2 4 3 2 4" xfId="1337"/>
    <cellStyle name="Comma 2 2 4 3 2 4 2" xfId="5110"/>
    <cellStyle name="Comma 2 2 4 3 2 4 3" xfId="3278"/>
    <cellStyle name="Comma 2 2 4 3 2 5" xfId="4194"/>
    <cellStyle name="Comma 2 2 4 3 2 6" xfId="2362"/>
    <cellStyle name="Comma 2 2 4 3 3" xfId="443"/>
    <cellStyle name="Comma 2 2 4 3 3 2" xfId="957"/>
    <cellStyle name="Comma 2 2 4 3 3 2 2" xfId="2001"/>
    <cellStyle name="Comma 2 2 4 3 3 2 2 2" xfId="5678"/>
    <cellStyle name="Comma 2 2 4 3 3 2 2 3" xfId="3846"/>
    <cellStyle name="Comma 2 2 4 3 3 2 3" xfId="4762"/>
    <cellStyle name="Comma 2 2 4 3 3 2 4" xfId="2930"/>
    <cellStyle name="Comma 2 2 4 3 3 3" xfId="1487"/>
    <cellStyle name="Comma 2 2 4 3 3 3 2" xfId="5228"/>
    <cellStyle name="Comma 2 2 4 3 3 3 3" xfId="3396"/>
    <cellStyle name="Comma 2 2 4 3 3 4" xfId="4312"/>
    <cellStyle name="Comma 2 2 4 3 3 5" xfId="2480"/>
    <cellStyle name="Comma 2 2 4 3 4" xfId="700"/>
    <cellStyle name="Comma 2 2 4 3 4 2" xfId="1744"/>
    <cellStyle name="Comma 2 2 4 3 4 2 2" xfId="5453"/>
    <cellStyle name="Comma 2 2 4 3 4 2 3" xfId="3621"/>
    <cellStyle name="Comma 2 2 4 3 4 3" xfId="4537"/>
    <cellStyle name="Comma 2 2 4 3 4 4" xfId="2705"/>
    <cellStyle name="Comma 2 2 4 3 5" xfId="1223"/>
    <cellStyle name="Comma 2 2 4 3 5 2" xfId="4996"/>
    <cellStyle name="Comma 2 2 4 3 5 3" xfId="3164"/>
    <cellStyle name="Comma 2 2 4 3 6" xfId="4080"/>
    <cellStyle name="Comma 2 2 4 3 7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5750"/>
    <cellStyle name="Comma 2 2 4 4 2 2 2 2 3" xfId="3918"/>
    <cellStyle name="Comma 2 2 4 4 2 2 2 3" xfId="4834"/>
    <cellStyle name="Comma 2 2 4 4 2 2 2 4" xfId="3002"/>
    <cellStyle name="Comma 2 2 4 4 2 2 3" xfId="1559"/>
    <cellStyle name="Comma 2 2 4 4 2 2 3 2" xfId="5300"/>
    <cellStyle name="Comma 2 2 4 4 2 2 3 3" xfId="3468"/>
    <cellStyle name="Comma 2 2 4 4 2 2 4" xfId="4384"/>
    <cellStyle name="Comma 2 2 4 4 2 2 5" xfId="2552"/>
    <cellStyle name="Comma 2 2 4 4 2 3" xfId="772"/>
    <cellStyle name="Comma 2 2 4 4 2 3 2" xfId="1816"/>
    <cellStyle name="Comma 2 2 4 4 2 3 2 2" xfId="5525"/>
    <cellStyle name="Comma 2 2 4 4 2 3 2 3" xfId="3693"/>
    <cellStyle name="Comma 2 2 4 4 2 3 3" xfId="4609"/>
    <cellStyle name="Comma 2 2 4 4 2 3 4" xfId="2777"/>
    <cellStyle name="Comma 2 2 4 4 2 4" xfId="1299"/>
    <cellStyle name="Comma 2 2 4 4 2 4 2" xfId="5072"/>
    <cellStyle name="Comma 2 2 4 4 2 4 3" xfId="3240"/>
    <cellStyle name="Comma 2 2 4 4 2 5" xfId="4156"/>
    <cellStyle name="Comma 2 2 4 4 2 6" xfId="2324"/>
    <cellStyle name="Comma 2 2 4 4 3" xfId="407"/>
    <cellStyle name="Comma 2 2 4 4 3 2" xfId="921"/>
    <cellStyle name="Comma 2 2 4 4 3 2 2" xfId="1965"/>
    <cellStyle name="Comma 2 2 4 4 3 2 2 2" xfId="5642"/>
    <cellStyle name="Comma 2 2 4 4 3 2 2 3" xfId="3810"/>
    <cellStyle name="Comma 2 2 4 4 3 2 3" xfId="4726"/>
    <cellStyle name="Comma 2 2 4 4 3 2 4" xfId="2894"/>
    <cellStyle name="Comma 2 2 4 4 3 3" xfId="1451"/>
    <cellStyle name="Comma 2 2 4 4 3 3 2" xfId="5192"/>
    <cellStyle name="Comma 2 2 4 4 3 3 3" xfId="3360"/>
    <cellStyle name="Comma 2 2 4 4 3 4" xfId="4276"/>
    <cellStyle name="Comma 2 2 4 4 3 5" xfId="2444"/>
    <cellStyle name="Comma 2 2 4 4 4" xfId="664"/>
    <cellStyle name="Comma 2 2 4 4 4 2" xfId="1708"/>
    <cellStyle name="Comma 2 2 4 4 4 2 2" xfId="5417"/>
    <cellStyle name="Comma 2 2 4 4 4 2 3" xfId="3585"/>
    <cellStyle name="Comma 2 2 4 4 4 3" xfId="4501"/>
    <cellStyle name="Comma 2 2 4 4 4 4" xfId="2669"/>
    <cellStyle name="Comma 2 2 4 4 5" xfId="1185"/>
    <cellStyle name="Comma 2 2 4 4 5 2" xfId="4958"/>
    <cellStyle name="Comma 2 2 4 4 5 3" xfId="3126"/>
    <cellStyle name="Comma 2 2 4 4 6" xfId="4042"/>
    <cellStyle name="Comma 2 2 4 4 7" xfId="2210"/>
    <cellStyle name="Comma 2 2 4 5" xfId="209"/>
    <cellStyle name="Comma 2 2 4 5 2" xfId="479"/>
    <cellStyle name="Comma 2 2 4 5 2 2" xfId="993"/>
    <cellStyle name="Comma 2 2 4 5 2 2 2" xfId="2037"/>
    <cellStyle name="Comma 2 2 4 5 2 2 2 2" xfId="5714"/>
    <cellStyle name="Comma 2 2 4 5 2 2 2 3" xfId="3882"/>
    <cellStyle name="Comma 2 2 4 5 2 2 3" xfId="4798"/>
    <cellStyle name="Comma 2 2 4 5 2 2 4" xfId="2966"/>
    <cellStyle name="Comma 2 2 4 5 2 3" xfId="1523"/>
    <cellStyle name="Comma 2 2 4 5 2 3 2" xfId="5264"/>
    <cellStyle name="Comma 2 2 4 5 2 3 3" xfId="3432"/>
    <cellStyle name="Comma 2 2 4 5 2 4" xfId="4348"/>
    <cellStyle name="Comma 2 2 4 5 2 5" xfId="2516"/>
    <cellStyle name="Comma 2 2 4 5 3" xfId="736"/>
    <cellStyle name="Comma 2 2 4 5 3 2" xfId="1780"/>
    <cellStyle name="Comma 2 2 4 5 3 2 2" xfId="5489"/>
    <cellStyle name="Comma 2 2 4 5 3 2 3" xfId="3657"/>
    <cellStyle name="Comma 2 2 4 5 3 3" xfId="4573"/>
    <cellStyle name="Comma 2 2 4 5 3 4" xfId="2741"/>
    <cellStyle name="Comma 2 2 4 5 4" xfId="1261"/>
    <cellStyle name="Comma 2 2 4 5 4 2" xfId="5034"/>
    <cellStyle name="Comma 2 2 4 5 4 3" xfId="3202"/>
    <cellStyle name="Comma 2 2 4 5 5" xfId="4118"/>
    <cellStyle name="Comma 2 2 4 5 6" xfId="2286"/>
    <cellStyle name="Comma 2 2 4 6" xfId="371"/>
    <cellStyle name="Comma 2 2 4 6 2" xfId="885"/>
    <cellStyle name="Comma 2 2 4 6 2 2" xfId="1929"/>
    <cellStyle name="Comma 2 2 4 6 2 2 2" xfId="5606"/>
    <cellStyle name="Comma 2 2 4 6 2 2 3" xfId="3774"/>
    <cellStyle name="Comma 2 2 4 6 2 3" xfId="4690"/>
    <cellStyle name="Comma 2 2 4 6 2 4" xfId="2858"/>
    <cellStyle name="Comma 2 2 4 6 3" xfId="1415"/>
    <cellStyle name="Comma 2 2 4 6 3 2" xfId="5156"/>
    <cellStyle name="Comma 2 2 4 6 3 3" xfId="3324"/>
    <cellStyle name="Comma 2 2 4 6 4" xfId="4240"/>
    <cellStyle name="Comma 2 2 4 6 5" xfId="2408"/>
    <cellStyle name="Comma 2 2 4 7" xfId="628"/>
    <cellStyle name="Comma 2 2 4 7 2" xfId="1672"/>
    <cellStyle name="Comma 2 2 4 7 2 2" xfId="5381"/>
    <cellStyle name="Comma 2 2 4 7 2 3" xfId="3549"/>
    <cellStyle name="Comma 2 2 4 7 3" xfId="4465"/>
    <cellStyle name="Comma 2 2 4 7 4" xfId="2633"/>
    <cellStyle name="Comma 2 2 4 8" xfId="1147"/>
    <cellStyle name="Comma 2 2 4 8 2" xfId="4920"/>
    <cellStyle name="Comma 2 2 4 8 3" xfId="3088"/>
    <cellStyle name="Comma 2 2 4 9" xfId="4004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5795"/>
    <cellStyle name="Comma 2 2 5 2 2 2 2 2 3" xfId="3963"/>
    <cellStyle name="Comma 2 2 5 2 2 2 2 3" xfId="4879"/>
    <cellStyle name="Comma 2 2 5 2 2 2 2 4" xfId="3047"/>
    <cellStyle name="Comma 2 2 5 2 2 2 3" xfId="1604"/>
    <cellStyle name="Comma 2 2 5 2 2 2 3 2" xfId="5345"/>
    <cellStyle name="Comma 2 2 5 2 2 2 3 3" xfId="3513"/>
    <cellStyle name="Comma 2 2 5 2 2 2 4" xfId="4429"/>
    <cellStyle name="Comma 2 2 5 2 2 2 5" xfId="2597"/>
    <cellStyle name="Comma 2 2 5 2 2 3" xfId="817"/>
    <cellStyle name="Comma 2 2 5 2 2 3 2" xfId="1861"/>
    <cellStyle name="Comma 2 2 5 2 2 3 2 2" xfId="5570"/>
    <cellStyle name="Comma 2 2 5 2 2 3 2 3" xfId="3738"/>
    <cellStyle name="Comma 2 2 5 2 2 3 3" xfId="4654"/>
    <cellStyle name="Comma 2 2 5 2 2 3 4" xfId="2822"/>
    <cellStyle name="Comma 2 2 5 2 2 4" xfId="1346"/>
    <cellStyle name="Comma 2 2 5 2 2 4 2" xfId="5119"/>
    <cellStyle name="Comma 2 2 5 2 2 4 3" xfId="3287"/>
    <cellStyle name="Comma 2 2 5 2 2 5" xfId="4203"/>
    <cellStyle name="Comma 2 2 5 2 2 6" xfId="2371"/>
    <cellStyle name="Comma 2 2 5 2 3" xfId="452"/>
    <cellStyle name="Comma 2 2 5 2 3 2" xfId="966"/>
    <cellStyle name="Comma 2 2 5 2 3 2 2" xfId="2010"/>
    <cellStyle name="Comma 2 2 5 2 3 2 2 2" xfId="5687"/>
    <cellStyle name="Comma 2 2 5 2 3 2 2 3" xfId="3855"/>
    <cellStyle name="Comma 2 2 5 2 3 2 3" xfId="4771"/>
    <cellStyle name="Comma 2 2 5 2 3 2 4" xfId="2939"/>
    <cellStyle name="Comma 2 2 5 2 3 3" xfId="1496"/>
    <cellStyle name="Comma 2 2 5 2 3 3 2" xfId="5237"/>
    <cellStyle name="Comma 2 2 5 2 3 3 3" xfId="3405"/>
    <cellStyle name="Comma 2 2 5 2 3 4" xfId="4321"/>
    <cellStyle name="Comma 2 2 5 2 3 5" xfId="2489"/>
    <cellStyle name="Comma 2 2 5 2 4" xfId="709"/>
    <cellStyle name="Comma 2 2 5 2 4 2" xfId="1753"/>
    <cellStyle name="Comma 2 2 5 2 4 2 2" xfId="5462"/>
    <cellStyle name="Comma 2 2 5 2 4 2 3" xfId="3630"/>
    <cellStyle name="Comma 2 2 5 2 4 3" xfId="4546"/>
    <cellStyle name="Comma 2 2 5 2 4 4" xfId="2714"/>
    <cellStyle name="Comma 2 2 5 2 5" xfId="1232"/>
    <cellStyle name="Comma 2 2 5 2 5 2" xfId="5005"/>
    <cellStyle name="Comma 2 2 5 2 5 3" xfId="3173"/>
    <cellStyle name="Comma 2 2 5 2 6" xfId="4089"/>
    <cellStyle name="Comma 2 2 5 2 7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5759"/>
    <cellStyle name="Comma 2 2 5 3 2 2 2 2 3" xfId="3927"/>
    <cellStyle name="Comma 2 2 5 3 2 2 2 3" xfId="4843"/>
    <cellStyle name="Comma 2 2 5 3 2 2 2 4" xfId="3011"/>
    <cellStyle name="Comma 2 2 5 3 2 2 3" xfId="1568"/>
    <cellStyle name="Comma 2 2 5 3 2 2 3 2" xfId="5309"/>
    <cellStyle name="Comma 2 2 5 3 2 2 3 3" xfId="3477"/>
    <cellStyle name="Comma 2 2 5 3 2 2 4" xfId="4393"/>
    <cellStyle name="Comma 2 2 5 3 2 2 5" xfId="2561"/>
    <cellStyle name="Comma 2 2 5 3 2 3" xfId="781"/>
    <cellStyle name="Comma 2 2 5 3 2 3 2" xfId="1825"/>
    <cellStyle name="Comma 2 2 5 3 2 3 2 2" xfId="5534"/>
    <cellStyle name="Comma 2 2 5 3 2 3 2 3" xfId="3702"/>
    <cellStyle name="Comma 2 2 5 3 2 3 3" xfId="4618"/>
    <cellStyle name="Comma 2 2 5 3 2 3 4" xfId="2786"/>
    <cellStyle name="Comma 2 2 5 3 2 4" xfId="1308"/>
    <cellStyle name="Comma 2 2 5 3 2 4 2" xfId="5081"/>
    <cellStyle name="Comma 2 2 5 3 2 4 3" xfId="3249"/>
    <cellStyle name="Comma 2 2 5 3 2 5" xfId="4165"/>
    <cellStyle name="Comma 2 2 5 3 2 6" xfId="2333"/>
    <cellStyle name="Comma 2 2 5 3 3" xfId="416"/>
    <cellStyle name="Comma 2 2 5 3 3 2" xfId="930"/>
    <cellStyle name="Comma 2 2 5 3 3 2 2" xfId="1974"/>
    <cellStyle name="Comma 2 2 5 3 3 2 2 2" xfId="5651"/>
    <cellStyle name="Comma 2 2 5 3 3 2 2 3" xfId="3819"/>
    <cellStyle name="Comma 2 2 5 3 3 2 3" xfId="4735"/>
    <cellStyle name="Comma 2 2 5 3 3 2 4" xfId="2903"/>
    <cellStyle name="Comma 2 2 5 3 3 3" xfId="1460"/>
    <cellStyle name="Comma 2 2 5 3 3 3 2" xfId="5201"/>
    <cellStyle name="Comma 2 2 5 3 3 3 3" xfId="3369"/>
    <cellStyle name="Comma 2 2 5 3 3 4" xfId="4285"/>
    <cellStyle name="Comma 2 2 5 3 3 5" xfId="2453"/>
    <cellStyle name="Comma 2 2 5 3 4" xfId="673"/>
    <cellStyle name="Comma 2 2 5 3 4 2" xfId="1717"/>
    <cellStyle name="Comma 2 2 5 3 4 2 2" xfId="5426"/>
    <cellStyle name="Comma 2 2 5 3 4 2 3" xfId="3594"/>
    <cellStyle name="Comma 2 2 5 3 4 3" xfId="4510"/>
    <cellStyle name="Comma 2 2 5 3 4 4" xfId="2678"/>
    <cellStyle name="Comma 2 2 5 3 5" xfId="1194"/>
    <cellStyle name="Comma 2 2 5 3 5 2" xfId="4967"/>
    <cellStyle name="Comma 2 2 5 3 5 3" xfId="3135"/>
    <cellStyle name="Comma 2 2 5 3 6" xfId="4051"/>
    <cellStyle name="Comma 2 2 5 3 7" xfId="2219"/>
    <cellStyle name="Comma 2 2 5 4" xfId="219"/>
    <cellStyle name="Comma 2 2 5 4 2" xfId="488"/>
    <cellStyle name="Comma 2 2 5 4 2 2" xfId="1002"/>
    <cellStyle name="Comma 2 2 5 4 2 2 2" xfId="2046"/>
    <cellStyle name="Comma 2 2 5 4 2 2 2 2" xfId="5723"/>
    <cellStyle name="Comma 2 2 5 4 2 2 2 3" xfId="3891"/>
    <cellStyle name="Comma 2 2 5 4 2 2 3" xfId="4807"/>
    <cellStyle name="Comma 2 2 5 4 2 2 4" xfId="2975"/>
    <cellStyle name="Comma 2 2 5 4 2 3" xfId="1532"/>
    <cellStyle name="Comma 2 2 5 4 2 3 2" xfId="5273"/>
    <cellStyle name="Comma 2 2 5 4 2 3 3" xfId="3441"/>
    <cellStyle name="Comma 2 2 5 4 2 4" xfId="4357"/>
    <cellStyle name="Comma 2 2 5 4 2 5" xfId="2525"/>
    <cellStyle name="Comma 2 2 5 4 3" xfId="745"/>
    <cellStyle name="Comma 2 2 5 4 3 2" xfId="1789"/>
    <cellStyle name="Comma 2 2 5 4 3 2 2" xfId="5498"/>
    <cellStyle name="Comma 2 2 5 4 3 2 3" xfId="3666"/>
    <cellStyle name="Comma 2 2 5 4 3 3" xfId="4582"/>
    <cellStyle name="Comma 2 2 5 4 3 4" xfId="2750"/>
    <cellStyle name="Comma 2 2 5 4 4" xfId="1270"/>
    <cellStyle name="Comma 2 2 5 4 4 2" xfId="5043"/>
    <cellStyle name="Comma 2 2 5 4 4 3" xfId="3211"/>
    <cellStyle name="Comma 2 2 5 4 5" xfId="4127"/>
    <cellStyle name="Comma 2 2 5 4 6" xfId="2295"/>
    <cellStyle name="Comma 2 2 5 5" xfId="380"/>
    <cellStyle name="Comma 2 2 5 5 2" xfId="894"/>
    <cellStyle name="Comma 2 2 5 5 2 2" xfId="1938"/>
    <cellStyle name="Comma 2 2 5 5 2 2 2" xfId="5615"/>
    <cellStyle name="Comma 2 2 5 5 2 2 3" xfId="3783"/>
    <cellStyle name="Comma 2 2 5 5 2 3" xfId="4699"/>
    <cellStyle name="Comma 2 2 5 5 2 4" xfId="2867"/>
    <cellStyle name="Comma 2 2 5 5 3" xfId="1424"/>
    <cellStyle name="Comma 2 2 5 5 3 2" xfId="5165"/>
    <cellStyle name="Comma 2 2 5 5 3 3" xfId="3333"/>
    <cellStyle name="Comma 2 2 5 5 4" xfId="4249"/>
    <cellStyle name="Comma 2 2 5 5 5" xfId="2417"/>
    <cellStyle name="Comma 2 2 5 6" xfId="637"/>
    <cellStyle name="Comma 2 2 5 6 2" xfId="1681"/>
    <cellStyle name="Comma 2 2 5 6 2 2" xfId="5390"/>
    <cellStyle name="Comma 2 2 5 6 2 3" xfId="3558"/>
    <cellStyle name="Comma 2 2 5 6 3" xfId="4474"/>
    <cellStyle name="Comma 2 2 5 6 4" xfId="2642"/>
    <cellStyle name="Comma 2 2 5 7" xfId="1156"/>
    <cellStyle name="Comma 2 2 5 7 2" xfId="4929"/>
    <cellStyle name="Comma 2 2 5 7 3" xfId="3097"/>
    <cellStyle name="Comma 2 2 5 8" xfId="4013"/>
    <cellStyle name="Comma 2 2 5 9" xfId="2181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5777"/>
    <cellStyle name="Comma 2 2 6 2 2 2 2 3" xfId="3945"/>
    <cellStyle name="Comma 2 2 6 2 2 2 3" xfId="4861"/>
    <cellStyle name="Comma 2 2 6 2 2 2 4" xfId="3029"/>
    <cellStyle name="Comma 2 2 6 2 2 3" xfId="1586"/>
    <cellStyle name="Comma 2 2 6 2 2 3 2" xfId="5327"/>
    <cellStyle name="Comma 2 2 6 2 2 3 3" xfId="3495"/>
    <cellStyle name="Comma 2 2 6 2 2 4" xfId="4411"/>
    <cellStyle name="Comma 2 2 6 2 2 5" xfId="2579"/>
    <cellStyle name="Comma 2 2 6 2 3" xfId="799"/>
    <cellStyle name="Comma 2 2 6 2 3 2" xfId="1843"/>
    <cellStyle name="Comma 2 2 6 2 3 2 2" xfId="5552"/>
    <cellStyle name="Comma 2 2 6 2 3 2 3" xfId="3720"/>
    <cellStyle name="Comma 2 2 6 2 3 3" xfId="4636"/>
    <cellStyle name="Comma 2 2 6 2 3 4" xfId="2804"/>
    <cellStyle name="Comma 2 2 6 2 4" xfId="1327"/>
    <cellStyle name="Comma 2 2 6 2 4 2" xfId="5100"/>
    <cellStyle name="Comma 2 2 6 2 4 3" xfId="3268"/>
    <cellStyle name="Comma 2 2 6 2 5" xfId="4184"/>
    <cellStyle name="Comma 2 2 6 2 6" xfId="2352"/>
    <cellStyle name="Comma 2 2 6 3" xfId="434"/>
    <cellStyle name="Comma 2 2 6 3 2" xfId="948"/>
    <cellStyle name="Comma 2 2 6 3 2 2" xfId="1992"/>
    <cellStyle name="Comma 2 2 6 3 2 2 2" xfId="5669"/>
    <cellStyle name="Comma 2 2 6 3 2 2 3" xfId="3837"/>
    <cellStyle name="Comma 2 2 6 3 2 3" xfId="4753"/>
    <cellStyle name="Comma 2 2 6 3 2 4" xfId="2921"/>
    <cellStyle name="Comma 2 2 6 3 3" xfId="1478"/>
    <cellStyle name="Comma 2 2 6 3 3 2" xfId="5219"/>
    <cellStyle name="Comma 2 2 6 3 3 3" xfId="3387"/>
    <cellStyle name="Comma 2 2 6 3 4" xfId="4303"/>
    <cellStyle name="Comma 2 2 6 3 5" xfId="2471"/>
    <cellStyle name="Comma 2 2 6 4" xfId="691"/>
    <cellStyle name="Comma 2 2 6 4 2" xfId="1735"/>
    <cellStyle name="Comma 2 2 6 4 2 2" xfId="5444"/>
    <cellStyle name="Comma 2 2 6 4 2 3" xfId="3612"/>
    <cellStyle name="Comma 2 2 6 4 3" xfId="4528"/>
    <cellStyle name="Comma 2 2 6 4 4" xfId="2696"/>
    <cellStyle name="Comma 2 2 6 5" xfId="1213"/>
    <cellStyle name="Comma 2 2 6 5 2" xfId="4986"/>
    <cellStyle name="Comma 2 2 6 5 3" xfId="3154"/>
    <cellStyle name="Comma 2 2 6 6" xfId="4070"/>
    <cellStyle name="Comma 2 2 6 7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5741"/>
    <cellStyle name="Comma 2 2 7 2 2 2 2 3" xfId="3909"/>
    <cellStyle name="Comma 2 2 7 2 2 2 3" xfId="4825"/>
    <cellStyle name="Comma 2 2 7 2 2 2 4" xfId="2993"/>
    <cellStyle name="Comma 2 2 7 2 2 3" xfId="1550"/>
    <cellStyle name="Comma 2 2 7 2 2 3 2" xfId="5291"/>
    <cellStyle name="Comma 2 2 7 2 2 3 3" xfId="3459"/>
    <cellStyle name="Comma 2 2 7 2 2 4" xfId="4375"/>
    <cellStyle name="Comma 2 2 7 2 2 5" xfId="2543"/>
    <cellStyle name="Comma 2 2 7 2 3" xfId="763"/>
    <cellStyle name="Comma 2 2 7 2 3 2" xfId="1807"/>
    <cellStyle name="Comma 2 2 7 2 3 2 2" xfId="5516"/>
    <cellStyle name="Comma 2 2 7 2 3 2 3" xfId="3684"/>
    <cellStyle name="Comma 2 2 7 2 3 3" xfId="4600"/>
    <cellStyle name="Comma 2 2 7 2 3 4" xfId="2768"/>
    <cellStyle name="Comma 2 2 7 2 4" xfId="1289"/>
    <cellStyle name="Comma 2 2 7 2 4 2" xfId="5062"/>
    <cellStyle name="Comma 2 2 7 2 4 3" xfId="3230"/>
    <cellStyle name="Comma 2 2 7 2 5" xfId="4146"/>
    <cellStyle name="Comma 2 2 7 2 6" xfId="2314"/>
    <cellStyle name="Comma 2 2 7 3" xfId="398"/>
    <cellStyle name="Comma 2 2 7 3 2" xfId="912"/>
    <cellStyle name="Comma 2 2 7 3 2 2" xfId="1956"/>
    <cellStyle name="Comma 2 2 7 3 2 2 2" xfId="5633"/>
    <cellStyle name="Comma 2 2 7 3 2 2 3" xfId="3801"/>
    <cellStyle name="Comma 2 2 7 3 2 3" xfId="4717"/>
    <cellStyle name="Comma 2 2 7 3 2 4" xfId="2885"/>
    <cellStyle name="Comma 2 2 7 3 3" xfId="1442"/>
    <cellStyle name="Comma 2 2 7 3 3 2" xfId="5183"/>
    <cellStyle name="Comma 2 2 7 3 3 3" xfId="3351"/>
    <cellStyle name="Comma 2 2 7 3 4" xfId="4267"/>
    <cellStyle name="Comma 2 2 7 3 5" xfId="2435"/>
    <cellStyle name="Comma 2 2 7 4" xfId="655"/>
    <cellStyle name="Comma 2 2 7 4 2" xfId="1699"/>
    <cellStyle name="Comma 2 2 7 4 2 2" xfId="5408"/>
    <cellStyle name="Comma 2 2 7 4 2 3" xfId="3576"/>
    <cellStyle name="Comma 2 2 7 4 3" xfId="4492"/>
    <cellStyle name="Comma 2 2 7 4 4" xfId="2660"/>
    <cellStyle name="Comma 2 2 7 5" xfId="1175"/>
    <cellStyle name="Comma 2 2 7 5 2" xfId="4948"/>
    <cellStyle name="Comma 2 2 7 5 3" xfId="3116"/>
    <cellStyle name="Comma 2 2 7 6" xfId="4032"/>
    <cellStyle name="Comma 2 2 7 7" xfId="2200"/>
    <cellStyle name="Comma 2 2 8" xfId="199"/>
    <cellStyle name="Comma 2 2 8 2" xfId="470"/>
    <cellStyle name="Comma 2 2 8 2 2" xfId="984"/>
    <cellStyle name="Comma 2 2 8 2 2 2" xfId="2028"/>
    <cellStyle name="Comma 2 2 8 2 2 2 2" xfId="5705"/>
    <cellStyle name="Comma 2 2 8 2 2 2 3" xfId="3873"/>
    <cellStyle name="Comma 2 2 8 2 2 3" xfId="4789"/>
    <cellStyle name="Comma 2 2 8 2 2 4" xfId="2957"/>
    <cellStyle name="Comma 2 2 8 2 3" xfId="1514"/>
    <cellStyle name="Comma 2 2 8 2 3 2" xfId="5255"/>
    <cellStyle name="Comma 2 2 8 2 3 3" xfId="3423"/>
    <cellStyle name="Comma 2 2 8 2 4" xfId="4339"/>
    <cellStyle name="Comma 2 2 8 2 5" xfId="2507"/>
    <cellStyle name="Comma 2 2 8 3" xfId="727"/>
    <cellStyle name="Comma 2 2 8 3 2" xfId="1771"/>
    <cellStyle name="Comma 2 2 8 3 2 2" xfId="5480"/>
    <cellStyle name="Comma 2 2 8 3 2 3" xfId="3648"/>
    <cellStyle name="Comma 2 2 8 3 3" xfId="4564"/>
    <cellStyle name="Comma 2 2 8 3 4" xfId="2732"/>
    <cellStyle name="Comma 2 2 8 4" xfId="1251"/>
    <cellStyle name="Comma 2 2 8 4 2" xfId="5024"/>
    <cellStyle name="Comma 2 2 8 4 3" xfId="3192"/>
    <cellStyle name="Comma 2 2 8 5" xfId="4108"/>
    <cellStyle name="Comma 2 2 8 6" xfId="2276"/>
    <cellStyle name="Comma 2 2 9" xfId="73"/>
    <cellStyle name="Comma 2 2 9 2" xfId="360"/>
    <cellStyle name="Comma 2 2 9 2 2" xfId="874"/>
    <cellStyle name="Comma 2 2 9 2 2 2" xfId="1918"/>
    <cellStyle name="Comma 2 2 9 2 2 2 2" xfId="5597"/>
    <cellStyle name="Comma 2 2 9 2 2 2 3" xfId="3765"/>
    <cellStyle name="Comma 2 2 9 2 2 3" xfId="4681"/>
    <cellStyle name="Comma 2 2 9 2 2 4" xfId="2849"/>
    <cellStyle name="Comma 2 2 9 2 3" xfId="1404"/>
    <cellStyle name="Comma 2 2 9 2 3 2" xfId="5147"/>
    <cellStyle name="Comma 2 2 9 2 3 3" xfId="3315"/>
    <cellStyle name="Comma 2 2 9 2 4" xfId="4231"/>
    <cellStyle name="Comma 2 2 9 2 5" xfId="2399"/>
    <cellStyle name="Comma 2 2 9 3" xfId="617"/>
    <cellStyle name="Comma 2 2 9 3 2" xfId="1661"/>
    <cellStyle name="Comma 2 2 9 3 2 2" xfId="5372"/>
    <cellStyle name="Comma 2 2 9 3 2 3" xfId="3540"/>
    <cellStyle name="Comma 2 2 9 3 3" xfId="4456"/>
    <cellStyle name="Comma 2 2 9 3 4" xfId="2624"/>
    <cellStyle name="Comma 2 2 9 4" xfId="1133"/>
    <cellStyle name="Comma 2 2 9 4 2" xfId="4908"/>
    <cellStyle name="Comma 2 2 9 4 3" xfId="3076"/>
    <cellStyle name="Comma 2 2 9 5" xfId="3992"/>
    <cellStyle name="Comma 2 2 9 6" xfId="2160"/>
    <cellStyle name="Comma 2 3" xfId="51"/>
    <cellStyle name="Comma 2 3 10" xfId="1111"/>
    <cellStyle name="Comma 2 3 10 2" xfId="4899"/>
    <cellStyle name="Comma 2 3 10 3" xfId="3067"/>
    <cellStyle name="Comma 2 3 11" xfId="3983"/>
    <cellStyle name="Comma 2 3 12" xfId="2151"/>
    <cellStyle name="Comma 2 3 2" xfId="64"/>
    <cellStyle name="Comma 2 3 2 10" xfId="3988"/>
    <cellStyle name="Comma 2 3 2 11" xfId="2156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5806"/>
    <cellStyle name="Comma 2 3 2 2 2 2 2 2 2 3" xfId="3974"/>
    <cellStyle name="Comma 2 3 2 2 2 2 2 2 3" xfId="4890"/>
    <cellStyle name="Comma 2 3 2 2 2 2 2 2 4" xfId="3058"/>
    <cellStyle name="Comma 2 3 2 2 2 2 2 3" xfId="1615"/>
    <cellStyle name="Comma 2 3 2 2 2 2 2 3 2" xfId="5356"/>
    <cellStyle name="Comma 2 3 2 2 2 2 2 3 3" xfId="3524"/>
    <cellStyle name="Comma 2 3 2 2 2 2 2 4" xfId="4440"/>
    <cellStyle name="Comma 2 3 2 2 2 2 2 5" xfId="2608"/>
    <cellStyle name="Comma 2 3 2 2 2 2 3" xfId="828"/>
    <cellStyle name="Comma 2 3 2 2 2 2 3 2" xfId="1872"/>
    <cellStyle name="Comma 2 3 2 2 2 2 3 2 2" xfId="5581"/>
    <cellStyle name="Comma 2 3 2 2 2 2 3 2 3" xfId="3749"/>
    <cellStyle name="Comma 2 3 2 2 2 2 3 3" xfId="4665"/>
    <cellStyle name="Comma 2 3 2 2 2 2 3 4" xfId="2833"/>
    <cellStyle name="Comma 2 3 2 2 2 2 4" xfId="1358"/>
    <cellStyle name="Comma 2 3 2 2 2 2 4 2" xfId="5131"/>
    <cellStyle name="Comma 2 3 2 2 2 2 4 3" xfId="3299"/>
    <cellStyle name="Comma 2 3 2 2 2 2 5" xfId="4215"/>
    <cellStyle name="Comma 2 3 2 2 2 2 6" xfId="2383"/>
    <cellStyle name="Comma 2 3 2 2 2 3" xfId="463"/>
    <cellStyle name="Comma 2 3 2 2 2 3 2" xfId="977"/>
    <cellStyle name="Comma 2 3 2 2 2 3 2 2" xfId="2021"/>
    <cellStyle name="Comma 2 3 2 2 2 3 2 2 2" xfId="5698"/>
    <cellStyle name="Comma 2 3 2 2 2 3 2 2 3" xfId="3866"/>
    <cellStyle name="Comma 2 3 2 2 2 3 2 3" xfId="4782"/>
    <cellStyle name="Comma 2 3 2 2 2 3 2 4" xfId="2950"/>
    <cellStyle name="Comma 2 3 2 2 2 3 3" xfId="1507"/>
    <cellStyle name="Comma 2 3 2 2 2 3 3 2" xfId="5248"/>
    <cellStyle name="Comma 2 3 2 2 2 3 3 3" xfId="3416"/>
    <cellStyle name="Comma 2 3 2 2 2 3 4" xfId="4332"/>
    <cellStyle name="Comma 2 3 2 2 2 3 5" xfId="2500"/>
    <cellStyle name="Comma 2 3 2 2 2 4" xfId="720"/>
    <cellStyle name="Comma 2 3 2 2 2 4 2" xfId="1764"/>
    <cellStyle name="Comma 2 3 2 2 2 4 2 2" xfId="5473"/>
    <cellStyle name="Comma 2 3 2 2 2 4 2 3" xfId="3641"/>
    <cellStyle name="Comma 2 3 2 2 2 4 3" xfId="4557"/>
    <cellStyle name="Comma 2 3 2 2 2 4 4" xfId="2725"/>
    <cellStyle name="Comma 2 3 2 2 2 5" xfId="1244"/>
    <cellStyle name="Comma 2 3 2 2 2 5 2" xfId="5017"/>
    <cellStyle name="Comma 2 3 2 2 2 5 3" xfId="3185"/>
    <cellStyle name="Comma 2 3 2 2 2 6" xfId="4101"/>
    <cellStyle name="Comma 2 3 2 2 2 7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5770"/>
    <cellStyle name="Comma 2 3 2 2 3 2 2 2 2 3" xfId="3938"/>
    <cellStyle name="Comma 2 3 2 2 3 2 2 2 3" xfId="4854"/>
    <cellStyle name="Comma 2 3 2 2 3 2 2 2 4" xfId="3022"/>
    <cellStyle name="Comma 2 3 2 2 3 2 2 3" xfId="1579"/>
    <cellStyle name="Comma 2 3 2 2 3 2 2 3 2" xfId="5320"/>
    <cellStyle name="Comma 2 3 2 2 3 2 2 3 3" xfId="3488"/>
    <cellStyle name="Comma 2 3 2 2 3 2 2 4" xfId="4404"/>
    <cellStyle name="Comma 2 3 2 2 3 2 2 5" xfId="2572"/>
    <cellStyle name="Comma 2 3 2 2 3 2 3" xfId="792"/>
    <cellStyle name="Comma 2 3 2 2 3 2 3 2" xfId="1836"/>
    <cellStyle name="Comma 2 3 2 2 3 2 3 2 2" xfId="5545"/>
    <cellStyle name="Comma 2 3 2 2 3 2 3 2 3" xfId="3713"/>
    <cellStyle name="Comma 2 3 2 2 3 2 3 3" xfId="4629"/>
    <cellStyle name="Comma 2 3 2 2 3 2 3 4" xfId="2797"/>
    <cellStyle name="Comma 2 3 2 2 3 2 4" xfId="1320"/>
    <cellStyle name="Comma 2 3 2 2 3 2 4 2" xfId="5093"/>
    <cellStyle name="Comma 2 3 2 2 3 2 4 3" xfId="3261"/>
    <cellStyle name="Comma 2 3 2 2 3 2 5" xfId="4177"/>
    <cellStyle name="Comma 2 3 2 2 3 2 6" xfId="2345"/>
    <cellStyle name="Comma 2 3 2 2 3 3" xfId="427"/>
    <cellStyle name="Comma 2 3 2 2 3 3 2" xfId="941"/>
    <cellStyle name="Comma 2 3 2 2 3 3 2 2" xfId="1985"/>
    <cellStyle name="Comma 2 3 2 2 3 3 2 2 2" xfId="5662"/>
    <cellStyle name="Comma 2 3 2 2 3 3 2 2 3" xfId="3830"/>
    <cellStyle name="Comma 2 3 2 2 3 3 2 3" xfId="4746"/>
    <cellStyle name="Comma 2 3 2 2 3 3 2 4" xfId="2914"/>
    <cellStyle name="Comma 2 3 2 2 3 3 3" xfId="1471"/>
    <cellStyle name="Comma 2 3 2 2 3 3 3 2" xfId="5212"/>
    <cellStyle name="Comma 2 3 2 2 3 3 3 3" xfId="3380"/>
    <cellStyle name="Comma 2 3 2 2 3 3 4" xfId="4296"/>
    <cellStyle name="Comma 2 3 2 2 3 3 5" xfId="2464"/>
    <cellStyle name="Comma 2 3 2 2 3 4" xfId="684"/>
    <cellStyle name="Comma 2 3 2 2 3 4 2" xfId="1728"/>
    <cellStyle name="Comma 2 3 2 2 3 4 2 2" xfId="5437"/>
    <cellStyle name="Comma 2 3 2 2 3 4 2 3" xfId="3605"/>
    <cellStyle name="Comma 2 3 2 2 3 4 3" xfId="4521"/>
    <cellStyle name="Comma 2 3 2 2 3 4 4" xfId="2689"/>
    <cellStyle name="Comma 2 3 2 2 3 5" xfId="1206"/>
    <cellStyle name="Comma 2 3 2 2 3 5 2" xfId="4979"/>
    <cellStyle name="Comma 2 3 2 2 3 5 3" xfId="3147"/>
    <cellStyle name="Comma 2 3 2 2 3 6" xfId="4063"/>
    <cellStyle name="Comma 2 3 2 2 3 7" xfId="2231"/>
    <cellStyle name="Comma 2 3 2 2 4" xfId="231"/>
    <cellStyle name="Comma 2 3 2 2 4 2" xfId="499"/>
    <cellStyle name="Comma 2 3 2 2 4 2 2" xfId="1013"/>
    <cellStyle name="Comma 2 3 2 2 4 2 2 2" xfId="2057"/>
    <cellStyle name="Comma 2 3 2 2 4 2 2 2 2" xfId="5734"/>
    <cellStyle name="Comma 2 3 2 2 4 2 2 2 3" xfId="3902"/>
    <cellStyle name="Comma 2 3 2 2 4 2 2 3" xfId="4818"/>
    <cellStyle name="Comma 2 3 2 2 4 2 2 4" xfId="2986"/>
    <cellStyle name="Comma 2 3 2 2 4 2 3" xfId="1543"/>
    <cellStyle name="Comma 2 3 2 2 4 2 3 2" xfId="5284"/>
    <cellStyle name="Comma 2 3 2 2 4 2 3 3" xfId="3452"/>
    <cellStyle name="Comma 2 3 2 2 4 2 4" xfId="4368"/>
    <cellStyle name="Comma 2 3 2 2 4 2 5" xfId="2536"/>
    <cellStyle name="Comma 2 3 2 2 4 3" xfId="756"/>
    <cellStyle name="Comma 2 3 2 2 4 3 2" xfId="1800"/>
    <cellStyle name="Comma 2 3 2 2 4 3 2 2" xfId="5509"/>
    <cellStyle name="Comma 2 3 2 2 4 3 2 3" xfId="3677"/>
    <cellStyle name="Comma 2 3 2 2 4 3 3" xfId="4593"/>
    <cellStyle name="Comma 2 3 2 2 4 3 4" xfId="2761"/>
    <cellStyle name="Comma 2 3 2 2 4 4" xfId="1282"/>
    <cellStyle name="Comma 2 3 2 2 4 4 2" xfId="5055"/>
    <cellStyle name="Comma 2 3 2 2 4 4 3" xfId="3223"/>
    <cellStyle name="Comma 2 3 2 2 4 5" xfId="4139"/>
    <cellStyle name="Comma 2 3 2 2 4 6" xfId="2307"/>
    <cellStyle name="Comma 2 3 2 2 5" xfId="391"/>
    <cellStyle name="Comma 2 3 2 2 5 2" xfId="905"/>
    <cellStyle name="Comma 2 3 2 2 5 2 2" xfId="1949"/>
    <cellStyle name="Comma 2 3 2 2 5 2 2 2" xfId="5626"/>
    <cellStyle name="Comma 2 3 2 2 5 2 2 3" xfId="3794"/>
    <cellStyle name="Comma 2 3 2 2 5 2 3" xfId="4710"/>
    <cellStyle name="Comma 2 3 2 2 5 2 4" xfId="2878"/>
    <cellStyle name="Comma 2 3 2 2 5 3" xfId="1435"/>
    <cellStyle name="Comma 2 3 2 2 5 3 2" xfId="5176"/>
    <cellStyle name="Comma 2 3 2 2 5 3 3" xfId="3344"/>
    <cellStyle name="Comma 2 3 2 2 5 4" xfId="4260"/>
    <cellStyle name="Comma 2 3 2 2 5 5" xfId="2428"/>
    <cellStyle name="Comma 2 3 2 2 6" xfId="648"/>
    <cellStyle name="Comma 2 3 2 2 6 2" xfId="1692"/>
    <cellStyle name="Comma 2 3 2 2 6 2 2" xfId="5401"/>
    <cellStyle name="Comma 2 3 2 2 6 2 3" xfId="3569"/>
    <cellStyle name="Comma 2 3 2 2 6 3" xfId="4485"/>
    <cellStyle name="Comma 2 3 2 2 6 4" xfId="2653"/>
    <cellStyle name="Comma 2 3 2 2 7" xfId="1168"/>
    <cellStyle name="Comma 2 3 2 2 7 2" xfId="4941"/>
    <cellStyle name="Comma 2 3 2 2 7 3" xfId="3109"/>
    <cellStyle name="Comma 2 3 2 2 8" xfId="4025"/>
    <cellStyle name="Comma 2 3 2 2 9" xfId="219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5788"/>
    <cellStyle name="Comma 2 3 2 3 2 2 2 2 3" xfId="3956"/>
    <cellStyle name="Comma 2 3 2 3 2 2 2 3" xfId="4872"/>
    <cellStyle name="Comma 2 3 2 3 2 2 2 4" xfId="3040"/>
    <cellStyle name="Comma 2 3 2 3 2 2 3" xfId="1597"/>
    <cellStyle name="Comma 2 3 2 3 2 2 3 2" xfId="5338"/>
    <cellStyle name="Comma 2 3 2 3 2 2 3 3" xfId="3506"/>
    <cellStyle name="Comma 2 3 2 3 2 2 4" xfId="4422"/>
    <cellStyle name="Comma 2 3 2 3 2 2 5" xfId="2590"/>
    <cellStyle name="Comma 2 3 2 3 2 3" xfId="810"/>
    <cellStyle name="Comma 2 3 2 3 2 3 2" xfId="1854"/>
    <cellStyle name="Comma 2 3 2 3 2 3 2 2" xfId="5563"/>
    <cellStyle name="Comma 2 3 2 3 2 3 2 3" xfId="3731"/>
    <cellStyle name="Comma 2 3 2 3 2 3 3" xfId="4647"/>
    <cellStyle name="Comma 2 3 2 3 2 3 4" xfId="2815"/>
    <cellStyle name="Comma 2 3 2 3 2 4" xfId="1339"/>
    <cellStyle name="Comma 2 3 2 3 2 4 2" xfId="5112"/>
    <cellStyle name="Comma 2 3 2 3 2 4 3" xfId="3280"/>
    <cellStyle name="Comma 2 3 2 3 2 5" xfId="4196"/>
    <cellStyle name="Comma 2 3 2 3 2 6" xfId="2364"/>
    <cellStyle name="Comma 2 3 2 3 3" xfId="445"/>
    <cellStyle name="Comma 2 3 2 3 3 2" xfId="959"/>
    <cellStyle name="Comma 2 3 2 3 3 2 2" xfId="2003"/>
    <cellStyle name="Comma 2 3 2 3 3 2 2 2" xfId="5680"/>
    <cellStyle name="Comma 2 3 2 3 3 2 2 3" xfId="3848"/>
    <cellStyle name="Comma 2 3 2 3 3 2 3" xfId="4764"/>
    <cellStyle name="Comma 2 3 2 3 3 2 4" xfId="2932"/>
    <cellStyle name="Comma 2 3 2 3 3 3" xfId="1489"/>
    <cellStyle name="Comma 2 3 2 3 3 3 2" xfId="5230"/>
    <cellStyle name="Comma 2 3 2 3 3 3 3" xfId="3398"/>
    <cellStyle name="Comma 2 3 2 3 3 4" xfId="4314"/>
    <cellStyle name="Comma 2 3 2 3 3 5" xfId="2482"/>
    <cellStyle name="Comma 2 3 2 3 4" xfId="702"/>
    <cellStyle name="Comma 2 3 2 3 4 2" xfId="1746"/>
    <cellStyle name="Comma 2 3 2 3 4 2 2" xfId="5455"/>
    <cellStyle name="Comma 2 3 2 3 4 2 3" xfId="3623"/>
    <cellStyle name="Comma 2 3 2 3 4 3" xfId="4539"/>
    <cellStyle name="Comma 2 3 2 3 4 4" xfId="2707"/>
    <cellStyle name="Comma 2 3 2 3 5" xfId="1225"/>
    <cellStyle name="Comma 2 3 2 3 5 2" xfId="4998"/>
    <cellStyle name="Comma 2 3 2 3 5 3" xfId="3166"/>
    <cellStyle name="Comma 2 3 2 3 6" xfId="4082"/>
    <cellStyle name="Comma 2 3 2 3 7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5752"/>
    <cellStyle name="Comma 2 3 2 4 2 2 2 2 3" xfId="3920"/>
    <cellStyle name="Comma 2 3 2 4 2 2 2 3" xfId="4836"/>
    <cellStyle name="Comma 2 3 2 4 2 2 2 4" xfId="3004"/>
    <cellStyle name="Comma 2 3 2 4 2 2 3" xfId="1561"/>
    <cellStyle name="Comma 2 3 2 4 2 2 3 2" xfId="5302"/>
    <cellStyle name="Comma 2 3 2 4 2 2 3 3" xfId="3470"/>
    <cellStyle name="Comma 2 3 2 4 2 2 4" xfId="4386"/>
    <cellStyle name="Comma 2 3 2 4 2 2 5" xfId="2554"/>
    <cellStyle name="Comma 2 3 2 4 2 3" xfId="774"/>
    <cellStyle name="Comma 2 3 2 4 2 3 2" xfId="1818"/>
    <cellStyle name="Comma 2 3 2 4 2 3 2 2" xfId="5527"/>
    <cellStyle name="Comma 2 3 2 4 2 3 2 3" xfId="3695"/>
    <cellStyle name="Comma 2 3 2 4 2 3 3" xfId="4611"/>
    <cellStyle name="Comma 2 3 2 4 2 3 4" xfId="2779"/>
    <cellStyle name="Comma 2 3 2 4 2 4" xfId="1301"/>
    <cellStyle name="Comma 2 3 2 4 2 4 2" xfId="5074"/>
    <cellStyle name="Comma 2 3 2 4 2 4 3" xfId="3242"/>
    <cellStyle name="Comma 2 3 2 4 2 5" xfId="4158"/>
    <cellStyle name="Comma 2 3 2 4 2 6" xfId="2326"/>
    <cellStyle name="Comma 2 3 2 4 3" xfId="409"/>
    <cellStyle name="Comma 2 3 2 4 3 2" xfId="923"/>
    <cellStyle name="Comma 2 3 2 4 3 2 2" xfId="1967"/>
    <cellStyle name="Comma 2 3 2 4 3 2 2 2" xfId="5644"/>
    <cellStyle name="Comma 2 3 2 4 3 2 2 3" xfId="3812"/>
    <cellStyle name="Comma 2 3 2 4 3 2 3" xfId="4728"/>
    <cellStyle name="Comma 2 3 2 4 3 2 4" xfId="2896"/>
    <cellStyle name="Comma 2 3 2 4 3 3" xfId="1453"/>
    <cellStyle name="Comma 2 3 2 4 3 3 2" xfId="5194"/>
    <cellStyle name="Comma 2 3 2 4 3 3 3" xfId="3362"/>
    <cellStyle name="Comma 2 3 2 4 3 4" xfId="4278"/>
    <cellStyle name="Comma 2 3 2 4 3 5" xfId="2446"/>
    <cellStyle name="Comma 2 3 2 4 4" xfId="666"/>
    <cellStyle name="Comma 2 3 2 4 4 2" xfId="1710"/>
    <cellStyle name="Comma 2 3 2 4 4 2 2" xfId="5419"/>
    <cellStyle name="Comma 2 3 2 4 4 2 3" xfId="3587"/>
    <cellStyle name="Comma 2 3 2 4 4 3" xfId="4503"/>
    <cellStyle name="Comma 2 3 2 4 4 4" xfId="2671"/>
    <cellStyle name="Comma 2 3 2 4 5" xfId="1187"/>
    <cellStyle name="Comma 2 3 2 4 5 2" xfId="4960"/>
    <cellStyle name="Comma 2 3 2 4 5 3" xfId="3128"/>
    <cellStyle name="Comma 2 3 2 4 6" xfId="4044"/>
    <cellStyle name="Comma 2 3 2 4 7" xfId="2212"/>
    <cellStyle name="Comma 2 3 2 5" xfId="211"/>
    <cellStyle name="Comma 2 3 2 5 2" xfId="481"/>
    <cellStyle name="Comma 2 3 2 5 2 2" xfId="995"/>
    <cellStyle name="Comma 2 3 2 5 2 2 2" xfId="2039"/>
    <cellStyle name="Comma 2 3 2 5 2 2 2 2" xfId="5716"/>
    <cellStyle name="Comma 2 3 2 5 2 2 2 3" xfId="3884"/>
    <cellStyle name="Comma 2 3 2 5 2 2 3" xfId="4800"/>
    <cellStyle name="Comma 2 3 2 5 2 2 4" xfId="2968"/>
    <cellStyle name="Comma 2 3 2 5 2 3" xfId="1525"/>
    <cellStyle name="Comma 2 3 2 5 2 3 2" xfId="5266"/>
    <cellStyle name="Comma 2 3 2 5 2 3 3" xfId="3434"/>
    <cellStyle name="Comma 2 3 2 5 2 4" xfId="4350"/>
    <cellStyle name="Comma 2 3 2 5 2 5" xfId="2518"/>
    <cellStyle name="Comma 2 3 2 5 3" xfId="738"/>
    <cellStyle name="Comma 2 3 2 5 3 2" xfId="1782"/>
    <cellStyle name="Comma 2 3 2 5 3 2 2" xfId="5491"/>
    <cellStyle name="Comma 2 3 2 5 3 2 3" xfId="3659"/>
    <cellStyle name="Comma 2 3 2 5 3 3" xfId="4575"/>
    <cellStyle name="Comma 2 3 2 5 3 4" xfId="2743"/>
    <cellStyle name="Comma 2 3 2 5 4" xfId="1263"/>
    <cellStyle name="Comma 2 3 2 5 4 2" xfId="5036"/>
    <cellStyle name="Comma 2 3 2 5 4 3" xfId="3204"/>
    <cellStyle name="Comma 2 3 2 5 5" xfId="4120"/>
    <cellStyle name="Comma 2 3 2 5 6" xfId="2288"/>
    <cellStyle name="Comma 2 3 2 6" xfId="89"/>
    <cellStyle name="Comma 2 3 2 6 2" xfId="373"/>
    <cellStyle name="Comma 2 3 2 6 2 2" xfId="887"/>
    <cellStyle name="Comma 2 3 2 6 2 2 2" xfId="1931"/>
    <cellStyle name="Comma 2 3 2 6 2 2 2 2" xfId="5608"/>
    <cellStyle name="Comma 2 3 2 6 2 2 2 3" xfId="3776"/>
    <cellStyle name="Comma 2 3 2 6 2 2 3" xfId="4692"/>
    <cellStyle name="Comma 2 3 2 6 2 2 4" xfId="2860"/>
    <cellStyle name="Comma 2 3 2 6 2 3" xfId="1417"/>
    <cellStyle name="Comma 2 3 2 6 2 3 2" xfId="5158"/>
    <cellStyle name="Comma 2 3 2 6 2 3 3" xfId="3326"/>
    <cellStyle name="Comma 2 3 2 6 2 4" xfId="4242"/>
    <cellStyle name="Comma 2 3 2 6 2 5" xfId="2410"/>
    <cellStyle name="Comma 2 3 2 6 3" xfId="630"/>
    <cellStyle name="Comma 2 3 2 6 3 2" xfId="1674"/>
    <cellStyle name="Comma 2 3 2 6 3 2 2" xfId="5383"/>
    <cellStyle name="Comma 2 3 2 6 3 2 3" xfId="3551"/>
    <cellStyle name="Comma 2 3 2 6 3 3" xfId="4467"/>
    <cellStyle name="Comma 2 3 2 6 3 4" xfId="2635"/>
    <cellStyle name="Comma 2 3 2 6 4" xfId="1149"/>
    <cellStyle name="Comma 2 3 2 6 4 2" xfId="4922"/>
    <cellStyle name="Comma 2 3 2 6 4 3" xfId="3090"/>
    <cellStyle name="Comma 2 3 2 6 5" xfId="4006"/>
    <cellStyle name="Comma 2 3 2 6 6" xfId="2174"/>
    <cellStyle name="Comma 2 3 2 7" xfId="351"/>
    <cellStyle name="Comma 2 3 2 7 2" xfId="865"/>
    <cellStyle name="Comma 2 3 2 7 2 2" xfId="1909"/>
    <cellStyle name="Comma 2 3 2 7 2 2 2" xfId="5593"/>
    <cellStyle name="Comma 2 3 2 7 2 2 3" xfId="3761"/>
    <cellStyle name="Comma 2 3 2 7 2 3" xfId="4677"/>
    <cellStyle name="Comma 2 3 2 7 2 4" xfId="2845"/>
    <cellStyle name="Comma 2 3 2 7 3" xfId="1395"/>
    <cellStyle name="Comma 2 3 2 7 3 2" xfId="5143"/>
    <cellStyle name="Comma 2 3 2 7 3 3" xfId="3311"/>
    <cellStyle name="Comma 2 3 2 7 4" xfId="4227"/>
    <cellStyle name="Comma 2 3 2 7 5" xfId="2395"/>
    <cellStyle name="Comma 2 3 2 8" xfId="608"/>
    <cellStyle name="Comma 2 3 2 8 2" xfId="1652"/>
    <cellStyle name="Comma 2 3 2 8 2 2" xfId="5368"/>
    <cellStyle name="Comma 2 3 2 8 2 3" xfId="3536"/>
    <cellStyle name="Comma 2 3 2 8 3" xfId="4452"/>
    <cellStyle name="Comma 2 3 2 8 4" xfId="2620"/>
    <cellStyle name="Comma 2 3 2 9" xfId="1124"/>
    <cellStyle name="Comma 2 3 2 9 2" xfId="4904"/>
    <cellStyle name="Comma 2 3 2 9 3" xfId="3072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5797"/>
    <cellStyle name="Comma 2 3 3 2 2 2 2 2 3" xfId="3965"/>
    <cellStyle name="Comma 2 3 3 2 2 2 2 3" xfId="4881"/>
    <cellStyle name="Comma 2 3 3 2 2 2 2 4" xfId="3049"/>
    <cellStyle name="Comma 2 3 3 2 2 2 3" xfId="1606"/>
    <cellStyle name="Comma 2 3 3 2 2 2 3 2" xfId="5347"/>
    <cellStyle name="Comma 2 3 3 2 2 2 3 3" xfId="3515"/>
    <cellStyle name="Comma 2 3 3 2 2 2 4" xfId="4431"/>
    <cellStyle name="Comma 2 3 3 2 2 2 5" xfId="2599"/>
    <cellStyle name="Comma 2 3 3 2 2 3" xfId="819"/>
    <cellStyle name="Comma 2 3 3 2 2 3 2" xfId="1863"/>
    <cellStyle name="Comma 2 3 3 2 2 3 2 2" xfId="5572"/>
    <cellStyle name="Comma 2 3 3 2 2 3 2 3" xfId="3740"/>
    <cellStyle name="Comma 2 3 3 2 2 3 3" xfId="4656"/>
    <cellStyle name="Comma 2 3 3 2 2 3 4" xfId="2824"/>
    <cellStyle name="Comma 2 3 3 2 2 4" xfId="1348"/>
    <cellStyle name="Comma 2 3 3 2 2 4 2" xfId="5121"/>
    <cellStyle name="Comma 2 3 3 2 2 4 3" xfId="3289"/>
    <cellStyle name="Comma 2 3 3 2 2 5" xfId="4205"/>
    <cellStyle name="Comma 2 3 3 2 2 6" xfId="2373"/>
    <cellStyle name="Comma 2 3 3 2 3" xfId="454"/>
    <cellStyle name="Comma 2 3 3 2 3 2" xfId="968"/>
    <cellStyle name="Comma 2 3 3 2 3 2 2" xfId="2012"/>
    <cellStyle name="Comma 2 3 3 2 3 2 2 2" xfId="5689"/>
    <cellStyle name="Comma 2 3 3 2 3 2 2 3" xfId="3857"/>
    <cellStyle name="Comma 2 3 3 2 3 2 3" xfId="4773"/>
    <cellStyle name="Comma 2 3 3 2 3 2 4" xfId="2941"/>
    <cellStyle name="Comma 2 3 3 2 3 3" xfId="1498"/>
    <cellStyle name="Comma 2 3 3 2 3 3 2" xfId="5239"/>
    <cellStyle name="Comma 2 3 3 2 3 3 3" xfId="3407"/>
    <cellStyle name="Comma 2 3 3 2 3 4" xfId="4323"/>
    <cellStyle name="Comma 2 3 3 2 3 5" xfId="2491"/>
    <cellStyle name="Comma 2 3 3 2 4" xfId="711"/>
    <cellStyle name="Comma 2 3 3 2 4 2" xfId="1755"/>
    <cellStyle name="Comma 2 3 3 2 4 2 2" xfId="5464"/>
    <cellStyle name="Comma 2 3 3 2 4 2 3" xfId="3632"/>
    <cellStyle name="Comma 2 3 3 2 4 3" xfId="4548"/>
    <cellStyle name="Comma 2 3 3 2 4 4" xfId="2716"/>
    <cellStyle name="Comma 2 3 3 2 5" xfId="1234"/>
    <cellStyle name="Comma 2 3 3 2 5 2" xfId="5007"/>
    <cellStyle name="Comma 2 3 3 2 5 3" xfId="3175"/>
    <cellStyle name="Comma 2 3 3 2 6" xfId="4091"/>
    <cellStyle name="Comma 2 3 3 2 7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5761"/>
    <cellStyle name="Comma 2 3 3 3 2 2 2 2 3" xfId="3929"/>
    <cellStyle name="Comma 2 3 3 3 2 2 2 3" xfId="4845"/>
    <cellStyle name="Comma 2 3 3 3 2 2 2 4" xfId="3013"/>
    <cellStyle name="Comma 2 3 3 3 2 2 3" xfId="1570"/>
    <cellStyle name="Comma 2 3 3 3 2 2 3 2" xfId="5311"/>
    <cellStyle name="Comma 2 3 3 3 2 2 3 3" xfId="3479"/>
    <cellStyle name="Comma 2 3 3 3 2 2 4" xfId="4395"/>
    <cellStyle name="Comma 2 3 3 3 2 2 5" xfId="2563"/>
    <cellStyle name="Comma 2 3 3 3 2 3" xfId="783"/>
    <cellStyle name="Comma 2 3 3 3 2 3 2" xfId="1827"/>
    <cellStyle name="Comma 2 3 3 3 2 3 2 2" xfId="5536"/>
    <cellStyle name="Comma 2 3 3 3 2 3 2 3" xfId="3704"/>
    <cellStyle name="Comma 2 3 3 3 2 3 3" xfId="4620"/>
    <cellStyle name="Comma 2 3 3 3 2 3 4" xfId="2788"/>
    <cellStyle name="Comma 2 3 3 3 2 4" xfId="1310"/>
    <cellStyle name="Comma 2 3 3 3 2 4 2" xfId="5083"/>
    <cellStyle name="Comma 2 3 3 3 2 4 3" xfId="3251"/>
    <cellStyle name="Comma 2 3 3 3 2 5" xfId="4167"/>
    <cellStyle name="Comma 2 3 3 3 2 6" xfId="2335"/>
    <cellStyle name="Comma 2 3 3 3 3" xfId="418"/>
    <cellStyle name="Comma 2 3 3 3 3 2" xfId="932"/>
    <cellStyle name="Comma 2 3 3 3 3 2 2" xfId="1976"/>
    <cellStyle name="Comma 2 3 3 3 3 2 2 2" xfId="5653"/>
    <cellStyle name="Comma 2 3 3 3 3 2 2 3" xfId="3821"/>
    <cellStyle name="Comma 2 3 3 3 3 2 3" xfId="4737"/>
    <cellStyle name="Comma 2 3 3 3 3 2 4" xfId="2905"/>
    <cellStyle name="Comma 2 3 3 3 3 3" xfId="1462"/>
    <cellStyle name="Comma 2 3 3 3 3 3 2" xfId="5203"/>
    <cellStyle name="Comma 2 3 3 3 3 3 3" xfId="3371"/>
    <cellStyle name="Comma 2 3 3 3 3 4" xfId="4287"/>
    <cellStyle name="Comma 2 3 3 3 3 5" xfId="2455"/>
    <cellStyle name="Comma 2 3 3 3 4" xfId="675"/>
    <cellStyle name="Comma 2 3 3 3 4 2" xfId="1719"/>
    <cellStyle name="Comma 2 3 3 3 4 2 2" xfId="5428"/>
    <cellStyle name="Comma 2 3 3 3 4 2 3" xfId="3596"/>
    <cellStyle name="Comma 2 3 3 3 4 3" xfId="4512"/>
    <cellStyle name="Comma 2 3 3 3 4 4" xfId="2680"/>
    <cellStyle name="Comma 2 3 3 3 5" xfId="1196"/>
    <cellStyle name="Comma 2 3 3 3 5 2" xfId="4969"/>
    <cellStyle name="Comma 2 3 3 3 5 3" xfId="3137"/>
    <cellStyle name="Comma 2 3 3 3 6" xfId="4053"/>
    <cellStyle name="Comma 2 3 3 3 7" xfId="2221"/>
    <cellStyle name="Comma 2 3 3 4" xfId="221"/>
    <cellStyle name="Comma 2 3 3 4 2" xfId="490"/>
    <cellStyle name="Comma 2 3 3 4 2 2" xfId="1004"/>
    <cellStyle name="Comma 2 3 3 4 2 2 2" xfId="2048"/>
    <cellStyle name="Comma 2 3 3 4 2 2 2 2" xfId="5725"/>
    <cellStyle name="Comma 2 3 3 4 2 2 2 3" xfId="3893"/>
    <cellStyle name="Comma 2 3 3 4 2 2 3" xfId="4809"/>
    <cellStyle name="Comma 2 3 3 4 2 2 4" xfId="2977"/>
    <cellStyle name="Comma 2 3 3 4 2 3" xfId="1534"/>
    <cellStyle name="Comma 2 3 3 4 2 3 2" xfId="5275"/>
    <cellStyle name="Comma 2 3 3 4 2 3 3" xfId="3443"/>
    <cellStyle name="Comma 2 3 3 4 2 4" xfId="4359"/>
    <cellStyle name="Comma 2 3 3 4 2 5" xfId="2527"/>
    <cellStyle name="Comma 2 3 3 4 3" xfId="747"/>
    <cellStyle name="Comma 2 3 3 4 3 2" xfId="1791"/>
    <cellStyle name="Comma 2 3 3 4 3 2 2" xfId="5500"/>
    <cellStyle name="Comma 2 3 3 4 3 2 3" xfId="3668"/>
    <cellStyle name="Comma 2 3 3 4 3 3" xfId="4584"/>
    <cellStyle name="Comma 2 3 3 4 3 4" xfId="2752"/>
    <cellStyle name="Comma 2 3 3 4 4" xfId="1272"/>
    <cellStyle name="Comma 2 3 3 4 4 2" xfId="5045"/>
    <cellStyle name="Comma 2 3 3 4 4 3" xfId="3213"/>
    <cellStyle name="Comma 2 3 3 4 5" xfId="4129"/>
    <cellStyle name="Comma 2 3 3 4 6" xfId="2297"/>
    <cellStyle name="Comma 2 3 3 5" xfId="382"/>
    <cellStyle name="Comma 2 3 3 5 2" xfId="896"/>
    <cellStyle name="Comma 2 3 3 5 2 2" xfId="1940"/>
    <cellStyle name="Comma 2 3 3 5 2 2 2" xfId="5617"/>
    <cellStyle name="Comma 2 3 3 5 2 2 3" xfId="3785"/>
    <cellStyle name="Comma 2 3 3 5 2 3" xfId="4701"/>
    <cellStyle name="Comma 2 3 3 5 2 4" xfId="2869"/>
    <cellStyle name="Comma 2 3 3 5 3" xfId="1426"/>
    <cellStyle name="Comma 2 3 3 5 3 2" xfId="5167"/>
    <cellStyle name="Comma 2 3 3 5 3 3" xfId="3335"/>
    <cellStyle name="Comma 2 3 3 5 4" xfId="4251"/>
    <cellStyle name="Comma 2 3 3 5 5" xfId="2419"/>
    <cellStyle name="Comma 2 3 3 6" xfId="639"/>
    <cellStyle name="Comma 2 3 3 6 2" xfId="1683"/>
    <cellStyle name="Comma 2 3 3 6 2 2" xfId="5392"/>
    <cellStyle name="Comma 2 3 3 6 2 3" xfId="3560"/>
    <cellStyle name="Comma 2 3 3 6 3" xfId="4476"/>
    <cellStyle name="Comma 2 3 3 6 4" xfId="2644"/>
    <cellStyle name="Comma 2 3 3 7" xfId="1158"/>
    <cellStyle name="Comma 2 3 3 7 2" xfId="4931"/>
    <cellStyle name="Comma 2 3 3 7 3" xfId="3099"/>
    <cellStyle name="Comma 2 3 3 8" xfId="4015"/>
    <cellStyle name="Comma 2 3 3 9" xfId="218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5779"/>
    <cellStyle name="Comma 2 3 4 2 2 2 2 3" xfId="3947"/>
    <cellStyle name="Comma 2 3 4 2 2 2 3" xfId="4863"/>
    <cellStyle name="Comma 2 3 4 2 2 2 4" xfId="3031"/>
    <cellStyle name="Comma 2 3 4 2 2 3" xfId="1588"/>
    <cellStyle name="Comma 2 3 4 2 2 3 2" xfId="5329"/>
    <cellStyle name="Comma 2 3 4 2 2 3 3" xfId="3497"/>
    <cellStyle name="Comma 2 3 4 2 2 4" xfId="4413"/>
    <cellStyle name="Comma 2 3 4 2 2 5" xfId="2581"/>
    <cellStyle name="Comma 2 3 4 2 3" xfId="801"/>
    <cellStyle name="Comma 2 3 4 2 3 2" xfId="1845"/>
    <cellStyle name="Comma 2 3 4 2 3 2 2" xfId="5554"/>
    <cellStyle name="Comma 2 3 4 2 3 2 3" xfId="3722"/>
    <cellStyle name="Comma 2 3 4 2 3 3" xfId="4638"/>
    <cellStyle name="Comma 2 3 4 2 3 4" xfId="2806"/>
    <cellStyle name="Comma 2 3 4 2 4" xfId="1329"/>
    <cellStyle name="Comma 2 3 4 2 4 2" xfId="5102"/>
    <cellStyle name="Comma 2 3 4 2 4 3" xfId="3270"/>
    <cellStyle name="Comma 2 3 4 2 5" xfId="4186"/>
    <cellStyle name="Comma 2 3 4 2 6" xfId="2354"/>
    <cellStyle name="Comma 2 3 4 3" xfId="436"/>
    <cellStyle name="Comma 2 3 4 3 2" xfId="950"/>
    <cellStyle name="Comma 2 3 4 3 2 2" xfId="1994"/>
    <cellStyle name="Comma 2 3 4 3 2 2 2" xfId="5671"/>
    <cellStyle name="Comma 2 3 4 3 2 2 3" xfId="3839"/>
    <cellStyle name="Comma 2 3 4 3 2 3" xfId="4755"/>
    <cellStyle name="Comma 2 3 4 3 2 4" xfId="2923"/>
    <cellStyle name="Comma 2 3 4 3 3" xfId="1480"/>
    <cellStyle name="Comma 2 3 4 3 3 2" xfId="5221"/>
    <cellStyle name="Comma 2 3 4 3 3 3" xfId="3389"/>
    <cellStyle name="Comma 2 3 4 3 4" xfId="4305"/>
    <cellStyle name="Comma 2 3 4 3 5" xfId="2473"/>
    <cellStyle name="Comma 2 3 4 4" xfId="693"/>
    <cellStyle name="Comma 2 3 4 4 2" xfId="1737"/>
    <cellStyle name="Comma 2 3 4 4 2 2" xfId="5446"/>
    <cellStyle name="Comma 2 3 4 4 2 3" xfId="3614"/>
    <cellStyle name="Comma 2 3 4 4 3" xfId="4530"/>
    <cellStyle name="Comma 2 3 4 4 4" xfId="2698"/>
    <cellStyle name="Comma 2 3 4 5" xfId="1215"/>
    <cellStyle name="Comma 2 3 4 5 2" xfId="4988"/>
    <cellStyle name="Comma 2 3 4 5 3" xfId="3156"/>
    <cellStyle name="Comma 2 3 4 6" xfId="4072"/>
    <cellStyle name="Comma 2 3 4 7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5743"/>
    <cellStyle name="Comma 2 3 5 2 2 2 2 3" xfId="3911"/>
    <cellStyle name="Comma 2 3 5 2 2 2 3" xfId="4827"/>
    <cellStyle name="Comma 2 3 5 2 2 2 4" xfId="2995"/>
    <cellStyle name="Comma 2 3 5 2 2 3" xfId="1552"/>
    <cellStyle name="Comma 2 3 5 2 2 3 2" xfId="5293"/>
    <cellStyle name="Comma 2 3 5 2 2 3 3" xfId="3461"/>
    <cellStyle name="Comma 2 3 5 2 2 4" xfId="4377"/>
    <cellStyle name="Comma 2 3 5 2 2 5" xfId="2545"/>
    <cellStyle name="Comma 2 3 5 2 3" xfId="765"/>
    <cellStyle name="Comma 2 3 5 2 3 2" xfId="1809"/>
    <cellStyle name="Comma 2 3 5 2 3 2 2" xfId="5518"/>
    <cellStyle name="Comma 2 3 5 2 3 2 3" xfId="3686"/>
    <cellStyle name="Comma 2 3 5 2 3 3" xfId="4602"/>
    <cellStyle name="Comma 2 3 5 2 3 4" xfId="2770"/>
    <cellStyle name="Comma 2 3 5 2 4" xfId="1291"/>
    <cellStyle name="Comma 2 3 5 2 4 2" xfId="5064"/>
    <cellStyle name="Comma 2 3 5 2 4 3" xfId="3232"/>
    <cellStyle name="Comma 2 3 5 2 5" xfId="4148"/>
    <cellStyle name="Comma 2 3 5 2 6" xfId="2316"/>
    <cellStyle name="Comma 2 3 5 3" xfId="400"/>
    <cellStyle name="Comma 2 3 5 3 2" xfId="914"/>
    <cellStyle name="Comma 2 3 5 3 2 2" xfId="1958"/>
    <cellStyle name="Comma 2 3 5 3 2 2 2" xfId="5635"/>
    <cellStyle name="Comma 2 3 5 3 2 2 3" xfId="3803"/>
    <cellStyle name="Comma 2 3 5 3 2 3" xfId="4719"/>
    <cellStyle name="Comma 2 3 5 3 2 4" xfId="2887"/>
    <cellStyle name="Comma 2 3 5 3 3" xfId="1444"/>
    <cellStyle name="Comma 2 3 5 3 3 2" xfId="5185"/>
    <cellStyle name="Comma 2 3 5 3 3 3" xfId="3353"/>
    <cellStyle name="Comma 2 3 5 3 4" xfId="4269"/>
    <cellStyle name="Comma 2 3 5 3 5" xfId="2437"/>
    <cellStyle name="Comma 2 3 5 4" xfId="657"/>
    <cellStyle name="Comma 2 3 5 4 2" xfId="1701"/>
    <cellStyle name="Comma 2 3 5 4 2 2" xfId="5410"/>
    <cellStyle name="Comma 2 3 5 4 2 3" xfId="3578"/>
    <cellStyle name="Comma 2 3 5 4 3" xfId="4494"/>
    <cellStyle name="Comma 2 3 5 4 4" xfId="2662"/>
    <cellStyle name="Comma 2 3 5 5" xfId="1177"/>
    <cellStyle name="Comma 2 3 5 5 2" xfId="4950"/>
    <cellStyle name="Comma 2 3 5 5 3" xfId="3118"/>
    <cellStyle name="Comma 2 3 5 6" xfId="4034"/>
    <cellStyle name="Comma 2 3 5 7" xfId="2202"/>
    <cellStyle name="Comma 2 3 6" xfId="201"/>
    <cellStyle name="Comma 2 3 6 2" xfId="472"/>
    <cellStyle name="Comma 2 3 6 2 2" xfId="986"/>
    <cellStyle name="Comma 2 3 6 2 2 2" xfId="2030"/>
    <cellStyle name="Comma 2 3 6 2 2 2 2" xfId="5707"/>
    <cellStyle name="Comma 2 3 6 2 2 2 3" xfId="3875"/>
    <cellStyle name="Comma 2 3 6 2 2 3" xfId="4791"/>
    <cellStyle name="Comma 2 3 6 2 2 4" xfId="2959"/>
    <cellStyle name="Comma 2 3 6 2 3" xfId="1516"/>
    <cellStyle name="Comma 2 3 6 2 3 2" xfId="5257"/>
    <cellStyle name="Comma 2 3 6 2 3 3" xfId="3425"/>
    <cellStyle name="Comma 2 3 6 2 4" xfId="4341"/>
    <cellStyle name="Comma 2 3 6 2 5" xfId="2509"/>
    <cellStyle name="Comma 2 3 6 3" xfId="729"/>
    <cellStyle name="Comma 2 3 6 3 2" xfId="1773"/>
    <cellStyle name="Comma 2 3 6 3 2 2" xfId="5482"/>
    <cellStyle name="Comma 2 3 6 3 2 3" xfId="3650"/>
    <cellStyle name="Comma 2 3 6 3 3" xfId="4566"/>
    <cellStyle name="Comma 2 3 6 3 4" xfId="2734"/>
    <cellStyle name="Comma 2 3 6 4" xfId="1253"/>
    <cellStyle name="Comma 2 3 6 4 2" xfId="5026"/>
    <cellStyle name="Comma 2 3 6 4 3" xfId="3194"/>
    <cellStyle name="Comma 2 3 6 5" xfId="4110"/>
    <cellStyle name="Comma 2 3 6 6" xfId="2278"/>
    <cellStyle name="Comma 2 3 7" xfId="75"/>
    <cellStyle name="Comma 2 3 7 2" xfId="362"/>
    <cellStyle name="Comma 2 3 7 2 2" xfId="876"/>
    <cellStyle name="Comma 2 3 7 2 2 2" xfId="1920"/>
    <cellStyle name="Comma 2 3 7 2 2 2 2" xfId="5599"/>
    <cellStyle name="Comma 2 3 7 2 2 2 3" xfId="3767"/>
    <cellStyle name="Comma 2 3 7 2 2 3" xfId="4683"/>
    <cellStyle name="Comma 2 3 7 2 2 4" xfId="2851"/>
    <cellStyle name="Comma 2 3 7 2 3" xfId="1406"/>
    <cellStyle name="Comma 2 3 7 2 3 2" xfId="5149"/>
    <cellStyle name="Comma 2 3 7 2 3 3" xfId="3317"/>
    <cellStyle name="Comma 2 3 7 2 4" xfId="4233"/>
    <cellStyle name="Comma 2 3 7 2 5" xfId="2401"/>
    <cellStyle name="Comma 2 3 7 3" xfId="619"/>
    <cellStyle name="Comma 2 3 7 3 2" xfId="1663"/>
    <cellStyle name="Comma 2 3 7 3 2 2" xfId="5374"/>
    <cellStyle name="Comma 2 3 7 3 2 3" xfId="3542"/>
    <cellStyle name="Comma 2 3 7 3 3" xfId="4458"/>
    <cellStyle name="Comma 2 3 7 3 4" xfId="2626"/>
    <cellStyle name="Comma 2 3 7 4" xfId="1135"/>
    <cellStyle name="Comma 2 3 7 4 2" xfId="4910"/>
    <cellStyle name="Comma 2 3 7 4 3" xfId="3078"/>
    <cellStyle name="Comma 2 3 7 5" xfId="3994"/>
    <cellStyle name="Comma 2 3 7 6" xfId="2162"/>
    <cellStyle name="Comma 2 3 8" xfId="338"/>
    <cellStyle name="Comma 2 3 8 2" xfId="852"/>
    <cellStyle name="Comma 2 3 8 2 2" xfId="1896"/>
    <cellStyle name="Comma 2 3 8 2 2 2" xfId="5588"/>
    <cellStyle name="Comma 2 3 8 2 2 3" xfId="3756"/>
    <cellStyle name="Comma 2 3 8 2 3" xfId="4672"/>
    <cellStyle name="Comma 2 3 8 2 4" xfId="2840"/>
    <cellStyle name="Comma 2 3 8 3" xfId="1382"/>
    <cellStyle name="Comma 2 3 8 3 2" xfId="5138"/>
    <cellStyle name="Comma 2 3 8 3 3" xfId="3306"/>
    <cellStyle name="Comma 2 3 8 4" xfId="4222"/>
    <cellStyle name="Comma 2 3 8 5" xfId="2390"/>
    <cellStyle name="Comma 2 3 9" xfId="595"/>
    <cellStyle name="Comma 2 3 9 2" xfId="1639"/>
    <cellStyle name="Comma 2 3 9 2 2" xfId="5363"/>
    <cellStyle name="Comma 2 3 9 2 3" xfId="3531"/>
    <cellStyle name="Comma 2 3 9 3" xfId="4447"/>
    <cellStyle name="Comma 2 3 9 4" xfId="2615"/>
    <cellStyle name="Comma 2 4" xfId="59"/>
    <cellStyle name="Comma 2 4 10" xfId="1119"/>
    <cellStyle name="Comma 2 4 10 2" xfId="4902"/>
    <cellStyle name="Comma 2 4 10 3" xfId="3070"/>
    <cellStyle name="Comma 2 4 11" xfId="3986"/>
    <cellStyle name="Comma 2 4 12" xfId="2154"/>
    <cellStyle name="Comma 2 4 2" xfId="92"/>
    <cellStyle name="Comma 2 4 2 10" xfId="2177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5809"/>
    <cellStyle name="Comma 2 4 2 2 2 2 2 2 2 3" xfId="3977"/>
    <cellStyle name="Comma 2 4 2 2 2 2 2 2 3" xfId="4893"/>
    <cellStyle name="Comma 2 4 2 2 2 2 2 2 4" xfId="3061"/>
    <cellStyle name="Comma 2 4 2 2 2 2 2 3" xfId="1618"/>
    <cellStyle name="Comma 2 4 2 2 2 2 2 3 2" xfId="5359"/>
    <cellStyle name="Comma 2 4 2 2 2 2 2 3 3" xfId="3527"/>
    <cellStyle name="Comma 2 4 2 2 2 2 2 4" xfId="4443"/>
    <cellStyle name="Comma 2 4 2 2 2 2 2 5" xfId="2611"/>
    <cellStyle name="Comma 2 4 2 2 2 2 3" xfId="831"/>
    <cellStyle name="Comma 2 4 2 2 2 2 3 2" xfId="1875"/>
    <cellStyle name="Comma 2 4 2 2 2 2 3 2 2" xfId="5584"/>
    <cellStyle name="Comma 2 4 2 2 2 2 3 2 3" xfId="3752"/>
    <cellStyle name="Comma 2 4 2 2 2 2 3 3" xfId="4668"/>
    <cellStyle name="Comma 2 4 2 2 2 2 3 4" xfId="2836"/>
    <cellStyle name="Comma 2 4 2 2 2 2 4" xfId="1361"/>
    <cellStyle name="Comma 2 4 2 2 2 2 4 2" xfId="5134"/>
    <cellStyle name="Comma 2 4 2 2 2 2 4 3" xfId="3302"/>
    <cellStyle name="Comma 2 4 2 2 2 2 5" xfId="4218"/>
    <cellStyle name="Comma 2 4 2 2 2 2 6" xfId="2386"/>
    <cellStyle name="Comma 2 4 2 2 2 3" xfId="466"/>
    <cellStyle name="Comma 2 4 2 2 2 3 2" xfId="980"/>
    <cellStyle name="Comma 2 4 2 2 2 3 2 2" xfId="2024"/>
    <cellStyle name="Comma 2 4 2 2 2 3 2 2 2" xfId="5701"/>
    <cellStyle name="Comma 2 4 2 2 2 3 2 2 3" xfId="3869"/>
    <cellStyle name="Comma 2 4 2 2 2 3 2 3" xfId="4785"/>
    <cellStyle name="Comma 2 4 2 2 2 3 2 4" xfId="2953"/>
    <cellStyle name="Comma 2 4 2 2 2 3 3" xfId="1510"/>
    <cellStyle name="Comma 2 4 2 2 2 3 3 2" xfId="5251"/>
    <cellStyle name="Comma 2 4 2 2 2 3 3 3" xfId="3419"/>
    <cellStyle name="Comma 2 4 2 2 2 3 4" xfId="4335"/>
    <cellStyle name="Comma 2 4 2 2 2 3 5" xfId="2503"/>
    <cellStyle name="Comma 2 4 2 2 2 4" xfId="723"/>
    <cellStyle name="Comma 2 4 2 2 2 4 2" xfId="1767"/>
    <cellStyle name="Comma 2 4 2 2 2 4 2 2" xfId="5476"/>
    <cellStyle name="Comma 2 4 2 2 2 4 2 3" xfId="3644"/>
    <cellStyle name="Comma 2 4 2 2 2 4 3" xfId="4560"/>
    <cellStyle name="Comma 2 4 2 2 2 4 4" xfId="2728"/>
    <cellStyle name="Comma 2 4 2 2 2 5" xfId="1247"/>
    <cellStyle name="Comma 2 4 2 2 2 5 2" xfId="5020"/>
    <cellStyle name="Comma 2 4 2 2 2 5 3" xfId="3188"/>
    <cellStyle name="Comma 2 4 2 2 2 6" xfId="4104"/>
    <cellStyle name="Comma 2 4 2 2 2 7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5773"/>
    <cellStyle name="Comma 2 4 2 2 3 2 2 2 2 3" xfId="3941"/>
    <cellStyle name="Comma 2 4 2 2 3 2 2 2 3" xfId="4857"/>
    <cellStyle name="Comma 2 4 2 2 3 2 2 2 4" xfId="3025"/>
    <cellStyle name="Comma 2 4 2 2 3 2 2 3" xfId="1582"/>
    <cellStyle name="Comma 2 4 2 2 3 2 2 3 2" xfId="5323"/>
    <cellStyle name="Comma 2 4 2 2 3 2 2 3 3" xfId="3491"/>
    <cellStyle name="Comma 2 4 2 2 3 2 2 4" xfId="4407"/>
    <cellStyle name="Comma 2 4 2 2 3 2 2 5" xfId="2575"/>
    <cellStyle name="Comma 2 4 2 2 3 2 3" xfId="795"/>
    <cellStyle name="Comma 2 4 2 2 3 2 3 2" xfId="1839"/>
    <cellStyle name="Comma 2 4 2 2 3 2 3 2 2" xfId="5548"/>
    <cellStyle name="Comma 2 4 2 2 3 2 3 2 3" xfId="3716"/>
    <cellStyle name="Comma 2 4 2 2 3 2 3 3" xfId="4632"/>
    <cellStyle name="Comma 2 4 2 2 3 2 3 4" xfId="2800"/>
    <cellStyle name="Comma 2 4 2 2 3 2 4" xfId="1323"/>
    <cellStyle name="Comma 2 4 2 2 3 2 4 2" xfId="5096"/>
    <cellStyle name="Comma 2 4 2 2 3 2 4 3" xfId="3264"/>
    <cellStyle name="Comma 2 4 2 2 3 2 5" xfId="4180"/>
    <cellStyle name="Comma 2 4 2 2 3 2 6" xfId="2348"/>
    <cellStyle name="Comma 2 4 2 2 3 3" xfId="430"/>
    <cellStyle name="Comma 2 4 2 2 3 3 2" xfId="944"/>
    <cellStyle name="Comma 2 4 2 2 3 3 2 2" xfId="1988"/>
    <cellStyle name="Comma 2 4 2 2 3 3 2 2 2" xfId="5665"/>
    <cellStyle name="Comma 2 4 2 2 3 3 2 2 3" xfId="3833"/>
    <cellStyle name="Comma 2 4 2 2 3 3 2 3" xfId="4749"/>
    <cellStyle name="Comma 2 4 2 2 3 3 2 4" xfId="2917"/>
    <cellStyle name="Comma 2 4 2 2 3 3 3" xfId="1474"/>
    <cellStyle name="Comma 2 4 2 2 3 3 3 2" xfId="5215"/>
    <cellStyle name="Comma 2 4 2 2 3 3 3 3" xfId="3383"/>
    <cellStyle name="Comma 2 4 2 2 3 3 4" xfId="4299"/>
    <cellStyle name="Comma 2 4 2 2 3 3 5" xfId="2467"/>
    <cellStyle name="Comma 2 4 2 2 3 4" xfId="687"/>
    <cellStyle name="Comma 2 4 2 2 3 4 2" xfId="1731"/>
    <cellStyle name="Comma 2 4 2 2 3 4 2 2" xfId="5440"/>
    <cellStyle name="Comma 2 4 2 2 3 4 2 3" xfId="3608"/>
    <cellStyle name="Comma 2 4 2 2 3 4 3" xfId="4524"/>
    <cellStyle name="Comma 2 4 2 2 3 4 4" xfId="2692"/>
    <cellStyle name="Comma 2 4 2 2 3 5" xfId="1209"/>
    <cellStyle name="Comma 2 4 2 2 3 5 2" xfId="4982"/>
    <cellStyle name="Comma 2 4 2 2 3 5 3" xfId="3150"/>
    <cellStyle name="Comma 2 4 2 2 3 6" xfId="4066"/>
    <cellStyle name="Comma 2 4 2 2 3 7" xfId="2234"/>
    <cellStyle name="Comma 2 4 2 2 4" xfId="234"/>
    <cellStyle name="Comma 2 4 2 2 4 2" xfId="502"/>
    <cellStyle name="Comma 2 4 2 2 4 2 2" xfId="1016"/>
    <cellStyle name="Comma 2 4 2 2 4 2 2 2" xfId="2060"/>
    <cellStyle name="Comma 2 4 2 2 4 2 2 2 2" xfId="5737"/>
    <cellStyle name="Comma 2 4 2 2 4 2 2 2 3" xfId="3905"/>
    <cellStyle name="Comma 2 4 2 2 4 2 2 3" xfId="4821"/>
    <cellStyle name="Comma 2 4 2 2 4 2 2 4" xfId="2989"/>
    <cellStyle name="Comma 2 4 2 2 4 2 3" xfId="1546"/>
    <cellStyle name="Comma 2 4 2 2 4 2 3 2" xfId="5287"/>
    <cellStyle name="Comma 2 4 2 2 4 2 3 3" xfId="3455"/>
    <cellStyle name="Comma 2 4 2 2 4 2 4" xfId="4371"/>
    <cellStyle name="Comma 2 4 2 2 4 2 5" xfId="2539"/>
    <cellStyle name="Comma 2 4 2 2 4 3" xfId="759"/>
    <cellStyle name="Comma 2 4 2 2 4 3 2" xfId="1803"/>
    <cellStyle name="Comma 2 4 2 2 4 3 2 2" xfId="5512"/>
    <cellStyle name="Comma 2 4 2 2 4 3 2 3" xfId="3680"/>
    <cellStyle name="Comma 2 4 2 2 4 3 3" xfId="4596"/>
    <cellStyle name="Comma 2 4 2 2 4 3 4" xfId="2764"/>
    <cellStyle name="Comma 2 4 2 2 4 4" xfId="1285"/>
    <cellStyle name="Comma 2 4 2 2 4 4 2" xfId="5058"/>
    <cellStyle name="Comma 2 4 2 2 4 4 3" xfId="3226"/>
    <cellStyle name="Comma 2 4 2 2 4 5" xfId="4142"/>
    <cellStyle name="Comma 2 4 2 2 4 6" xfId="2310"/>
    <cellStyle name="Comma 2 4 2 2 5" xfId="394"/>
    <cellStyle name="Comma 2 4 2 2 5 2" xfId="908"/>
    <cellStyle name="Comma 2 4 2 2 5 2 2" xfId="1952"/>
    <cellStyle name="Comma 2 4 2 2 5 2 2 2" xfId="5629"/>
    <cellStyle name="Comma 2 4 2 2 5 2 2 3" xfId="3797"/>
    <cellStyle name="Comma 2 4 2 2 5 2 3" xfId="4713"/>
    <cellStyle name="Comma 2 4 2 2 5 2 4" xfId="2881"/>
    <cellStyle name="Comma 2 4 2 2 5 3" xfId="1438"/>
    <cellStyle name="Comma 2 4 2 2 5 3 2" xfId="5179"/>
    <cellStyle name="Comma 2 4 2 2 5 3 3" xfId="3347"/>
    <cellStyle name="Comma 2 4 2 2 5 4" xfId="4263"/>
    <cellStyle name="Comma 2 4 2 2 5 5" xfId="2431"/>
    <cellStyle name="Comma 2 4 2 2 6" xfId="651"/>
    <cellStyle name="Comma 2 4 2 2 6 2" xfId="1695"/>
    <cellStyle name="Comma 2 4 2 2 6 2 2" xfId="5404"/>
    <cellStyle name="Comma 2 4 2 2 6 2 3" xfId="3572"/>
    <cellStyle name="Comma 2 4 2 2 6 3" xfId="4488"/>
    <cellStyle name="Comma 2 4 2 2 6 4" xfId="2656"/>
    <cellStyle name="Comma 2 4 2 2 7" xfId="1171"/>
    <cellStyle name="Comma 2 4 2 2 7 2" xfId="4944"/>
    <cellStyle name="Comma 2 4 2 2 7 3" xfId="3112"/>
    <cellStyle name="Comma 2 4 2 2 8" xfId="4028"/>
    <cellStyle name="Comma 2 4 2 2 9" xfId="2196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5791"/>
    <cellStyle name="Comma 2 4 2 3 2 2 2 2 3" xfId="3959"/>
    <cellStyle name="Comma 2 4 2 3 2 2 2 3" xfId="4875"/>
    <cellStyle name="Comma 2 4 2 3 2 2 2 4" xfId="3043"/>
    <cellStyle name="Comma 2 4 2 3 2 2 3" xfId="1600"/>
    <cellStyle name="Comma 2 4 2 3 2 2 3 2" xfId="5341"/>
    <cellStyle name="Comma 2 4 2 3 2 2 3 3" xfId="3509"/>
    <cellStyle name="Comma 2 4 2 3 2 2 4" xfId="4425"/>
    <cellStyle name="Comma 2 4 2 3 2 2 5" xfId="2593"/>
    <cellStyle name="Comma 2 4 2 3 2 3" xfId="813"/>
    <cellStyle name="Comma 2 4 2 3 2 3 2" xfId="1857"/>
    <cellStyle name="Comma 2 4 2 3 2 3 2 2" xfId="5566"/>
    <cellStyle name="Comma 2 4 2 3 2 3 2 3" xfId="3734"/>
    <cellStyle name="Comma 2 4 2 3 2 3 3" xfId="4650"/>
    <cellStyle name="Comma 2 4 2 3 2 3 4" xfId="2818"/>
    <cellStyle name="Comma 2 4 2 3 2 4" xfId="1342"/>
    <cellStyle name="Comma 2 4 2 3 2 4 2" xfId="5115"/>
    <cellStyle name="Comma 2 4 2 3 2 4 3" xfId="3283"/>
    <cellStyle name="Comma 2 4 2 3 2 5" xfId="4199"/>
    <cellStyle name="Comma 2 4 2 3 2 6" xfId="2367"/>
    <cellStyle name="Comma 2 4 2 3 3" xfId="448"/>
    <cellStyle name="Comma 2 4 2 3 3 2" xfId="962"/>
    <cellStyle name="Comma 2 4 2 3 3 2 2" xfId="2006"/>
    <cellStyle name="Comma 2 4 2 3 3 2 2 2" xfId="5683"/>
    <cellStyle name="Comma 2 4 2 3 3 2 2 3" xfId="3851"/>
    <cellStyle name="Comma 2 4 2 3 3 2 3" xfId="4767"/>
    <cellStyle name="Comma 2 4 2 3 3 2 4" xfId="2935"/>
    <cellStyle name="Comma 2 4 2 3 3 3" xfId="1492"/>
    <cellStyle name="Comma 2 4 2 3 3 3 2" xfId="5233"/>
    <cellStyle name="Comma 2 4 2 3 3 3 3" xfId="3401"/>
    <cellStyle name="Comma 2 4 2 3 3 4" xfId="4317"/>
    <cellStyle name="Comma 2 4 2 3 3 5" xfId="2485"/>
    <cellStyle name="Comma 2 4 2 3 4" xfId="705"/>
    <cellStyle name="Comma 2 4 2 3 4 2" xfId="1749"/>
    <cellStyle name="Comma 2 4 2 3 4 2 2" xfId="5458"/>
    <cellStyle name="Comma 2 4 2 3 4 2 3" xfId="3626"/>
    <cellStyle name="Comma 2 4 2 3 4 3" xfId="4542"/>
    <cellStyle name="Comma 2 4 2 3 4 4" xfId="2710"/>
    <cellStyle name="Comma 2 4 2 3 5" xfId="1228"/>
    <cellStyle name="Comma 2 4 2 3 5 2" xfId="5001"/>
    <cellStyle name="Comma 2 4 2 3 5 3" xfId="3169"/>
    <cellStyle name="Comma 2 4 2 3 6" xfId="4085"/>
    <cellStyle name="Comma 2 4 2 3 7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5755"/>
    <cellStyle name="Comma 2 4 2 4 2 2 2 2 3" xfId="3923"/>
    <cellStyle name="Comma 2 4 2 4 2 2 2 3" xfId="4839"/>
    <cellStyle name="Comma 2 4 2 4 2 2 2 4" xfId="3007"/>
    <cellStyle name="Comma 2 4 2 4 2 2 3" xfId="1564"/>
    <cellStyle name="Comma 2 4 2 4 2 2 3 2" xfId="5305"/>
    <cellStyle name="Comma 2 4 2 4 2 2 3 3" xfId="3473"/>
    <cellStyle name="Comma 2 4 2 4 2 2 4" xfId="4389"/>
    <cellStyle name="Comma 2 4 2 4 2 2 5" xfId="2557"/>
    <cellStyle name="Comma 2 4 2 4 2 3" xfId="777"/>
    <cellStyle name="Comma 2 4 2 4 2 3 2" xfId="1821"/>
    <cellStyle name="Comma 2 4 2 4 2 3 2 2" xfId="5530"/>
    <cellStyle name="Comma 2 4 2 4 2 3 2 3" xfId="3698"/>
    <cellStyle name="Comma 2 4 2 4 2 3 3" xfId="4614"/>
    <cellStyle name="Comma 2 4 2 4 2 3 4" xfId="2782"/>
    <cellStyle name="Comma 2 4 2 4 2 4" xfId="1304"/>
    <cellStyle name="Comma 2 4 2 4 2 4 2" xfId="5077"/>
    <cellStyle name="Comma 2 4 2 4 2 4 3" xfId="3245"/>
    <cellStyle name="Comma 2 4 2 4 2 5" xfId="4161"/>
    <cellStyle name="Comma 2 4 2 4 2 6" xfId="2329"/>
    <cellStyle name="Comma 2 4 2 4 3" xfId="412"/>
    <cellStyle name="Comma 2 4 2 4 3 2" xfId="926"/>
    <cellStyle name="Comma 2 4 2 4 3 2 2" xfId="1970"/>
    <cellStyle name="Comma 2 4 2 4 3 2 2 2" xfId="5647"/>
    <cellStyle name="Comma 2 4 2 4 3 2 2 3" xfId="3815"/>
    <cellStyle name="Comma 2 4 2 4 3 2 3" xfId="4731"/>
    <cellStyle name="Comma 2 4 2 4 3 2 4" xfId="2899"/>
    <cellStyle name="Comma 2 4 2 4 3 3" xfId="1456"/>
    <cellStyle name="Comma 2 4 2 4 3 3 2" xfId="5197"/>
    <cellStyle name="Comma 2 4 2 4 3 3 3" xfId="3365"/>
    <cellStyle name="Comma 2 4 2 4 3 4" xfId="4281"/>
    <cellStyle name="Comma 2 4 2 4 3 5" xfId="2449"/>
    <cellStyle name="Comma 2 4 2 4 4" xfId="669"/>
    <cellStyle name="Comma 2 4 2 4 4 2" xfId="1713"/>
    <cellStyle name="Comma 2 4 2 4 4 2 2" xfId="5422"/>
    <cellStyle name="Comma 2 4 2 4 4 2 3" xfId="3590"/>
    <cellStyle name="Comma 2 4 2 4 4 3" xfId="4506"/>
    <cellStyle name="Comma 2 4 2 4 4 4" xfId="2674"/>
    <cellStyle name="Comma 2 4 2 4 5" xfId="1190"/>
    <cellStyle name="Comma 2 4 2 4 5 2" xfId="4963"/>
    <cellStyle name="Comma 2 4 2 4 5 3" xfId="3131"/>
    <cellStyle name="Comma 2 4 2 4 6" xfId="4047"/>
    <cellStyle name="Comma 2 4 2 4 7" xfId="2215"/>
    <cellStyle name="Comma 2 4 2 5" xfId="214"/>
    <cellStyle name="Comma 2 4 2 5 2" xfId="484"/>
    <cellStyle name="Comma 2 4 2 5 2 2" xfId="998"/>
    <cellStyle name="Comma 2 4 2 5 2 2 2" xfId="2042"/>
    <cellStyle name="Comma 2 4 2 5 2 2 2 2" xfId="5719"/>
    <cellStyle name="Comma 2 4 2 5 2 2 2 3" xfId="3887"/>
    <cellStyle name="Comma 2 4 2 5 2 2 3" xfId="4803"/>
    <cellStyle name="Comma 2 4 2 5 2 2 4" xfId="2971"/>
    <cellStyle name="Comma 2 4 2 5 2 3" xfId="1528"/>
    <cellStyle name="Comma 2 4 2 5 2 3 2" xfId="5269"/>
    <cellStyle name="Comma 2 4 2 5 2 3 3" xfId="3437"/>
    <cellStyle name="Comma 2 4 2 5 2 4" xfId="4353"/>
    <cellStyle name="Comma 2 4 2 5 2 5" xfId="2521"/>
    <cellStyle name="Comma 2 4 2 5 3" xfId="741"/>
    <cellStyle name="Comma 2 4 2 5 3 2" xfId="1785"/>
    <cellStyle name="Comma 2 4 2 5 3 2 2" xfId="5494"/>
    <cellStyle name="Comma 2 4 2 5 3 2 3" xfId="3662"/>
    <cellStyle name="Comma 2 4 2 5 3 3" xfId="4578"/>
    <cellStyle name="Comma 2 4 2 5 3 4" xfId="2746"/>
    <cellStyle name="Comma 2 4 2 5 4" xfId="1266"/>
    <cellStyle name="Comma 2 4 2 5 4 2" xfId="5039"/>
    <cellStyle name="Comma 2 4 2 5 4 3" xfId="3207"/>
    <cellStyle name="Comma 2 4 2 5 5" xfId="4123"/>
    <cellStyle name="Comma 2 4 2 5 6" xfId="2291"/>
    <cellStyle name="Comma 2 4 2 6" xfId="376"/>
    <cellStyle name="Comma 2 4 2 6 2" xfId="890"/>
    <cellStyle name="Comma 2 4 2 6 2 2" xfId="1934"/>
    <cellStyle name="Comma 2 4 2 6 2 2 2" xfId="5611"/>
    <cellStyle name="Comma 2 4 2 6 2 2 3" xfId="3779"/>
    <cellStyle name="Comma 2 4 2 6 2 3" xfId="4695"/>
    <cellStyle name="Comma 2 4 2 6 2 4" xfId="2863"/>
    <cellStyle name="Comma 2 4 2 6 3" xfId="1420"/>
    <cellStyle name="Comma 2 4 2 6 3 2" xfId="5161"/>
    <cellStyle name="Comma 2 4 2 6 3 3" xfId="3329"/>
    <cellStyle name="Comma 2 4 2 6 4" xfId="4245"/>
    <cellStyle name="Comma 2 4 2 6 5" xfId="2413"/>
    <cellStyle name="Comma 2 4 2 7" xfId="633"/>
    <cellStyle name="Comma 2 4 2 7 2" xfId="1677"/>
    <cellStyle name="Comma 2 4 2 7 2 2" xfId="5386"/>
    <cellStyle name="Comma 2 4 2 7 2 3" xfId="3554"/>
    <cellStyle name="Comma 2 4 2 7 3" xfId="4470"/>
    <cellStyle name="Comma 2 4 2 7 4" xfId="2638"/>
    <cellStyle name="Comma 2 4 2 8" xfId="1152"/>
    <cellStyle name="Comma 2 4 2 8 2" xfId="4925"/>
    <cellStyle name="Comma 2 4 2 8 3" xfId="3093"/>
    <cellStyle name="Comma 2 4 2 9" xfId="4009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5800"/>
    <cellStyle name="Comma 2 4 3 2 2 2 2 2 3" xfId="3968"/>
    <cellStyle name="Comma 2 4 3 2 2 2 2 3" xfId="4884"/>
    <cellStyle name="Comma 2 4 3 2 2 2 2 4" xfId="3052"/>
    <cellStyle name="Comma 2 4 3 2 2 2 3" xfId="1609"/>
    <cellStyle name="Comma 2 4 3 2 2 2 3 2" xfId="5350"/>
    <cellStyle name="Comma 2 4 3 2 2 2 3 3" xfId="3518"/>
    <cellStyle name="Comma 2 4 3 2 2 2 4" xfId="4434"/>
    <cellStyle name="Comma 2 4 3 2 2 2 5" xfId="2602"/>
    <cellStyle name="Comma 2 4 3 2 2 3" xfId="822"/>
    <cellStyle name="Comma 2 4 3 2 2 3 2" xfId="1866"/>
    <cellStyle name="Comma 2 4 3 2 2 3 2 2" xfId="5575"/>
    <cellStyle name="Comma 2 4 3 2 2 3 2 3" xfId="3743"/>
    <cellStyle name="Comma 2 4 3 2 2 3 3" xfId="4659"/>
    <cellStyle name="Comma 2 4 3 2 2 3 4" xfId="2827"/>
    <cellStyle name="Comma 2 4 3 2 2 4" xfId="1351"/>
    <cellStyle name="Comma 2 4 3 2 2 4 2" xfId="5124"/>
    <cellStyle name="Comma 2 4 3 2 2 4 3" xfId="3292"/>
    <cellStyle name="Comma 2 4 3 2 2 5" xfId="4208"/>
    <cellStyle name="Comma 2 4 3 2 2 6" xfId="2376"/>
    <cellStyle name="Comma 2 4 3 2 3" xfId="457"/>
    <cellStyle name="Comma 2 4 3 2 3 2" xfId="971"/>
    <cellStyle name="Comma 2 4 3 2 3 2 2" xfId="2015"/>
    <cellStyle name="Comma 2 4 3 2 3 2 2 2" xfId="5692"/>
    <cellStyle name="Comma 2 4 3 2 3 2 2 3" xfId="3860"/>
    <cellStyle name="Comma 2 4 3 2 3 2 3" xfId="4776"/>
    <cellStyle name="Comma 2 4 3 2 3 2 4" xfId="2944"/>
    <cellStyle name="Comma 2 4 3 2 3 3" xfId="1501"/>
    <cellStyle name="Comma 2 4 3 2 3 3 2" xfId="5242"/>
    <cellStyle name="Comma 2 4 3 2 3 3 3" xfId="3410"/>
    <cellStyle name="Comma 2 4 3 2 3 4" xfId="4326"/>
    <cellStyle name="Comma 2 4 3 2 3 5" xfId="2494"/>
    <cellStyle name="Comma 2 4 3 2 4" xfId="714"/>
    <cellStyle name="Comma 2 4 3 2 4 2" xfId="1758"/>
    <cellStyle name="Comma 2 4 3 2 4 2 2" xfId="5467"/>
    <cellStyle name="Comma 2 4 3 2 4 2 3" xfId="3635"/>
    <cellStyle name="Comma 2 4 3 2 4 3" xfId="4551"/>
    <cellStyle name="Comma 2 4 3 2 4 4" xfId="2719"/>
    <cellStyle name="Comma 2 4 3 2 5" xfId="1237"/>
    <cellStyle name="Comma 2 4 3 2 5 2" xfId="5010"/>
    <cellStyle name="Comma 2 4 3 2 5 3" xfId="3178"/>
    <cellStyle name="Comma 2 4 3 2 6" xfId="4094"/>
    <cellStyle name="Comma 2 4 3 2 7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5764"/>
    <cellStyle name="Comma 2 4 3 3 2 2 2 2 3" xfId="3932"/>
    <cellStyle name="Comma 2 4 3 3 2 2 2 3" xfId="4848"/>
    <cellStyle name="Comma 2 4 3 3 2 2 2 4" xfId="3016"/>
    <cellStyle name="Comma 2 4 3 3 2 2 3" xfId="1573"/>
    <cellStyle name="Comma 2 4 3 3 2 2 3 2" xfId="5314"/>
    <cellStyle name="Comma 2 4 3 3 2 2 3 3" xfId="3482"/>
    <cellStyle name="Comma 2 4 3 3 2 2 4" xfId="4398"/>
    <cellStyle name="Comma 2 4 3 3 2 2 5" xfId="2566"/>
    <cellStyle name="Comma 2 4 3 3 2 3" xfId="786"/>
    <cellStyle name="Comma 2 4 3 3 2 3 2" xfId="1830"/>
    <cellStyle name="Comma 2 4 3 3 2 3 2 2" xfId="5539"/>
    <cellStyle name="Comma 2 4 3 3 2 3 2 3" xfId="3707"/>
    <cellStyle name="Comma 2 4 3 3 2 3 3" xfId="4623"/>
    <cellStyle name="Comma 2 4 3 3 2 3 4" xfId="2791"/>
    <cellStyle name="Comma 2 4 3 3 2 4" xfId="1313"/>
    <cellStyle name="Comma 2 4 3 3 2 4 2" xfId="5086"/>
    <cellStyle name="Comma 2 4 3 3 2 4 3" xfId="3254"/>
    <cellStyle name="Comma 2 4 3 3 2 5" xfId="4170"/>
    <cellStyle name="Comma 2 4 3 3 2 6" xfId="2338"/>
    <cellStyle name="Comma 2 4 3 3 3" xfId="421"/>
    <cellStyle name="Comma 2 4 3 3 3 2" xfId="935"/>
    <cellStyle name="Comma 2 4 3 3 3 2 2" xfId="1979"/>
    <cellStyle name="Comma 2 4 3 3 3 2 2 2" xfId="5656"/>
    <cellStyle name="Comma 2 4 3 3 3 2 2 3" xfId="3824"/>
    <cellStyle name="Comma 2 4 3 3 3 2 3" xfId="4740"/>
    <cellStyle name="Comma 2 4 3 3 3 2 4" xfId="2908"/>
    <cellStyle name="Comma 2 4 3 3 3 3" xfId="1465"/>
    <cellStyle name="Comma 2 4 3 3 3 3 2" xfId="5206"/>
    <cellStyle name="Comma 2 4 3 3 3 3 3" xfId="3374"/>
    <cellStyle name="Comma 2 4 3 3 3 4" xfId="4290"/>
    <cellStyle name="Comma 2 4 3 3 3 5" xfId="2458"/>
    <cellStyle name="Comma 2 4 3 3 4" xfId="678"/>
    <cellStyle name="Comma 2 4 3 3 4 2" xfId="1722"/>
    <cellStyle name="Comma 2 4 3 3 4 2 2" xfId="5431"/>
    <cellStyle name="Comma 2 4 3 3 4 2 3" xfId="3599"/>
    <cellStyle name="Comma 2 4 3 3 4 3" xfId="4515"/>
    <cellStyle name="Comma 2 4 3 3 4 4" xfId="2683"/>
    <cellStyle name="Comma 2 4 3 3 5" xfId="1199"/>
    <cellStyle name="Comma 2 4 3 3 5 2" xfId="4972"/>
    <cellStyle name="Comma 2 4 3 3 5 3" xfId="3140"/>
    <cellStyle name="Comma 2 4 3 3 6" xfId="4056"/>
    <cellStyle name="Comma 2 4 3 3 7" xfId="2224"/>
    <cellStyle name="Comma 2 4 3 4" xfId="224"/>
    <cellStyle name="Comma 2 4 3 4 2" xfId="493"/>
    <cellStyle name="Comma 2 4 3 4 2 2" xfId="1007"/>
    <cellStyle name="Comma 2 4 3 4 2 2 2" xfId="2051"/>
    <cellStyle name="Comma 2 4 3 4 2 2 2 2" xfId="5728"/>
    <cellStyle name="Comma 2 4 3 4 2 2 2 3" xfId="3896"/>
    <cellStyle name="Comma 2 4 3 4 2 2 3" xfId="4812"/>
    <cellStyle name="Comma 2 4 3 4 2 2 4" xfId="2980"/>
    <cellStyle name="Comma 2 4 3 4 2 3" xfId="1537"/>
    <cellStyle name="Comma 2 4 3 4 2 3 2" xfId="5278"/>
    <cellStyle name="Comma 2 4 3 4 2 3 3" xfId="3446"/>
    <cellStyle name="Comma 2 4 3 4 2 4" xfId="4362"/>
    <cellStyle name="Comma 2 4 3 4 2 5" xfId="2530"/>
    <cellStyle name="Comma 2 4 3 4 3" xfId="750"/>
    <cellStyle name="Comma 2 4 3 4 3 2" xfId="1794"/>
    <cellStyle name="Comma 2 4 3 4 3 2 2" xfId="5503"/>
    <cellStyle name="Comma 2 4 3 4 3 2 3" xfId="3671"/>
    <cellStyle name="Comma 2 4 3 4 3 3" xfId="4587"/>
    <cellStyle name="Comma 2 4 3 4 3 4" xfId="2755"/>
    <cellStyle name="Comma 2 4 3 4 4" xfId="1275"/>
    <cellStyle name="Comma 2 4 3 4 4 2" xfId="5048"/>
    <cellStyle name="Comma 2 4 3 4 4 3" xfId="3216"/>
    <cellStyle name="Comma 2 4 3 4 5" xfId="4132"/>
    <cellStyle name="Comma 2 4 3 4 6" xfId="2300"/>
    <cellStyle name="Comma 2 4 3 5" xfId="385"/>
    <cellStyle name="Comma 2 4 3 5 2" xfId="899"/>
    <cellStyle name="Comma 2 4 3 5 2 2" xfId="1943"/>
    <cellStyle name="Comma 2 4 3 5 2 2 2" xfId="5620"/>
    <cellStyle name="Comma 2 4 3 5 2 2 3" xfId="3788"/>
    <cellStyle name="Comma 2 4 3 5 2 3" xfId="4704"/>
    <cellStyle name="Comma 2 4 3 5 2 4" xfId="2872"/>
    <cellStyle name="Comma 2 4 3 5 3" xfId="1429"/>
    <cellStyle name="Comma 2 4 3 5 3 2" xfId="5170"/>
    <cellStyle name="Comma 2 4 3 5 3 3" xfId="3338"/>
    <cellStyle name="Comma 2 4 3 5 4" xfId="4254"/>
    <cellStyle name="Comma 2 4 3 5 5" xfId="2422"/>
    <cellStyle name="Comma 2 4 3 6" xfId="642"/>
    <cellStyle name="Comma 2 4 3 6 2" xfId="1686"/>
    <cellStyle name="Comma 2 4 3 6 2 2" xfId="5395"/>
    <cellStyle name="Comma 2 4 3 6 2 3" xfId="3563"/>
    <cellStyle name="Comma 2 4 3 6 3" xfId="4479"/>
    <cellStyle name="Comma 2 4 3 6 4" xfId="2647"/>
    <cellStyle name="Comma 2 4 3 7" xfId="1161"/>
    <cellStyle name="Comma 2 4 3 7 2" xfId="4934"/>
    <cellStyle name="Comma 2 4 3 7 3" xfId="3102"/>
    <cellStyle name="Comma 2 4 3 8" xfId="4018"/>
    <cellStyle name="Comma 2 4 3 9" xfId="2186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5782"/>
    <cellStyle name="Comma 2 4 4 2 2 2 2 3" xfId="3950"/>
    <cellStyle name="Comma 2 4 4 2 2 2 3" xfId="4866"/>
    <cellStyle name="Comma 2 4 4 2 2 2 4" xfId="3034"/>
    <cellStyle name="Comma 2 4 4 2 2 3" xfId="1591"/>
    <cellStyle name="Comma 2 4 4 2 2 3 2" xfId="5332"/>
    <cellStyle name="Comma 2 4 4 2 2 3 3" xfId="3500"/>
    <cellStyle name="Comma 2 4 4 2 2 4" xfId="4416"/>
    <cellStyle name="Comma 2 4 4 2 2 5" xfId="2584"/>
    <cellStyle name="Comma 2 4 4 2 3" xfId="804"/>
    <cellStyle name="Comma 2 4 4 2 3 2" xfId="1848"/>
    <cellStyle name="Comma 2 4 4 2 3 2 2" xfId="5557"/>
    <cellStyle name="Comma 2 4 4 2 3 2 3" xfId="3725"/>
    <cellStyle name="Comma 2 4 4 2 3 3" xfId="4641"/>
    <cellStyle name="Comma 2 4 4 2 3 4" xfId="2809"/>
    <cellStyle name="Comma 2 4 4 2 4" xfId="1332"/>
    <cellStyle name="Comma 2 4 4 2 4 2" xfId="5105"/>
    <cellStyle name="Comma 2 4 4 2 4 3" xfId="3273"/>
    <cellStyle name="Comma 2 4 4 2 5" xfId="4189"/>
    <cellStyle name="Comma 2 4 4 2 6" xfId="2357"/>
    <cellStyle name="Comma 2 4 4 3" xfId="439"/>
    <cellStyle name="Comma 2 4 4 3 2" xfId="953"/>
    <cellStyle name="Comma 2 4 4 3 2 2" xfId="1997"/>
    <cellStyle name="Comma 2 4 4 3 2 2 2" xfId="5674"/>
    <cellStyle name="Comma 2 4 4 3 2 2 3" xfId="3842"/>
    <cellStyle name="Comma 2 4 4 3 2 3" xfId="4758"/>
    <cellStyle name="Comma 2 4 4 3 2 4" xfId="2926"/>
    <cellStyle name="Comma 2 4 4 3 3" xfId="1483"/>
    <cellStyle name="Comma 2 4 4 3 3 2" xfId="5224"/>
    <cellStyle name="Comma 2 4 4 3 3 3" xfId="3392"/>
    <cellStyle name="Comma 2 4 4 3 4" xfId="4308"/>
    <cellStyle name="Comma 2 4 4 3 5" xfId="2476"/>
    <cellStyle name="Comma 2 4 4 4" xfId="696"/>
    <cellStyle name="Comma 2 4 4 4 2" xfId="1740"/>
    <cellStyle name="Comma 2 4 4 4 2 2" xfId="5449"/>
    <cellStyle name="Comma 2 4 4 4 2 3" xfId="3617"/>
    <cellStyle name="Comma 2 4 4 4 3" xfId="4533"/>
    <cellStyle name="Comma 2 4 4 4 4" xfId="2701"/>
    <cellStyle name="Comma 2 4 4 5" xfId="1218"/>
    <cellStyle name="Comma 2 4 4 5 2" xfId="4991"/>
    <cellStyle name="Comma 2 4 4 5 3" xfId="3159"/>
    <cellStyle name="Comma 2 4 4 6" xfId="4075"/>
    <cellStyle name="Comma 2 4 4 7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5746"/>
    <cellStyle name="Comma 2 4 5 2 2 2 2 3" xfId="3914"/>
    <cellStyle name="Comma 2 4 5 2 2 2 3" xfId="4830"/>
    <cellStyle name="Comma 2 4 5 2 2 2 4" xfId="2998"/>
    <cellStyle name="Comma 2 4 5 2 2 3" xfId="1555"/>
    <cellStyle name="Comma 2 4 5 2 2 3 2" xfId="5296"/>
    <cellStyle name="Comma 2 4 5 2 2 3 3" xfId="3464"/>
    <cellStyle name="Comma 2 4 5 2 2 4" xfId="4380"/>
    <cellStyle name="Comma 2 4 5 2 2 5" xfId="2548"/>
    <cellStyle name="Comma 2 4 5 2 3" xfId="768"/>
    <cellStyle name="Comma 2 4 5 2 3 2" xfId="1812"/>
    <cellStyle name="Comma 2 4 5 2 3 2 2" xfId="5521"/>
    <cellStyle name="Comma 2 4 5 2 3 2 3" xfId="3689"/>
    <cellStyle name="Comma 2 4 5 2 3 3" xfId="4605"/>
    <cellStyle name="Comma 2 4 5 2 3 4" xfId="2773"/>
    <cellStyle name="Comma 2 4 5 2 4" xfId="1294"/>
    <cellStyle name="Comma 2 4 5 2 4 2" xfId="5067"/>
    <cellStyle name="Comma 2 4 5 2 4 3" xfId="3235"/>
    <cellStyle name="Comma 2 4 5 2 5" xfId="4151"/>
    <cellStyle name="Comma 2 4 5 2 6" xfId="2319"/>
    <cellStyle name="Comma 2 4 5 3" xfId="403"/>
    <cellStyle name="Comma 2 4 5 3 2" xfId="917"/>
    <cellStyle name="Comma 2 4 5 3 2 2" xfId="1961"/>
    <cellStyle name="Comma 2 4 5 3 2 2 2" xfId="5638"/>
    <cellStyle name="Comma 2 4 5 3 2 2 3" xfId="3806"/>
    <cellStyle name="Comma 2 4 5 3 2 3" xfId="4722"/>
    <cellStyle name="Comma 2 4 5 3 2 4" xfId="2890"/>
    <cellStyle name="Comma 2 4 5 3 3" xfId="1447"/>
    <cellStyle name="Comma 2 4 5 3 3 2" xfId="5188"/>
    <cellStyle name="Comma 2 4 5 3 3 3" xfId="3356"/>
    <cellStyle name="Comma 2 4 5 3 4" xfId="4272"/>
    <cellStyle name="Comma 2 4 5 3 5" xfId="2440"/>
    <cellStyle name="Comma 2 4 5 4" xfId="660"/>
    <cellStyle name="Comma 2 4 5 4 2" xfId="1704"/>
    <cellStyle name="Comma 2 4 5 4 2 2" xfId="5413"/>
    <cellStyle name="Comma 2 4 5 4 2 3" xfId="3581"/>
    <cellStyle name="Comma 2 4 5 4 3" xfId="4497"/>
    <cellStyle name="Comma 2 4 5 4 4" xfId="2665"/>
    <cellStyle name="Comma 2 4 5 5" xfId="1180"/>
    <cellStyle name="Comma 2 4 5 5 2" xfId="4953"/>
    <cellStyle name="Comma 2 4 5 5 3" xfId="3121"/>
    <cellStyle name="Comma 2 4 5 6" xfId="4037"/>
    <cellStyle name="Comma 2 4 5 7" xfId="2205"/>
    <cellStyle name="Comma 2 4 6" xfId="204"/>
    <cellStyle name="Comma 2 4 6 2" xfId="475"/>
    <cellStyle name="Comma 2 4 6 2 2" xfId="989"/>
    <cellStyle name="Comma 2 4 6 2 2 2" xfId="2033"/>
    <cellStyle name="Comma 2 4 6 2 2 2 2" xfId="5710"/>
    <cellStyle name="Comma 2 4 6 2 2 2 3" xfId="3878"/>
    <cellStyle name="Comma 2 4 6 2 2 3" xfId="4794"/>
    <cellStyle name="Comma 2 4 6 2 2 4" xfId="2962"/>
    <cellStyle name="Comma 2 4 6 2 3" xfId="1519"/>
    <cellStyle name="Comma 2 4 6 2 3 2" xfId="5260"/>
    <cellStyle name="Comma 2 4 6 2 3 3" xfId="3428"/>
    <cellStyle name="Comma 2 4 6 2 4" xfId="4344"/>
    <cellStyle name="Comma 2 4 6 2 5" xfId="2512"/>
    <cellStyle name="Comma 2 4 6 3" xfId="732"/>
    <cellStyle name="Comma 2 4 6 3 2" xfId="1776"/>
    <cellStyle name="Comma 2 4 6 3 2 2" xfId="5485"/>
    <cellStyle name="Comma 2 4 6 3 2 3" xfId="3653"/>
    <cellStyle name="Comma 2 4 6 3 3" xfId="4569"/>
    <cellStyle name="Comma 2 4 6 3 4" xfId="2737"/>
    <cellStyle name="Comma 2 4 6 4" xfId="1256"/>
    <cellStyle name="Comma 2 4 6 4 2" xfId="5029"/>
    <cellStyle name="Comma 2 4 6 4 3" xfId="3197"/>
    <cellStyle name="Comma 2 4 6 5" xfId="4113"/>
    <cellStyle name="Comma 2 4 6 6" xfId="2281"/>
    <cellStyle name="Comma 2 4 7" xfId="78"/>
    <cellStyle name="Comma 2 4 7 2" xfId="365"/>
    <cellStyle name="Comma 2 4 7 2 2" xfId="879"/>
    <cellStyle name="Comma 2 4 7 2 2 2" xfId="1923"/>
    <cellStyle name="Comma 2 4 7 2 2 2 2" xfId="5602"/>
    <cellStyle name="Comma 2 4 7 2 2 2 3" xfId="3770"/>
    <cellStyle name="Comma 2 4 7 2 2 3" xfId="4686"/>
    <cellStyle name="Comma 2 4 7 2 2 4" xfId="2854"/>
    <cellStyle name="Comma 2 4 7 2 3" xfId="1409"/>
    <cellStyle name="Comma 2 4 7 2 3 2" xfId="5152"/>
    <cellStyle name="Comma 2 4 7 2 3 3" xfId="3320"/>
    <cellStyle name="Comma 2 4 7 2 4" xfId="4236"/>
    <cellStyle name="Comma 2 4 7 2 5" xfId="2404"/>
    <cellStyle name="Comma 2 4 7 3" xfId="622"/>
    <cellStyle name="Comma 2 4 7 3 2" xfId="1666"/>
    <cellStyle name="Comma 2 4 7 3 2 2" xfId="5377"/>
    <cellStyle name="Comma 2 4 7 3 2 3" xfId="3545"/>
    <cellStyle name="Comma 2 4 7 3 3" xfId="4461"/>
    <cellStyle name="Comma 2 4 7 3 4" xfId="2629"/>
    <cellStyle name="Comma 2 4 7 4" xfId="1138"/>
    <cellStyle name="Comma 2 4 7 4 2" xfId="4913"/>
    <cellStyle name="Comma 2 4 7 4 3" xfId="3081"/>
    <cellStyle name="Comma 2 4 7 5" xfId="3997"/>
    <cellStyle name="Comma 2 4 7 6" xfId="2165"/>
    <cellStyle name="Comma 2 4 8" xfId="346"/>
    <cellStyle name="Comma 2 4 8 2" xfId="860"/>
    <cellStyle name="Comma 2 4 8 2 2" xfId="1904"/>
    <cellStyle name="Comma 2 4 8 2 2 2" xfId="5591"/>
    <cellStyle name="Comma 2 4 8 2 2 3" xfId="3759"/>
    <cellStyle name="Comma 2 4 8 2 3" xfId="4675"/>
    <cellStyle name="Comma 2 4 8 2 4" xfId="2843"/>
    <cellStyle name="Comma 2 4 8 3" xfId="1390"/>
    <cellStyle name="Comma 2 4 8 3 2" xfId="5141"/>
    <cellStyle name="Comma 2 4 8 3 3" xfId="3309"/>
    <cellStyle name="Comma 2 4 8 4" xfId="4225"/>
    <cellStyle name="Comma 2 4 8 5" xfId="2393"/>
    <cellStyle name="Comma 2 4 9" xfId="603"/>
    <cellStyle name="Comma 2 4 9 2" xfId="1647"/>
    <cellStyle name="Comma 2 4 9 2 2" xfId="5366"/>
    <cellStyle name="Comma 2 4 9 2 3" xfId="3534"/>
    <cellStyle name="Comma 2 4 9 3" xfId="4450"/>
    <cellStyle name="Comma 2 4 9 4" xfId="2618"/>
    <cellStyle name="Comma 2 5" xfId="86"/>
    <cellStyle name="Comma 2 5 10" xfId="2171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5803"/>
    <cellStyle name="Comma 2 5 2 2 2 2 2 2 3" xfId="3971"/>
    <cellStyle name="Comma 2 5 2 2 2 2 2 3" xfId="4887"/>
    <cellStyle name="Comma 2 5 2 2 2 2 2 4" xfId="3055"/>
    <cellStyle name="Comma 2 5 2 2 2 2 3" xfId="1612"/>
    <cellStyle name="Comma 2 5 2 2 2 2 3 2" xfId="5353"/>
    <cellStyle name="Comma 2 5 2 2 2 2 3 3" xfId="3521"/>
    <cellStyle name="Comma 2 5 2 2 2 2 4" xfId="4437"/>
    <cellStyle name="Comma 2 5 2 2 2 2 5" xfId="2605"/>
    <cellStyle name="Comma 2 5 2 2 2 3" xfId="825"/>
    <cellStyle name="Comma 2 5 2 2 2 3 2" xfId="1869"/>
    <cellStyle name="Comma 2 5 2 2 2 3 2 2" xfId="5578"/>
    <cellStyle name="Comma 2 5 2 2 2 3 2 3" xfId="3746"/>
    <cellStyle name="Comma 2 5 2 2 2 3 3" xfId="4662"/>
    <cellStyle name="Comma 2 5 2 2 2 3 4" xfId="2830"/>
    <cellStyle name="Comma 2 5 2 2 2 4" xfId="1355"/>
    <cellStyle name="Comma 2 5 2 2 2 4 2" xfId="5128"/>
    <cellStyle name="Comma 2 5 2 2 2 4 3" xfId="3296"/>
    <cellStyle name="Comma 2 5 2 2 2 5" xfId="4212"/>
    <cellStyle name="Comma 2 5 2 2 2 6" xfId="2380"/>
    <cellStyle name="Comma 2 5 2 2 3" xfId="460"/>
    <cellStyle name="Comma 2 5 2 2 3 2" xfId="974"/>
    <cellStyle name="Comma 2 5 2 2 3 2 2" xfId="2018"/>
    <cellStyle name="Comma 2 5 2 2 3 2 2 2" xfId="5695"/>
    <cellStyle name="Comma 2 5 2 2 3 2 2 3" xfId="3863"/>
    <cellStyle name="Comma 2 5 2 2 3 2 3" xfId="4779"/>
    <cellStyle name="Comma 2 5 2 2 3 2 4" xfId="2947"/>
    <cellStyle name="Comma 2 5 2 2 3 3" xfId="1504"/>
    <cellStyle name="Comma 2 5 2 2 3 3 2" xfId="5245"/>
    <cellStyle name="Comma 2 5 2 2 3 3 3" xfId="3413"/>
    <cellStyle name="Comma 2 5 2 2 3 4" xfId="4329"/>
    <cellStyle name="Comma 2 5 2 2 3 5" xfId="2497"/>
    <cellStyle name="Comma 2 5 2 2 4" xfId="717"/>
    <cellStyle name="Comma 2 5 2 2 4 2" xfId="1761"/>
    <cellStyle name="Comma 2 5 2 2 4 2 2" xfId="5470"/>
    <cellStyle name="Comma 2 5 2 2 4 2 3" xfId="3638"/>
    <cellStyle name="Comma 2 5 2 2 4 3" xfId="4554"/>
    <cellStyle name="Comma 2 5 2 2 4 4" xfId="2722"/>
    <cellStyle name="Comma 2 5 2 2 5" xfId="1241"/>
    <cellStyle name="Comma 2 5 2 2 5 2" xfId="5014"/>
    <cellStyle name="Comma 2 5 2 2 5 3" xfId="3182"/>
    <cellStyle name="Comma 2 5 2 2 6" xfId="4098"/>
    <cellStyle name="Comma 2 5 2 2 7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5767"/>
    <cellStyle name="Comma 2 5 2 3 2 2 2 2 3" xfId="3935"/>
    <cellStyle name="Comma 2 5 2 3 2 2 2 3" xfId="4851"/>
    <cellStyle name="Comma 2 5 2 3 2 2 2 4" xfId="3019"/>
    <cellStyle name="Comma 2 5 2 3 2 2 3" xfId="1576"/>
    <cellStyle name="Comma 2 5 2 3 2 2 3 2" xfId="5317"/>
    <cellStyle name="Comma 2 5 2 3 2 2 3 3" xfId="3485"/>
    <cellStyle name="Comma 2 5 2 3 2 2 4" xfId="4401"/>
    <cellStyle name="Comma 2 5 2 3 2 2 5" xfId="2569"/>
    <cellStyle name="Comma 2 5 2 3 2 3" xfId="789"/>
    <cellStyle name="Comma 2 5 2 3 2 3 2" xfId="1833"/>
    <cellStyle name="Comma 2 5 2 3 2 3 2 2" xfId="5542"/>
    <cellStyle name="Comma 2 5 2 3 2 3 2 3" xfId="3710"/>
    <cellStyle name="Comma 2 5 2 3 2 3 3" xfId="4626"/>
    <cellStyle name="Comma 2 5 2 3 2 3 4" xfId="2794"/>
    <cellStyle name="Comma 2 5 2 3 2 4" xfId="1317"/>
    <cellStyle name="Comma 2 5 2 3 2 4 2" xfId="5090"/>
    <cellStyle name="Comma 2 5 2 3 2 4 3" xfId="3258"/>
    <cellStyle name="Comma 2 5 2 3 2 5" xfId="4174"/>
    <cellStyle name="Comma 2 5 2 3 2 6" xfId="2342"/>
    <cellStyle name="Comma 2 5 2 3 3" xfId="424"/>
    <cellStyle name="Comma 2 5 2 3 3 2" xfId="938"/>
    <cellStyle name="Comma 2 5 2 3 3 2 2" xfId="1982"/>
    <cellStyle name="Comma 2 5 2 3 3 2 2 2" xfId="5659"/>
    <cellStyle name="Comma 2 5 2 3 3 2 2 3" xfId="3827"/>
    <cellStyle name="Comma 2 5 2 3 3 2 3" xfId="4743"/>
    <cellStyle name="Comma 2 5 2 3 3 2 4" xfId="2911"/>
    <cellStyle name="Comma 2 5 2 3 3 3" xfId="1468"/>
    <cellStyle name="Comma 2 5 2 3 3 3 2" xfId="5209"/>
    <cellStyle name="Comma 2 5 2 3 3 3 3" xfId="3377"/>
    <cellStyle name="Comma 2 5 2 3 3 4" xfId="4293"/>
    <cellStyle name="Comma 2 5 2 3 3 5" xfId="2461"/>
    <cellStyle name="Comma 2 5 2 3 4" xfId="681"/>
    <cellStyle name="Comma 2 5 2 3 4 2" xfId="1725"/>
    <cellStyle name="Comma 2 5 2 3 4 2 2" xfId="5434"/>
    <cellStyle name="Comma 2 5 2 3 4 2 3" xfId="3602"/>
    <cellStyle name="Comma 2 5 2 3 4 3" xfId="4518"/>
    <cellStyle name="Comma 2 5 2 3 4 4" xfId="2686"/>
    <cellStyle name="Comma 2 5 2 3 5" xfId="1203"/>
    <cellStyle name="Comma 2 5 2 3 5 2" xfId="4976"/>
    <cellStyle name="Comma 2 5 2 3 5 3" xfId="3144"/>
    <cellStyle name="Comma 2 5 2 3 6" xfId="4060"/>
    <cellStyle name="Comma 2 5 2 3 7" xfId="2228"/>
    <cellStyle name="Comma 2 5 2 4" xfId="228"/>
    <cellStyle name="Comma 2 5 2 4 2" xfId="496"/>
    <cellStyle name="Comma 2 5 2 4 2 2" xfId="1010"/>
    <cellStyle name="Comma 2 5 2 4 2 2 2" xfId="2054"/>
    <cellStyle name="Comma 2 5 2 4 2 2 2 2" xfId="5731"/>
    <cellStyle name="Comma 2 5 2 4 2 2 2 3" xfId="3899"/>
    <cellStyle name="Comma 2 5 2 4 2 2 3" xfId="4815"/>
    <cellStyle name="Comma 2 5 2 4 2 2 4" xfId="2983"/>
    <cellStyle name="Comma 2 5 2 4 2 3" xfId="1540"/>
    <cellStyle name="Comma 2 5 2 4 2 3 2" xfId="5281"/>
    <cellStyle name="Comma 2 5 2 4 2 3 3" xfId="3449"/>
    <cellStyle name="Comma 2 5 2 4 2 4" xfId="4365"/>
    <cellStyle name="Comma 2 5 2 4 2 5" xfId="2533"/>
    <cellStyle name="Comma 2 5 2 4 3" xfId="753"/>
    <cellStyle name="Comma 2 5 2 4 3 2" xfId="1797"/>
    <cellStyle name="Comma 2 5 2 4 3 2 2" xfId="5506"/>
    <cellStyle name="Comma 2 5 2 4 3 2 3" xfId="3674"/>
    <cellStyle name="Comma 2 5 2 4 3 3" xfId="4590"/>
    <cellStyle name="Comma 2 5 2 4 3 4" xfId="2758"/>
    <cellStyle name="Comma 2 5 2 4 4" xfId="1279"/>
    <cellStyle name="Comma 2 5 2 4 4 2" xfId="5052"/>
    <cellStyle name="Comma 2 5 2 4 4 3" xfId="3220"/>
    <cellStyle name="Comma 2 5 2 4 5" xfId="4136"/>
    <cellStyle name="Comma 2 5 2 4 6" xfId="2304"/>
    <cellStyle name="Comma 2 5 2 5" xfId="388"/>
    <cellStyle name="Comma 2 5 2 5 2" xfId="902"/>
    <cellStyle name="Comma 2 5 2 5 2 2" xfId="1946"/>
    <cellStyle name="Comma 2 5 2 5 2 2 2" xfId="5623"/>
    <cellStyle name="Comma 2 5 2 5 2 2 3" xfId="3791"/>
    <cellStyle name="Comma 2 5 2 5 2 3" xfId="4707"/>
    <cellStyle name="Comma 2 5 2 5 2 4" xfId="2875"/>
    <cellStyle name="Comma 2 5 2 5 3" xfId="1432"/>
    <cellStyle name="Comma 2 5 2 5 3 2" xfId="5173"/>
    <cellStyle name="Comma 2 5 2 5 3 3" xfId="3341"/>
    <cellStyle name="Comma 2 5 2 5 4" xfId="4257"/>
    <cellStyle name="Comma 2 5 2 5 5" xfId="2425"/>
    <cellStyle name="Comma 2 5 2 6" xfId="645"/>
    <cellStyle name="Comma 2 5 2 6 2" xfId="1689"/>
    <cellStyle name="Comma 2 5 2 6 2 2" xfId="5398"/>
    <cellStyle name="Comma 2 5 2 6 2 3" xfId="3566"/>
    <cellStyle name="Comma 2 5 2 6 3" xfId="4482"/>
    <cellStyle name="Comma 2 5 2 6 4" xfId="2650"/>
    <cellStyle name="Comma 2 5 2 7" xfId="1165"/>
    <cellStyle name="Comma 2 5 2 7 2" xfId="4938"/>
    <cellStyle name="Comma 2 5 2 7 3" xfId="3106"/>
    <cellStyle name="Comma 2 5 2 8" xfId="4022"/>
    <cellStyle name="Comma 2 5 2 9" xfId="2190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5785"/>
    <cellStyle name="Comma 2 5 3 2 2 2 2 3" xfId="3953"/>
    <cellStyle name="Comma 2 5 3 2 2 2 3" xfId="4869"/>
    <cellStyle name="Comma 2 5 3 2 2 2 4" xfId="3037"/>
    <cellStyle name="Comma 2 5 3 2 2 3" xfId="1594"/>
    <cellStyle name="Comma 2 5 3 2 2 3 2" xfId="5335"/>
    <cellStyle name="Comma 2 5 3 2 2 3 3" xfId="3503"/>
    <cellStyle name="Comma 2 5 3 2 2 4" xfId="4419"/>
    <cellStyle name="Comma 2 5 3 2 2 5" xfId="2587"/>
    <cellStyle name="Comma 2 5 3 2 3" xfId="807"/>
    <cellStyle name="Comma 2 5 3 2 3 2" xfId="1851"/>
    <cellStyle name="Comma 2 5 3 2 3 2 2" xfId="5560"/>
    <cellStyle name="Comma 2 5 3 2 3 2 3" xfId="3728"/>
    <cellStyle name="Comma 2 5 3 2 3 3" xfId="4644"/>
    <cellStyle name="Comma 2 5 3 2 3 4" xfId="2812"/>
    <cellStyle name="Comma 2 5 3 2 4" xfId="1336"/>
    <cellStyle name="Comma 2 5 3 2 4 2" xfId="5109"/>
    <cellStyle name="Comma 2 5 3 2 4 3" xfId="3277"/>
    <cellStyle name="Comma 2 5 3 2 5" xfId="4193"/>
    <cellStyle name="Comma 2 5 3 2 6" xfId="2361"/>
    <cellStyle name="Comma 2 5 3 3" xfId="442"/>
    <cellStyle name="Comma 2 5 3 3 2" xfId="956"/>
    <cellStyle name="Comma 2 5 3 3 2 2" xfId="2000"/>
    <cellStyle name="Comma 2 5 3 3 2 2 2" xfId="5677"/>
    <cellStyle name="Comma 2 5 3 3 2 2 3" xfId="3845"/>
    <cellStyle name="Comma 2 5 3 3 2 3" xfId="4761"/>
    <cellStyle name="Comma 2 5 3 3 2 4" xfId="2929"/>
    <cellStyle name="Comma 2 5 3 3 3" xfId="1486"/>
    <cellStyle name="Comma 2 5 3 3 3 2" xfId="5227"/>
    <cellStyle name="Comma 2 5 3 3 3 3" xfId="3395"/>
    <cellStyle name="Comma 2 5 3 3 4" xfId="4311"/>
    <cellStyle name="Comma 2 5 3 3 5" xfId="2479"/>
    <cellStyle name="Comma 2 5 3 4" xfId="699"/>
    <cellStyle name="Comma 2 5 3 4 2" xfId="1743"/>
    <cellStyle name="Comma 2 5 3 4 2 2" xfId="5452"/>
    <cellStyle name="Comma 2 5 3 4 2 3" xfId="3620"/>
    <cellStyle name="Comma 2 5 3 4 3" xfId="4536"/>
    <cellStyle name="Comma 2 5 3 4 4" xfId="2704"/>
    <cellStyle name="Comma 2 5 3 5" xfId="1222"/>
    <cellStyle name="Comma 2 5 3 5 2" xfId="4995"/>
    <cellStyle name="Comma 2 5 3 5 3" xfId="3163"/>
    <cellStyle name="Comma 2 5 3 6" xfId="4079"/>
    <cellStyle name="Comma 2 5 3 7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5749"/>
    <cellStyle name="Comma 2 5 4 2 2 2 2 3" xfId="3917"/>
    <cellStyle name="Comma 2 5 4 2 2 2 3" xfId="4833"/>
    <cellStyle name="Comma 2 5 4 2 2 2 4" xfId="3001"/>
    <cellStyle name="Comma 2 5 4 2 2 3" xfId="1558"/>
    <cellStyle name="Comma 2 5 4 2 2 3 2" xfId="5299"/>
    <cellStyle name="Comma 2 5 4 2 2 3 3" xfId="3467"/>
    <cellStyle name="Comma 2 5 4 2 2 4" xfId="4383"/>
    <cellStyle name="Comma 2 5 4 2 2 5" xfId="2551"/>
    <cellStyle name="Comma 2 5 4 2 3" xfId="771"/>
    <cellStyle name="Comma 2 5 4 2 3 2" xfId="1815"/>
    <cellStyle name="Comma 2 5 4 2 3 2 2" xfId="5524"/>
    <cellStyle name="Comma 2 5 4 2 3 2 3" xfId="3692"/>
    <cellStyle name="Comma 2 5 4 2 3 3" xfId="4608"/>
    <cellStyle name="Comma 2 5 4 2 3 4" xfId="2776"/>
    <cellStyle name="Comma 2 5 4 2 4" xfId="1298"/>
    <cellStyle name="Comma 2 5 4 2 4 2" xfId="5071"/>
    <cellStyle name="Comma 2 5 4 2 4 3" xfId="3239"/>
    <cellStyle name="Comma 2 5 4 2 5" xfId="4155"/>
    <cellStyle name="Comma 2 5 4 2 6" xfId="2323"/>
    <cellStyle name="Comma 2 5 4 3" xfId="406"/>
    <cellStyle name="Comma 2 5 4 3 2" xfId="920"/>
    <cellStyle name="Comma 2 5 4 3 2 2" xfId="1964"/>
    <cellStyle name="Comma 2 5 4 3 2 2 2" xfId="5641"/>
    <cellStyle name="Comma 2 5 4 3 2 2 3" xfId="3809"/>
    <cellStyle name="Comma 2 5 4 3 2 3" xfId="4725"/>
    <cellStyle name="Comma 2 5 4 3 2 4" xfId="2893"/>
    <cellStyle name="Comma 2 5 4 3 3" xfId="1450"/>
    <cellStyle name="Comma 2 5 4 3 3 2" xfId="5191"/>
    <cellStyle name="Comma 2 5 4 3 3 3" xfId="3359"/>
    <cellStyle name="Comma 2 5 4 3 4" xfId="4275"/>
    <cellStyle name="Comma 2 5 4 3 5" xfId="2443"/>
    <cellStyle name="Comma 2 5 4 4" xfId="663"/>
    <cellStyle name="Comma 2 5 4 4 2" xfId="1707"/>
    <cellStyle name="Comma 2 5 4 4 2 2" xfId="5416"/>
    <cellStyle name="Comma 2 5 4 4 2 3" xfId="3584"/>
    <cellStyle name="Comma 2 5 4 4 3" xfId="4500"/>
    <cellStyle name="Comma 2 5 4 4 4" xfId="2668"/>
    <cellStyle name="Comma 2 5 4 5" xfId="1184"/>
    <cellStyle name="Comma 2 5 4 5 2" xfId="4957"/>
    <cellStyle name="Comma 2 5 4 5 3" xfId="3125"/>
    <cellStyle name="Comma 2 5 4 6" xfId="4041"/>
    <cellStyle name="Comma 2 5 4 7" xfId="2209"/>
    <cellStyle name="Comma 2 5 5" xfId="208"/>
    <cellStyle name="Comma 2 5 5 2" xfId="478"/>
    <cellStyle name="Comma 2 5 5 2 2" xfId="992"/>
    <cellStyle name="Comma 2 5 5 2 2 2" xfId="2036"/>
    <cellStyle name="Comma 2 5 5 2 2 2 2" xfId="5713"/>
    <cellStyle name="Comma 2 5 5 2 2 2 3" xfId="3881"/>
    <cellStyle name="Comma 2 5 5 2 2 3" xfId="4797"/>
    <cellStyle name="Comma 2 5 5 2 2 4" xfId="2965"/>
    <cellStyle name="Comma 2 5 5 2 3" xfId="1522"/>
    <cellStyle name="Comma 2 5 5 2 3 2" xfId="5263"/>
    <cellStyle name="Comma 2 5 5 2 3 3" xfId="3431"/>
    <cellStyle name="Comma 2 5 5 2 4" xfId="4347"/>
    <cellStyle name="Comma 2 5 5 2 5" xfId="2515"/>
    <cellStyle name="Comma 2 5 5 3" xfId="735"/>
    <cellStyle name="Comma 2 5 5 3 2" xfId="1779"/>
    <cellStyle name="Comma 2 5 5 3 2 2" xfId="5488"/>
    <cellStyle name="Comma 2 5 5 3 2 3" xfId="3656"/>
    <cellStyle name="Comma 2 5 5 3 3" xfId="4572"/>
    <cellStyle name="Comma 2 5 5 3 4" xfId="2740"/>
    <cellStyle name="Comma 2 5 5 4" xfId="1260"/>
    <cellStyle name="Comma 2 5 5 4 2" xfId="5033"/>
    <cellStyle name="Comma 2 5 5 4 3" xfId="3201"/>
    <cellStyle name="Comma 2 5 5 5" xfId="4117"/>
    <cellStyle name="Comma 2 5 5 6" xfId="2285"/>
    <cellStyle name="Comma 2 5 6" xfId="370"/>
    <cellStyle name="Comma 2 5 6 2" xfId="884"/>
    <cellStyle name="Comma 2 5 6 2 2" xfId="1928"/>
    <cellStyle name="Comma 2 5 6 2 2 2" xfId="5605"/>
    <cellStyle name="Comma 2 5 6 2 2 3" xfId="3773"/>
    <cellStyle name="Comma 2 5 6 2 3" xfId="4689"/>
    <cellStyle name="Comma 2 5 6 2 4" xfId="2857"/>
    <cellStyle name="Comma 2 5 6 3" xfId="1414"/>
    <cellStyle name="Comma 2 5 6 3 2" xfId="5155"/>
    <cellStyle name="Comma 2 5 6 3 3" xfId="3323"/>
    <cellStyle name="Comma 2 5 6 4" xfId="4239"/>
    <cellStyle name="Comma 2 5 6 5" xfId="2407"/>
    <cellStyle name="Comma 2 5 7" xfId="627"/>
    <cellStyle name="Comma 2 5 7 2" xfId="1671"/>
    <cellStyle name="Comma 2 5 7 2 2" xfId="5380"/>
    <cellStyle name="Comma 2 5 7 2 3" xfId="3548"/>
    <cellStyle name="Comma 2 5 7 3" xfId="4464"/>
    <cellStyle name="Comma 2 5 7 4" xfId="2632"/>
    <cellStyle name="Comma 2 5 8" xfId="1146"/>
    <cellStyle name="Comma 2 5 8 2" xfId="4919"/>
    <cellStyle name="Comma 2 5 8 3" xfId="3087"/>
    <cellStyle name="Comma 2 5 9" xfId="4003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5794"/>
    <cellStyle name="Comma 2 6 2 2 2 2 2 3" xfId="3962"/>
    <cellStyle name="Comma 2 6 2 2 2 2 3" xfId="4878"/>
    <cellStyle name="Comma 2 6 2 2 2 2 4" xfId="3046"/>
    <cellStyle name="Comma 2 6 2 2 2 3" xfId="1603"/>
    <cellStyle name="Comma 2 6 2 2 2 3 2" xfId="5344"/>
    <cellStyle name="Comma 2 6 2 2 2 3 3" xfId="3512"/>
    <cellStyle name="Comma 2 6 2 2 2 4" xfId="4428"/>
    <cellStyle name="Comma 2 6 2 2 2 5" xfId="2596"/>
    <cellStyle name="Comma 2 6 2 2 3" xfId="816"/>
    <cellStyle name="Comma 2 6 2 2 3 2" xfId="1860"/>
    <cellStyle name="Comma 2 6 2 2 3 2 2" xfId="5569"/>
    <cellStyle name="Comma 2 6 2 2 3 2 3" xfId="3737"/>
    <cellStyle name="Comma 2 6 2 2 3 3" xfId="4653"/>
    <cellStyle name="Comma 2 6 2 2 3 4" xfId="2821"/>
    <cellStyle name="Comma 2 6 2 2 4" xfId="1345"/>
    <cellStyle name="Comma 2 6 2 2 4 2" xfId="5118"/>
    <cellStyle name="Comma 2 6 2 2 4 3" xfId="3286"/>
    <cellStyle name="Comma 2 6 2 2 5" xfId="4202"/>
    <cellStyle name="Comma 2 6 2 2 6" xfId="2370"/>
    <cellStyle name="Comma 2 6 2 3" xfId="451"/>
    <cellStyle name="Comma 2 6 2 3 2" xfId="965"/>
    <cellStyle name="Comma 2 6 2 3 2 2" xfId="2009"/>
    <cellStyle name="Comma 2 6 2 3 2 2 2" xfId="5686"/>
    <cellStyle name="Comma 2 6 2 3 2 2 3" xfId="3854"/>
    <cellStyle name="Comma 2 6 2 3 2 3" xfId="4770"/>
    <cellStyle name="Comma 2 6 2 3 2 4" xfId="2938"/>
    <cellStyle name="Comma 2 6 2 3 3" xfId="1495"/>
    <cellStyle name="Comma 2 6 2 3 3 2" xfId="5236"/>
    <cellStyle name="Comma 2 6 2 3 3 3" xfId="3404"/>
    <cellStyle name="Comma 2 6 2 3 4" xfId="4320"/>
    <cellStyle name="Comma 2 6 2 3 5" xfId="2488"/>
    <cellStyle name="Comma 2 6 2 4" xfId="708"/>
    <cellStyle name="Comma 2 6 2 4 2" xfId="1752"/>
    <cellStyle name="Comma 2 6 2 4 2 2" xfId="5461"/>
    <cellStyle name="Comma 2 6 2 4 2 3" xfId="3629"/>
    <cellStyle name="Comma 2 6 2 4 3" xfId="4545"/>
    <cellStyle name="Comma 2 6 2 4 4" xfId="2713"/>
    <cellStyle name="Comma 2 6 2 5" xfId="1231"/>
    <cellStyle name="Comma 2 6 2 5 2" xfId="5004"/>
    <cellStyle name="Comma 2 6 2 5 3" xfId="3172"/>
    <cellStyle name="Comma 2 6 2 6" xfId="4088"/>
    <cellStyle name="Comma 2 6 2 7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5758"/>
    <cellStyle name="Comma 2 6 3 2 2 2 2 3" xfId="3926"/>
    <cellStyle name="Comma 2 6 3 2 2 2 3" xfId="4842"/>
    <cellStyle name="Comma 2 6 3 2 2 2 4" xfId="3010"/>
    <cellStyle name="Comma 2 6 3 2 2 3" xfId="1567"/>
    <cellStyle name="Comma 2 6 3 2 2 3 2" xfId="5308"/>
    <cellStyle name="Comma 2 6 3 2 2 3 3" xfId="3476"/>
    <cellStyle name="Comma 2 6 3 2 2 4" xfId="4392"/>
    <cellStyle name="Comma 2 6 3 2 2 5" xfId="2560"/>
    <cellStyle name="Comma 2 6 3 2 3" xfId="780"/>
    <cellStyle name="Comma 2 6 3 2 3 2" xfId="1824"/>
    <cellStyle name="Comma 2 6 3 2 3 2 2" xfId="5533"/>
    <cellStyle name="Comma 2 6 3 2 3 2 3" xfId="3701"/>
    <cellStyle name="Comma 2 6 3 2 3 3" xfId="4617"/>
    <cellStyle name="Comma 2 6 3 2 3 4" xfId="2785"/>
    <cellStyle name="Comma 2 6 3 2 4" xfId="1307"/>
    <cellStyle name="Comma 2 6 3 2 4 2" xfId="5080"/>
    <cellStyle name="Comma 2 6 3 2 4 3" xfId="3248"/>
    <cellStyle name="Comma 2 6 3 2 5" xfId="4164"/>
    <cellStyle name="Comma 2 6 3 2 6" xfId="2332"/>
    <cellStyle name="Comma 2 6 3 3" xfId="415"/>
    <cellStyle name="Comma 2 6 3 3 2" xfId="929"/>
    <cellStyle name="Comma 2 6 3 3 2 2" xfId="1973"/>
    <cellStyle name="Comma 2 6 3 3 2 2 2" xfId="5650"/>
    <cellStyle name="Comma 2 6 3 3 2 2 3" xfId="3818"/>
    <cellStyle name="Comma 2 6 3 3 2 3" xfId="4734"/>
    <cellStyle name="Comma 2 6 3 3 2 4" xfId="2902"/>
    <cellStyle name="Comma 2 6 3 3 3" xfId="1459"/>
    <cellStyle name="Comma 2 6 3 3 3 2" xfId="5200"/>
    <cellStyle name="Comma 2 6 3 3 3 3" xfId="3368"/>
    <cellStyle name="Comma 2 6 3 3 4" xfId="4284"/>
    <cellStyle name="Comma 2 6 3 3 5" xfId="2452"/>
    <cellStyle name="Comma 2 6 3 4" xfId="672"/>
    <cellStyle name="Comma 2 6 3 4 2" xfId="1716"/>
    <cellStyle name="Comma 2 6 3 4 2 2" xfId="5425"/>
    <cellStyle name="Comma 2 6 3 4 2 3" xfId="3593"/>
    <cellStyle name="Comma 2 6 3 4 3" xfId="4509"/>
    <cellStyle name="Comma 2 6 3 4 4" xfId="2677"/>
    <cellStyle name="Comma 2 6 3 5" xfId="1193"/>
    <cellStyle name="Comma 2 6 3 5 2" xfId="4966"/>
    <cellStyle name="Comma 2 6 3 5 3" xfId="3134"/>
    <cellStyle name="Comma 2 6 3 6" xfId="4050"/>
    <cellStyle name="Comma 2 6 3 7" xfId="2218"/>
    <cellStyle name="Comma 2 6 4" xfId="218"/>
    <cellStyle name="Comma 2 6 4 2" xfId="487"/>
    <cellStyle name="Comma 2 6 4 2 2" xfId="1001"/>
    <cellStyle name="Comma 2 6 4 2 2 2" xfId="2045"/>
    <cellStyle name="Comma 2 6 4 2 2 2 2" xfId="5722"/>
    <cellStyle name="Comma 2 6 4 2 2 2 3" xfId="3890"/>
    <cellStyle name="Comma 2 6 4 2 2 3" xfId="4806"/>
    <cellStyle name="Comma 2 6 4 2 2 4" xfId="2974"/>
    <cellStyle name="Comma 2 6 4 2 3" xfId="1531"/>
    <cellStyle name="Comma 2 6 4 2 3 2" xfId="5272"/>
    <cellStyle name="Comma 2 6 4 2 3 3" xfId="3440"/>
    <cellStyle name="Comma 2 6 4 2 4" xfId="4356"/>
    <cellStyle name="Comma 2 6 4 2 5" xfId="2524"/>
    <cellStyle name="Comma 2 6 4 3" xfId="744"/>
    <cellStyle name="Comma 2 6 4 3 2" xfId="1788"/>
    <cellStyle name="Comma 2 6 4 3 2 2" xfId="5497"/>
    <cellStyle name="Comma 2 6 4 3 2 3" xfId="3665"/>
    <cellStyle name="Comma 2 6 4 3 3" xfId="4581"/>
    <cellStyle name="Comma 2 6 4 3 4" xfId="2749"/>
    <cellStyle name="Comma 2 6 4 4" xfId="1269"/>
    <cellStyle name="Comma 2 6 4 4 2" xfId="5042"/>
    <cellStyle name="Comma 2 6 4 4 3" xfId="3210"/>
    <cellStyle name="Comma 2 6 4 5" xfId="4126"/>
    <cellStyle name="Comma 2 6 4 6" xfId="2294"/>
    <cellStyle name="Comma 2 6 5" xfId="379"/>
    <cellStyle name="Comma 2 6 5 2" xfId="893"/>
    <cellStyle name="Comma 2 6 5 2 2" xfId="1937"/>
    <cellStyle name="Comma 2 6 5 2 2 2" xfId="5614"/>
    <cellStyle name="Comma 2 6 5 2 2 3" xfId="3782"/>
    <cellStyle name="Comma 2 6 5 2 3" xfId="4698"/>
    <cellStyle name="Comma 2 6 5 2 4" xfId="2866"/>
    <cellStyle name="Comma 2 6 5 3" xfId="1423"/>
    <cellStyle name="Comma 2 6 5 3 2" xfId="5164"/>
    <cellStyle name="Comma 2 6 5 3 3" xfId="3332"/>
    <cellStyle name="Comma 2 6 5 4" xfId="4248"/>
    <cellStyle name="Comma 2 6 5 5" xfId="2416"/>
    <cellStyle name="Comma 2 6 6" xfId="636"/>
    <cellStyle name="Comma 2 6 6 2" xfId="1680"/>
    <cellStyle name="Comma 2 6 6 2 2" xfId="5389"/>
    <cellStyle name="Comma 2 6 6 2 3" xfId="3557"/>
    <cellStyle name="Comma 2 6 6 3" xfId="4473"/>
    <cellStyle name="Comma 2 6 6 4" xfId="2641"/>
    <cellStyle name="Comma 2 6 7" xfId="1155"/>
    <cellStyle name="Comma 2 6 7 2" xfId="4928"/>
    <cellStyle name="Comma 2 6 7 3" xfId="3096"/>
    <cellStyle name="Comma 2 6 8" xfId="4012"/>
    <cellStyle name="Comma 2 6 9" xfId="2180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5776"/>
    <cellStyle name="Comma 2 7 2 2 2 2 3" xfId="3944"/>
    <cellStyle name="Comma 2 7 2 2 2 3" xfId="4860"/>
    <cellStyle name="Comma 2 7 2 2 2 4" xfId="3028"/>
    <cellStyle name="Comma 2 7 2 2 3" xfId="1585"/>
    <cellStyle name="Comma 2 7 2 2 3 2" xfId="5326"/>
    <cellStyle name="Comma 2 7 2 2 3 3" xfId="3494"/>
    <cellStyle name="Comma 2 7 2 2 4" xfId="4410"/>
    <cellStyle name="Comma 2 7 2 2 5" xfId="2578"/>
    <cellStyle name="Comma 2 7 2 3" xfId="798"/>
    <cellStyle name="Comma 2 7 2 3 2" xfId="1842"/>
    <cellStyle name="Comma 2 7 2 3 2 2" xfId="5551"/>
    <cellStyle name="Comma 2 7 2 3 2 3" xfId="3719"/>
    <cellStyle name="Comma 2 7 2 3 3" xfId="4635"/>
    <cellStyle name="Comma 2 7 2 3 4" xfId="2803"/>
    <cellStyle name="Comma 2 7 2 4" xfId="1326"/>
    <cellStyle name="Comma 2 7 2 4 2" xfId="5099"/>
    <cellStyle name="Comma 2 7 2 4 3" xfId="3267"/>
    <cellStyle name="Comma 2 7 2 5" xfId="4183"/>
    <cellStyle name="Comma 2 7 2 6" xfId="2351"/>
    <cellStyle name="Comma 2 7 3" xfId="433"/>
    <cellStyle name="Comma 2 7 3 2" xfId="947"/>
    <cellStyle name="Comma 2 7 3 2 2" xfId="1991"/>
    <cellStyle name="Comma 2 7 3 2 2 2" xfId="5668"/>
    <cellStyle name="Comma 2 7 3 2 2 3" xfId="3836"/>
    <cellStyle name="Comma 2 7 3 2 3" xfId="4752"/>
    <cellStyle name="Comma 2 7 3 2 4" xfId="2920"/>
    <cellStyle name="Comma 2 7 3 3" xfId="1477"/>
    <cellStyle name="Comma 2 7 3 3 2" xfId="5218"/>
    <cellStyle name="Comma 2 7 3 3 3" xfId="3386"/>
    <cellStyle name="Comma 2 7 3 4" xfId="4302"/>
    <cellStyle name="Comma 2 7 3 5" xfId="2470"/>
    <cellStyle name="Comma 2 7 4" xfId="690"/>
    <cellStyle name="Comma 2 7 4 2" xfId="1734"/>
    <cellStyle name="Comma 2 7 4 2 2" xfId="5443"/>
    <cellStyle name="Comma 2 7 4 2 3" xfId="3611"/>
    <cellStyle name="Comma 2 7 4 3" xfId="4527"/>
    <cellStyle name="Comma 2 7 4 4" xfId="2695"/>
    <cellStyle name="Comma 2 7 5" xfId="1212"/>
    <cellStyle name="Comma 2 7 5 2" xfId="4985"/>
    <cellStyle name="Comma 2 7 5 3" xfId="3153"/>
    <cellStyle name="Comma 2 7 6" xfId="4069"/>
    <cellStyle name="Comma 2 7 7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5740"/>
    <cellStyle name="Comma 2 8 2 2 2 2 3" xfId="3908"/>
    <cellStyle name="Comma 2 8 2 2 2 3" xfId="4824"/>
    <cellStyle name="Comma 2 8 2 2 2 4" xfId="2992"/>
    <cellStyle name="Comma 2 8 2 2 3" xfId="1549"/>
    <cellStyle name="Comma 2 8 2 2 3 2" xfId="5290"/>
    <cellStyle name="Comma 2 8 2 2 3 3" xfId="3458"/>
    <cellStyle name="Comma 2 8 2 2 4" xfId="4374"/>
    <cellStyle name="Comma 2 8 2 2 5" xfId="2542"/>
    <cellStyle name="Comma 2 8 2 3" xfId="762"/>
    <cellStyle name="Comma 2 8 2 3 2" xfId="1806"/>
    <cellStyle name="Comma 2 8 2 3 2 2" xfId="5515"/>
    <cellStyle name="Comma 2 8 2 3 2 3" xfId="3683"/>
    <cellStyle name="Comma 2 8 2 3 3" xfId="4599"/>
    <cellStyle name="Comma 2 8 2 3 4" xfId="2767"/>
    <cellStyle name="Comma 2 8 2 4" xfId="1288"/>
    <cellStyle name="Comma 2 8 2 4 2" xfId="5061"/>
    <cellStyle name="Comma 2 8 2 4 3" xfId="3229"/>
    <cellStyle name="Comma 2 8 2 5" xfId="4145"/>
    <cellStyle name="Comma 2 8 2 6" xfId="2313"/>
    <cellStyle name="Comma 2 8 3" xfId="397"/>
    <cellStyle name="Comma 2 8 3 2" xfId="911"/>
    <cellStyle name="Comma 2 8 3 2 2" xfId="1955"/>
    <cellStyle name="Comma 2 8 3 2 2 2" xfId="5632"/>
    <cellStyle name="Comma 2 8 3 2 2 3" xfId="3800"/>
    <cellStyle name="Comma 2 8 3 2 3" xfId="4716"/>
    <cellStyle name="Comma 2 8 3 2 4" xfId="2884"/>
    <cellStyle name="Comma 2 8 3 3" xfId="1441"/>
    <cellStyle name="Comma 2 8 3 3 2" xfId="5182"/>
    <cellStyle name="Comma 2 8 3 3 3" xfId="3350"/>
    <cellStyle name="Comma 2 8 3 4" xfId="4266"/>
    <cellStyle name="Comma 2 8 3 5" xfId="2434"/>
    <cellStyle name="Comma 2 8 4" xfId="654"/>
    <cellStyle name="Comma 2 8 4 2" xfId="1698"/>
    <cellStyle name="Comma 2 8 4 2 2" xfId="5407"/>
    <cellStyle name="Comma 2 8 4 2 3" xfId="3575"/>
    <cellStyle name="Comma 2 8 4 3" xfId="4491"/>
    <cellStyle name="Comma 2 8 4 4" xfId="2659"/>
    <cellStyle name="Comma 2 8 5" xfId="1174"/>
    <cellStyle name="Comma 2 8 5 2" xfId="4947"/>
    <cellStyle name="Comma 2 8 5 3" xfId="3115"/>
    <cellStyle name="Comma 2 8 6" xfId="4031"/>
    <cellStyle name="Comma 2 8 7" xfId="2199"/>
    <cellStyle name="Comma 2 9" xfId="198"/>
    <cellStyle name="Comma 2 9 2" xfId="469"/>
    <cellStyle name="Comma 2 9 2 2" xfId="983"/>
    <cellStyle name="Comma 2 9 2 2 2" xfId="2027"/>
    <cellStyle name="Comma 2 9 2 2 2 2" xfId="5704"/>
    <cellStyle name="Comma 2 9 2 2 2 3" xfId="3872"/>
    <cellStyle name="Comma 2 9 2 2 3" xfId="4788"/>
    <cellStyle name="Comma 2 9 2 2 4" xfId="2956"/>
    <cellStyle name="Comma 2 9 2 3" xfId="1513"/>
    <cellStyle name="Comma 2 9 2 3 2" xfId="5254"/>
    <cellStyle name="Comma 2 9 2 3 3" xfId="3422"/>
    <cellStyle name="Comma 2 9 2 4" xfId="4338"/>
    <cellStyle name="Comma 2 9 2 5" xfId="2506"/>
    <cellStyle name="Comma 2 9 3" xfId="726"/>
    <cellStyle name="Comma 2 9 3 2" xfId="1770"/>
    <cellStyle name="Comma 2 9 3 2 2" xfId="5479"/>
    <cellStyle name="Comma 2 9 3 2 3" xfId="3647"/>
    <cellStyle name="Comma 2 9 3 3" xfId="4563"/>
    <cellStyle name="Comma 2 9 3 4" xfId="2731"/>
    <cellStyle name="Comma 2 9 4" xfId="1250"/>
    <cellStyle name="Comma 2 9 4 2" xfId="5023"/>
    <cellStyle name="Comma 2 9 4 3" xfId="3191"/>
    <cellStyle name="Comma 2 9 5" xfId="4107"/>
    <cellStyle name="Comma 2 9 6" xfId="2275"/>
    <cellStyle name="Comma 3" xfId="46"/>
    <cellStyle name="Comma 3 10" xfId="2149"/>
    <cellStyle name="Comma 3 2" xfId="88"/>
    <cellStyle name="Comma 3 2 10" xfId="2173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5805"/>
    <cellStyle name="Comma 3 2 2 2 2 2 2 2 3" xfId="3973"/>
    <cellStyle name="Comma 3 2 2 2 2 2 2 3" xfId="4889"/>
    <cellStyle name="Comma 3 2 2 2 2 2 2 4" xfId="3057"/>
    <cellStyle name="Comma 3 2 2 2 2 2 3" xfId="1614"/>
    <cellStyle name="Comma 3 2 2 2 2 2 3 2" xfId="5355"/>
    <cellStyle name="Comma 3 2 2 2 2 2 3 3" xfId="3523"/>
    <cellStyle name="Comma 3 2 2 2 2 2 4" xfId="4439"/>
    <cellStyle name="Comma 3 2 2 2 2 2 5" xfId="2607"/>
    <cellStyle name="Comma 3 2 2 2 2 3" xfId="827"/>
    <cellStyle name="Comma 3 2 2 2 2 3 2" xfId="1871"/>
    <cellStyle name="Comma 3 2 2 2 2 3 2 2" xfId="5580"/>
    <cellStyle name="Comma 3 2 2 2 2 3 2 3" xfId="3748"/>
    <cellStyle name="Comma 3 2 2 2 2 3 3" xfId="4664"/>
    <cellStyle name="Comma 3 2 2 2 2 3 4" xfId="2832"/>
    <cellStyle name="Comma 3 2 2 2 2 4" xfId="1357"/>
    <cellStyle name="Comma 3 2 2 2 2 4 2" xfId="5130"/>
    <cellStyle name="Comma 3 2 2 2 2 4 3" xfId="3298"/>
    <cellStyle name="Comma 3 2 2 2 2 5" xfId="4214"/>
    <cellStyle name="Comma 3 2 2 2 2 6" xfId="2382"/>
    <cellStyle name="Comma 3 2 2 2 3" xfId="462"/>
    <cellStyle name="Comma 3 2 2 2 3 2" xfId="976"/>
    <cellStyle name="Comma 3 2 2 2 3 2 2" xfId="2020"/>
    <cellStyle name="Comma 3 2 2 2 3 2 2 2" xfId="5697"/>
    <cellStyle name="Comma 3 2 2 2 3 2 2 3" xfId="3865"/>
    <cellStyle name="Comma 3 2 2 2 3 2 3" xfId="4781"/>
    <cellStyle name="Comma 3 2 2 2 3 2 4" xfId="2949"/>
    <cellStyle name="Comma 3 2 2 2 3 3" xfId="1506"/>
    <cellStyle name="Comma 3 2 2 2 3 3 2" xfId="5247"/>
    <cellStyle name="Comma 3 2 2 2 3 3 3" xfId="3415"/>
    <cellStyle name="Comma 3 2 2 2 3 4" xfId="4331"/>
    <cellStyle name="Comma 3 2 2 2 3 5" xfId="2499"/>
    <cellStyle name="Comma 3 2 2 2 4" xfId="719"/>
    <cellStyle name="Comma 3 2 2 2 4 2" xfId="1763"/>
    <cellStyle name="Comma 3 2 2 2 4 2 2" xfId="5472"/>
    <cellStyle name="Comma 3 2 2 2 4 2 3" xfId="3640"/>
    <cellStyle name="Comma 3 2 2 2 4 3" xfId="4556"/>
    <cellStyle name="Comma 3 2 2 2 4 4" xfId="2724"/>
    <cellStyle name="Comma 3 2 2 2 5" xfId="1243"/>
    <cellStyle name="Comma 3 2 2 2 5 2" xfId="5016"/>
    <cellStyle name="Comma 3 2 2 2 5 3" xfId="3184"/>
    <cellStyle name="Comma 3 2 2 2 6" xfId="4100"/>
    <cellStyle name="Comma 3 2 2 2 7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5769"/>
    <cellStyle name="Comma 3 2 2 3 2 2 2 2 3" xfId="3937"/>
    <cellStyle name="Comma 3 2 2 3 2 2 2 3" xfId="4853"/>
    <cellStyle name="Comma 3 2 2 3 2 2 2 4" xfId="3021"/>
    <cellStyle name="Comma 3 2 2 3 2 2 3" xfId="1578"/>
    <cellStyle name="Comma 3 2 2 3 2 2 3 2" xfId="5319"/>
    <cellStyle name="Comma 3 2 2 3 2 2 3 3" xfId="3487"/>
    <cellStyle name="Comma 3 2 2 3 2 2 4" xfId="4403"/>
    <cellStyle name="Comma 3 2 2 3 2 2 5" xfId="2571"/>
    <cellStyle name="Comma 3 2 2 3 2 3" xfId="791"/>
    <cellStyle name="Comma 3 2 2 3 2 3 2" xfId="1835"/>
    <cellStyle name="Comma 3 2 2 3 2 3 2 2" xfId="5544"/>
    <cellStyle name="Comma 3 2 2 3 2 3 2 3" xfId="3712"/>
    <cellStyle name="Comma 3 2 2 3 2 3 3" xfId="4628"/>
    <cellStyle name="Comma 3 2 2 3 2 3 4" xfId="2796"/>
    <cellStyle name="Comma 3 2 2 3 2 4" xfId="1319"/>
    <cellStyle name="Comma 3 2 2 3 2 4 2" xfId="5092"/>
    <cellStyle name="Comma 3 2 2 3 2 4 3" xfId="3260"/>
    <cellStyle name="Comma 3 2 2 3 2 5" xfId="4176"/>
    <cellStyle name="Comma 3 2 2 3 2 6" xfId="2344"/>
    <cellStyle name="Comma 3 2 2 3 3" xfId="426"/>
    <cellStyle name="Comma 3 2 2 3 3 2" xfId="940"/>
    <cellStyle name="Comma 3 2 2 3 3 2 2" xfId="1984"/>
    <cellStyle name="Comma 3 2 2 3 3 2 2 2" xfId="5661"/>
    <cellStyle name="Comma 3 2 2 3 3 2 2 3" xfId="3829"/>
    <cellStyle name="Comma 3 2 2 3 3 2 3" xfId="4745"/>
    <cellStyle name="Comma 3 2 2 3 3 2 4" xfId="2913"/>
    <cellStyle name="Comma 3 2 2 3 3 3" xfId="1470"/>
    <cellStyle name="Comma 3 2 2 3 3 3 2" xfId="5211"/>
    <cellStyle name="Comma 3 2 2 3 3 3 3" xfId="3379"/>
    <cellStyle name="Comma 3 2 2 3 3 4" xfId="4295"/>
    <cellStyle name="Comma 3 2 2 3 3 5" xfId="2463"/>
    <cellStyle name="Comma 3 2 2 3 4" xfId="683"/>
    <cellStyle name="Comma 3 2 2 3 4 2" xfId="1727"/>
    <cellStyle name="Comma 3 2 2 3 4 2 2" xfId="5436"/>
    <cellStyle name="Comma 3 2 2 3 4 2 3" xfId="3604"/>
    <cellStyle name="Comma 3 2 2 3 4 3" xfId="4520"/>
    <cellStyle name="Comma 3 2 2 3 4 4" xfId="2688"/>
    <cellStyle name="Comma 3 2 2 3 5" xfId="1205"/>
    <cellStyle name="Comma 3 2 2 3 5 2" xfId="4978"/>
    <cellStyle name="Comma 3 2 2 3 5 3" xfId="3146"/>
    <cellStyle name="Comma 3 2 2 3 6" xfId="4062"/>
    <cellStyle name="Comma 3 2 2 3 7" xfId="2230"/>
    <cellStyle name="Comma 3 2 2 4" xfId="230"/>
    <cellStyle name="Comma 3 2 2 4 2" xfId="498"/>
    <cellStyle name="Comma 3 2 2 4 2 2" xfId="1012"/>
    <cellStyle name="Comma 3 2 2 4 2 2 2" xfId="2056"/>
    <cellStyle name="Comma 3 2 2 4 2 2 2 2" xfId="5733"/>
    <cellStyle name="Comma 3 2 2 4 2 2 2 3" xfId="3901"/>
    <cellStyle name="Comma 3 2 2 4 2 2 3" xfId="4817"/>
    <cellStyle name="Comma 3 2 2 4 2 2 4" xfId="2985"/>
    <cellStyle name="Comma 3 2 2 4 2 3" xfId="1542"/>
    <cellStyle name="Comma 3 2 2 4 2 3 2" xfId="5283"/>
    <cellStyle name="Comma 3 2 2 4 2 3 3" xfId="3451"/>
    <cellStyle name="Comma 3 2 2 4 2 4" xfId="4367"/>
    <cellStyle name="Comma 3 2 2 4 2 5" xfId="2535"/>
    <cellStyle name="Comma 3 2 2 4 3" xfId="755"/>
    <cellStyle name="Comma 3 2 2 4 3 2" xfId="1799"/>
    <cellStyle name="Comma 3 2 2 4 3 2 2" xfId="5508"/>
    <cellStyle name="Comma 3 2 2 4 3 2 3" xfId="3676"/>
    <cellStyle name="Comma 3 2 2 4 3 3" xfId="4592"/>
    <cellStyle name="Comma 3 2 2 4 3 4" xfId="2760"/>
    <cellStyle name="Comma 3 2 2 4 4" xfId="1281"/>
    <cellStyle name="Comma 3 2 2 4 4 2" xfId="5054"/>
    <cellStyle name="Comma 3 2 2 4 4 3" xfId="3222"/>
    <cellStyle name="Comma 3 2 2 4 5" xfId="4138"/>
    <cellStyle name="Comma 3 2 2 4 6" xfId="2306"/>
    <cellStyle name="Comma 3 2 2 5" xfId="390"/>
    <cellStyle name="Comma 3 2 2 5 2" xfId="904"/>
    <cellStyle name="Comma 3 2 2 5 2 2" xfId="1948"/>
    <cellStyle name="Comma 3 2 2 5 2 2 2" xfId="5625"/>
    <cellStyle name="Comma 3 2 2 5 2 2 3" xfId="3793"/>
    <cellStyle name="Comma 3 2 2 5 2 3" xfId="4709"/>
    <cellStyle name="Comma 3 2 2 5 2 4" xfId="2877"/>
    <cellStyle name="Comma 3 2 2 5 3" xfId="1434"/>
    <cellStyle name="Comma 3 2 2 5 3 2" xfId="5175"/>
    <cellStyle name="Comma 3 2 2 5 3 3" xfId="3343"/>
    <cellStyle name="Comma 3 2 2 5 4" xfId="4259"/>
    <cellStyle name="Comma 3 2 2 5 5" xfId="2427"/>
    <cellStyle name="Comma 3 2 2 6" xfId="647"/>
    <cellStyle name="Comma 3 2 2 6 2" xfId="1691"/>
    <cellStyle name="Comma 3 2 2 6 2 2" xfId="5400"/>
    <cellStyle name="Comma 3 2 2 6 2 3" xfId="3568"/>
    <cellStyle name="Comma 3 2 2 6 3" xfId="4484"/>
    <cellStyle name="Comma 3 2 2 6 4" xfId="2652"/>
    <cellStyle name="Comma 3 2 2 7" xfId="1167"/>
    <cellStyle name="Comma 3 2 2 7 2" xfId="4940"/>
    <cellStyle name="Comma 3 2 2 7 3" xfId="3108"/>
    <cellStyle name="Comma 3 2 2 8" xfId="4024"/>
    <cellStyle name="Comma 3 2 2 9" xfId="219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5787"/>
    <cellStyle name="Comma 3 2 3 2 2 2 2 3" xfId="3955"/>
    <cellStyle name="Comma 3 2 3 2 2 2 3" xfId="4871"/>
    <cellStyle name="Comma 3 2 3 2 2 2 4" xfId="3039"/>
    <cellStyle name="Comma 3 2 3 2 2 3" xfId="1596"/>
    <cellStyle name="Comma 3 2 3 2 2 3 2" xfId="5337"/>
    <cellStyle name="Comma 3 2 3 2 2 3 3" xfId="3505"/>
    <cellStyle name="Comma 3 2 3 2 2 4" xfId="4421"/>
    <cellStyle name="Comma 3 2 3 2 2 5" xfId="2589"/>
    <cellStyle name="Comma 3 2 3 2 3" xfId="809"/>
    <cellStyle name="Comma 3 2 3 2 3 2" xfId="1853"/>
    <cellStyle name="Comma 3 2 3 2 3 2 2" xfId="5562"/>
    <cellStyle name="Comma 3 2 3 2 3 2 3" xfId="3730"/>
    <cellStyle name="Comma 3 2 3 2 3 3" xfId="4646"/>
    <cellStyle name="Comma 3 2 3 2 3 4" xfId="2814"/>
    <cellStyle name="Comma 3 2 3 2 4" xfId="1338"/>
    <cellStyle name="Comma 3 2 3 2 4 2" xfId="5111"/>
    <cellStyle name="Comma 3 2 3 2 4 3" xfId="3279"/>
    <cellStyle name="Comma 3 2 3 2 5" xfId="4195"/>
    <cellStyle name="Comma 3 2 3 2 6" xfId="2363"/>
    <cellStyle name="Comma 3 2 3 3" xfId="444"/>
    <cellStyle name="Comma 3 2 3 3 2" xfId="958"/>
    <cellStyle name="Comma 3 2 3 3 2 2" xfId="2002"/>
    <cellStyle name="Comma 3 2 3 3 2 2 2" xfId="5679"/>
    <cellStyle name="Comma 3 2 3 3 2 2 3" xfId="3847"/>
    <cellStyle name="Comma 3 2 3 3 2 3" xfId="4763"/>
    <cellStyle name="Comma 3 2 3 3 2 4" xfId="2931"/>
    <cellStyle name="Comma 3 2 3 3 3" xfId="1488"/>
    <cellStyle name="Comma 3 2 3 3 3 2" xfId="5229"/>
    <cellStyle name="Comma 3 2 3 3 3 3" xfId="3397"/>
    <cellStyle name="Comma 3 2 3 3 4" xfId="4313"/>
    <cellStyle name="Comma 3 2 3 3 5" xfId="2481"/>
    <cellStyle name="Comma 3 2 3 4" xfId="701"/>
    <cellStyle name="Comma 3 2 3 4 2" xfId="1745"/>
    <cellStyle name="Comma 3 2 3 4 2 2" xfId="5454"/>
    <cellStyle name="Comma 3 2 3 4 2 3" xfId="3622"/>
    <cellStyle name="Comma 3 2 3 4 3" xfId="4538"/>
    <cellStyle name="Comma 3 2 3 4 4" xfId="2706"/>
    <cellStyle name="Comma 3 2 3 5" xfId="1224"/>
    <cellStyle name="Comma 3 2 3 5 2" xfId="4997"/>
    <cellStyle name="Comma 3 2 3 5 3" xfId="3165"/>
    <cellStyle name="Comma 3 2 3 6" xfId="4081"/>
    <cellStyle name="Comma 3 2 3 7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5751"/>
    <cellStyle name="Comma 3 2 4 2 2 2 2 3" xfId="3919"/>
    <cellStyle name="Comma 3 2 4 2 2 2 3" xfId="4835"/>
    <cellStyle name="Comma 3 2 4 2 2 2 4" xfId="3003"/>
    <cellStyle name="Comma 3 2 4 2 2 3" xfId="1560"/>
    <cellStyle name="Comma 3 2 4 2 2 3 2" xfId="5301"/>
    <cellStyle name="Comma 3 2 4 2 2 3 3" xfId="3469"/>
    <cellStyle name="Comma 3 2 4 2 2 4" xfId="4385"/>
    <cellStyle name="Comma 3 2 4 2 2 5" xfId="2553"/>
    <cellStyle name="Comma 3 2 4 2 3" xfId="773"/>
    <cellStyle name="Comma 3 2 4 2 3 2" xfId="1817"/>
    <cellStyle name="Comma 3 2 4 2 3 2 2" xfId="5526"/>
    <cellStyle name="Comma 3 2 4 2 3 2 3" xfId="3694"/>
    <cellStyle name="Comma 3 2 4 2 3 3" xfId="4610"/>
    <cellStyle name="Comma 3 2 4 2 3 4" xfId="2778"/>
    <cellStyle name="Comma 3 2 4 2 4" xfId="1300"/>
    <cellStyle name="Comma 3 2 4 2 4 2" xfId="5073"/>
    <cellStyle name="Comma 3 2 4 2 4 3" xfId="3241"/>
    <cellStyle name="Comma 3 2 4 2 5" xfId="4157"/>
    <cellStyle name="Comma 3 2 4 2 6" xfId="2325"/>
    <cellStyle name="Comma 3 2 4 3" xfId="408"/>
    <cellStyle name="Comma 3 2 4 3 2" xfId="922"/>
    <cellStyle name="Comma 3 2 4 3 2 2" xfId="1966"/>
    <cellStyle name="Comma 3 2 4 3 2 2 2" xfId="5643"/>
    <cellStyle name="Comma 3 2 4 3 2 2 3" xfId="3811"/>
    <cellStyle name="Comma 3 2 4 3 2 3" xfId="4727"/>
    <cellStyle name="Comma 3 2 4 3 2 4" xfId="2895"/>
    <cellStyle name="Comma 3 2 4 3 3" xfId="1452"/>
    <cellStyle name="Comma 3 2 4 3 3 2" xfId="5193"/>
    <cellStyle name="Comma 3 2 4 3 3 3" xfId="3361"/>
    <cellStyle name="Comma 3 2 4 3 4" xfId="4277"/>
    <cellStyle name="Comma 3 2 4 3 5" xfId="2445"/>
    <cellStyle name="Comma 3 2 4 4" xfId="665"/>
    <cellStyle name="Comma 3 2 4 4 2" xfId="1709"/>
    <cellStyle name="Comma 3 2 4 4 2 2" xfId="5418"/>
    <cellStyle name="Comma 3 2 4 4 2 3" xfId="3586"/>
    <cellStyle name="Comma 3 2 4 4 3" xfId="4502"/>
    <cellStyle name="Comma 3 2 4 4 4" xfId="2670"/>
    <cellStyle name="Comma 3 2 4 5" xfId="1186"/>
    <cellStyle name="Comma 3 2 4 5 2" xfId="4959"/>
    <cellStyle name="Comma 3 2 4 5 3" xfId="3127"/>
    <cellStyle name="Comma 3 2 4 6" xfId="4043"/>
    <cellStyle name="Comma 3 2 4 7" xfId="2211"/>
    <cellStyle name="Comma 3 2 5" xfId="210"/>
    <cellStyle name="Comma 3 2 5 2" xfId="480"/>
    <cellStyle name="Comma 3 2 5 2 2" xfId="994"/>
    <cellStyle name="Comma 3 2 5 2 2 2" xfId="2038"/>
    <cellStyle name="Comma 3 2 5 2 2 2 2" xfId="5715"/>
    <cellStyle name="Comma 3 2 5 2 2 2 3" xfId="3883"/>
    <cellStyle name="Comma 3 2 5 2 2 3" xfId="4799"/>
    <cellStyle name="Comma 3 2 5 2 2 4" xfId="2967"/>
    <cellStyle name="Comma 3 2 5 2 3" xfId="1524"/>
    <cellStyle name="Comma 3 2 5 2 3 2" xfId="5265"/>
    <cellStyle name="Comma 3 2 5 2 3 3" xfId="3433"/>
    <cellStyle name="Comma 3 2 5 2 4" xfId="4349"/>
    <cellStyle name="Comma 3 2 5 2 5" xfId="2517"/>
    <cellStyle name="Comma 3 2 5 3" xfId="737"/>
    <cellStyle name="Comma 3 2 5 3 2" xfId="1781"/>
    <cellStyle name="Comma 3 2 5 3 2 2" xfId="5490"/>
    <cellStyle name="Comma 3 2 5 3 2 3" xfId="3658"/>
    <cellStyle name="Comma 3 2 5 3 3" xfId="4574"/>
    <cellStyle name="Comma 3 2 5 3 4" xfId="2742"/>
    <cellStyle name="Comma 3 2 5 4" xfId="1262"/>
    <cellStyle name="Comma 3 2 5 4 2" xfId="5035"/>
    <cellStyle name="Comma 3 2 5 4 3" xfId="3203"/>
    <cellStyle name="Comma 3 2 5 5" xfId="4119"/>
    <cellStyle name="Comma 3 2 5 6" xfId="2287"/>
    <cellStyle name="Comma 3 2 6" xfId="372"/>
    <cellStyle name="Comma 3 2 6 2" xfId="886"/>
    <cellStyle name="Comma 3 2 6 2 2" xfId="1930"/>
    <cellStyle name="Comma 3 2 6 2 2 2" xfId="5607"/>
    <cellStyle name="Comma 3 2 6 2 2 3" xfId="3775"/>
    <cellStyle name="Comma 3 2 6 2 3" xfId="4691"/>
    <cellStyle name="Comma 3 2 6 2 4" xfId="2859"/>
    <cellStyle name="Comma 3 2 6 3" xfId="1416"/>
    <cellStyle name="Comma 3 2 6 3 2" xfId="5157"/>
    <cellStyle name="Comma 3 2 6 3 3" xfId="3325"/>
    <cellStyle name="Comma 3 2 6 4" xfId="4241"/>
    <cellStyle name="Comma 3 2 6 5" xfId="2409"/>
    <cellStyle name="Comma 3 2 7" xfId="629"/>
    <cellStyle name="Comma 3 2 7 2" xfId="1673"/>
    <cellStyle name="Comma 3 2 7 2 2" xfId="5382"/>
    <cellStyle name="Comma 3 2 7 2 3" xfId="3550"/>
    <cellStyle name="Comma 3 2 7 3" xfId="4466"/>
    <cellStyle name="Comma 3 2 7 4" xfId="2634"/>
    <cellStyle name="Comma 3 2 8" xfId="1148"/>
    <cellStyle name="Comma 3 2 8 2" xfId="4921"/>
    <cellStyle name="Comma 3 2 8 3" xfId="3089"/>
    <cellStyle name="Comma 3 2 9" xfId="4005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5796"/>
    <cellStyle name="Comma 3 3 2 2 2 2 2 3" xfId="3964"/>
    <cellStyle name="Comma 3 3 2 2 2 2 3" xfId="4880"/>
    <cellStyle name="Comma 3 3 2 2 2 2 4" xfId="3048"/>
    <cellStyle name="Comma 3 3 2 2 2 3" xfId="1605"/>
    <cellStyle name="Comma 3 3 2 2 2 3 2" xfId="5346"/>
    <cellStyle name="Comma 3 3 2 2 2 3 3" xfId="3514"/>
    <cellStyle name="Comma 3 3 2 2 2 4" xfId="4430"/>
    <cellStyle name="Comma 3 3 2 2 2 5" xfId="2598"/>
    <cellStyle name="Comma 3 3 2 2 3" xfId="818"/>
    <cellStyle name="Comma 3 3 2 2 3 2" xfId="1862"/>
    <cellStyle name="Comma 3 3 2 2 3 2 2" xfId="5571"/>
    <cellStyle name="Comma 3 3 2 2 3 2 3" xfId="3739"/>
    <cellStyle name="Comma 3 3 2 2 3 3" xfId="4655"/>
    <cellStyle name="Comma 3 3 2 2 3 4" xfId="2823"/>
    <cellStyle name="Comma 3 3 2 2 4" xfId="1347"/>
    <cellStyle name="Comma 3 3 2 2 4 2" xfId="5120"/>
    <cellStyle name="Comma 3 3 2 2 4 3" xfId="3288"/>
    <cellStyle name="Comma 3 3 2 2 5" xfId="4204"/>
    <cellStyle name="Comma 3 3 2 2 6" xfId="2372"/>
    <cellStyle name="Comma 3 3 2 3" xfId="453"/>
    <cellStyle name="Comma 3 3 2 3 2" xfId="967"/>
    <cellStyle name="Comma 3 3 2 3 2 2" xfId="2011"/>
    <cellStyle name="Comma 3 3 2 3 2 2 2" xfId="5688"/>
    <cellStyle name="Comma 3 3 2 3 2 2 3" xfId="3856"/>
    <cellStyle name="Comma 3 3 2 3 2 3" xfId="4772"/>
    <cellStyle name="Comma 3 3 2 3 2 4" xfId="2940"/>
    <cellStyle name="Comma 3 3 2 3 3" xfId="1497"/>
    <cellStyle name="Comma 3 3 2 3 3 2" xfId="5238"/>
    <cellStyle name="Comma 3 3 2 3 3 3" xfId="3406"/>
    <cellStyle name="Comma 3 3 2 3 4" xfId="4322"/>
    <cellStyle name="Comma 3 3 2 3 5" xfId="2490"/>
    <cellStyle name="Comma 3 3 2 4" xfId="710"/>
    <cellStyle name="Comma 3 3 2 4 2" xfId="1754"/>
    <cellStyle name="Comma 3 3 2 4 2 2" xfId="5463"/>
    <cellStyle name="Comma 3 3 2 4 2 3" xfId="3631"/>
    <cellStyle name="Comma 3 3 2 4 3" xfId="4547"/>
    <cellStyle name="Comma 3 3 2 4 4" xfId="2715"/>
    <cellStyle name="Comma 3 3 2 5" xfId="1233"/>
    <cellStyle name="Comma 3 3 2 5 2" xfId="5006"/>
    <cellStyle name="Comma 3 3 2 5 3" xfId="3174"/>
    <cellStyle name="Comma 3 3 2 6" xfId="4090"/>
    <cellStyle name="Comma 3 3 2 7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5760"/>
    <cellStyle name="Comma 3 3 3 2 2 2 2 3" xfId="3928"/>
    <cellStyle name="Comma 3 3 3 2 2 2 3" xfId="4844"/>
    <cellStyle name="Comma 3 3 3 2 2 2 4" xfId="3012"/>
    <cellStyle name="Comma 3 3 3 2 2 3" xfId="1569"/>
    <cellStyle name="Comma 3 3 3 2 2 3 2" xfId="5310"/>
    <cellStyle name="Comma 3 3 3 2 2 3 3" xfId="3478"/>
    <cellStyle name="Comma 3 3 3 2 2 4" xfId="4394"/>
    <cellStyle name="Comma 3 3 3 2 2 5" xfId="2562"/>
    <cellStyle name="Comma 3 3 3 2 3" xfId="782"/>
    <cellStyle name="Comma 3 3 3 2 3 2" xfId="1826"/>
    <cellStyle name="Comma 3 3 3 2 3 2 2" xfId="5535"/>
    <cellStyle name="Comma 3 3 3 2 3 2 3" xfId="3703"/>
    <cellStyle name="Comma 3 3 3 2 3 3" xfId="4619"/>
    <cellStyle name="Comma 3 3 3 2 3 4" xfId="2787"/>
    <cellStyle name="Comma 3 3 3 2 4" xfId="1309"/>
    <cellStyle name="Comma 3 3 3 2 4 2" xfId="5082"/>
    <cellStyle name="Comma 3 3 3 2 4 3" xfId="3250"/>
    <cellStyle name="Comma 3 3 3 2 5" xfId="4166"/>
    <cellStyle name="Comma 3 3 3 2 6" xfId="2334"/>
    <cellStyle name="Comma 3 3 3 3" xfId="417"/>
    <cellStyle name="Comma 3 3 3 3 2" xfId="931"/>
    <cellStyle name="Comma 3 3 3 3 2 2" xfId="1975"/>
    <cellStyle name="Comma 3 3 3 3 2 2 2" xfId="5652"/>
    <cellStyle name="Comma 3 3 3 3 2 2 3" xfId="3820"/>
    <cellStyle name="Comma 3 3 3 3 2 3" xfId="4736"/>
    <cellStyle name="Comma 3 3 3 3 2 4" xfId="2904"/>
    <cellStyle name="Comma 3 3 3 3 3" xfId="1461"/>
    <cellStyle name="Comma 3 3 3 3 3 2" xfId="5202"/>
    <cellStyle name="Comma 3 3 3 3 3 3" xfId="3370"/>
    <cellStyle name="Comma 3 3 3 3 4" xfId="4286"/>
    <cellStyle name="Comma 3 3 3 3 5" xfId="2454"/>
    <cellStyle name="Comma 3 3 3 4" xfId="674"/>
    <cellStyle name="Comma 3 3 3 4 2" xfId="1718"/>
    <cellStyle name="Comma 3 3 3 4 2 2" xfId="5427"/>
    <cellStyle name="Comma 3 3 3 4 2 3" xfId="3595"/>
    <cellStyle name="Comma 3 3 3 4 3" xfId="4511"/>
    <cellStyle name="Comma 3 3 3 4 4" xfId="2679"/>
    <cellStyle name="Comma 3 3 3 5" xfId="1195"/>
    <cellStyle name="Comma 3 3 3 5 2" xfId="4968"/>
    <cellStyle name="Comma 3 3 3 5 3" xfId="3136"/>
    <cellStyle name="Comma 3 3 3 6" xfId="4052"/>
    <cellStyle name="Comma 3 3 3 7" xfId="2220"/>
    <cellStyle name="Comma 3 3 4" xfId="220"/>
    <cellStyle name="Comma 3 3 4 2" xfId="489"/>
    <cellStyle name="Comma 3 3 4 2 2" xfId="1003"/>
    <cellStyle name="Comma 3 3 4 2 2 2" xfId="2047"/>
    <cellStyle name="Comma 3 3 4 2 2 2 2" xfId="5724"/>
    <cellStyle name="Comma 3 3 4 2 2 2 3" xfId="3892"/>
    <cellStyle name="Comma 3 3 4 2 2 3" xfId="4808"/>
    <cellStyle name="Comma 3 3 4 2 2 4" xfId="2976"/>
    <cellStyle name="Comma 3 3 4 2 3" xfId="1533"/>
    <cellStyle name="Comma 3 3 4 2 3 2" xfId="5274"/>
    <cellStyle name="Comma 3 3 4 2 3 3" xfId="3442"/>
    <cellStyle name="Comma 3 3 4 2 4" xfId="4358"/>
    <cellStyle name="Comma 3 3 4 2 5" xfId="2526"/>
    <cellStyle name="Comma 3 3 4 3" xfId="746"/>
    <cellStyle name="Comma 3 3 4 3 2" xfId="1790"/>
    <cellStyle name="Comma 3 3 4 3 2 2" xfId="5499"/>
    <cellStyle name="Comma 3 3 4 3 2 3" xfId="3667"/>
    <cellStyle name="Comma 3 3 4 3 3" xfId="4583"/>
    <cellStyle name="Comma 3 3 4 3 4" xfId="2751"/>
    <cellStyle name="Comma 3 3 4 4" xfId="1271"/>
    <cellStyle name="Comma 3 3 4 4 2" xfId="5044"/>
    <cellStyle name="Comma 3 3 4 4 3" xfId="3212"/>
    <cellStyle name="Comma 3 3 4 5" xfId="4128"/>
    <cellStyle name="Comma 3 3 4 6" xfId="2296"/>
    <cellStyle name="Comma 3 3 5" xfId="381"/>
    <cellStyle name="Comma 3 3 5 2" xfId="895"/>
    <cellStyle name="Comma 3 3 5 2 2" xfId="1939"/>
    <cellStyle name="Comma 3 3 5 2 2 2" xfId="5616"/>
    <cellStyle name="Comma 3 3 5 2 2 3" xfId="3784"/>
    <cellStyle name="Comma 3 3 5 2 3" xfId="4700"/>
    <cellStyle name="Comma 3 3 5 2 4" xfId="2868"/>
    <cellStyle name="Comma 3 3 5 3" xfId="1425"/>
    <cellStyle name="Comma 3 3 5 3 2" xfId="5166"/>
    <cellStyle name="Comma 3 3 5 3 3" xfId="3334"/>
    <cellStyle name="Comma 3 3 5 4" xfId="4250"/>
    <cellStyle name="Comma 3 3 5 5" xfId="2418"/>
    <cellStyle name="Comma 3 3 6" xfId="638"/>
    <cellStyle name="Comma 3 3 6 2" xfId="1682"/>
    <cellStyle name="Comma 3 3 6 2 2" xfId="5391"/>
    <cellStyle name="Comma 3 3 6 2 3" xfId="3559"/>
    <cellStyle name="Comma 3 3 6 3" xfId="4475"/>
    <cellStyle name="Comma 3 3 6 4" xfId="2643"/>
    <cellStyle name="Comma 3 3 7" xfId="1157"/>
    <cellStyle name="Comma 3 3 7 2" xfId="4930"/>
    <cellStyle name="Comma 3 3 7 3" xfId="3098"/>
    <cellStyle name="Comma 3 3 8" xfId="4014"/>
    <cellStyle name="Comma 3 3 9" xfId="2182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5778"/>
    <cellStyle name="Comma 3 4 2 2 2 2 3" xfId="3946"/>
    <cellStyle name="Comma 3 4 2 2 2 3" xfId="4862"/>
    <cellStyle name="Comma 3 4 2 2 2 4" xfId="3030"/>
    <cellStyle name="Comma 3 4 2 2 3" xfId="1587"/>
    <cellStyle name="Comma 3 4 2 2 3 2" xfId="5328"/>
    <cellStyle name="Comma 3 4 2 2 3 3" xfId="3496"/>
    <cellStyle name="Comma 3 4 2 2 4" xfId="4412"/>
    <cellStyle name="Comma 3 4 2 2 5" xfId="2580"/>
    <cellStyle name="Comma 3 4 2 3" xfId="800"/>
    <cellStyle name="Comma 3 4 2 3 2" xfId="1844"/>
    <cellStyle name="Comma 3 4 2 3 2 2" xfId="5553"/>
    <cellStyle name="Comma 3 4 2 3 2 3" xfId="3721"/>
    <cellStyle name="Comma 3 4 2 3 3" xfId="4637"/>
    <cellStyle name="Comma 3 4 2 3 4" xfId="2805"/>
    <cellStyle name="Comma 3 4 2 4" xfId="1328"/>
    <cellStyle name="Comma 3 4 2 4 2" xfId="5101"/>
    <cellStyle name="Comma 3 4 2 4 3" xfId="3269"/>
    <cellStyle name="Comma 3 4 2 5" xfId="4185"/>
    <cellStyle name="Comma 3 4 2 6" xfId="2353"/>
    <cellStyle name="Comma 3 4 3" xfId="435"/>
    <cellStyle name="Comma 3 4 3 2" xfId="949"/>
    <cellStyle name="Comma 3 4 3 2 2" xfId="1993"/>
    <cellStyle name="Comma 3 4 3 2 2 2" xfId="5670"/>
    <cellStyle name="Comma 3 4 3 2 2 3" xfId="3838"/>
    <cellStyle name="Comma 3 4 3 2 3" xfId="4754"/>
    <cellStyle name="Comma 3 4 3 2 4" xfId="2922"/>
    <cellStyle name="Comma 3 4 3 3" xfId="1479"/>
    <cellStyle name="Comma 3 4 3 3 2" xfId="5220"/>
    <cellStyle name="Comma 3 4 3 3 3" xfId="3388"/>
    <cellStyle name="Comma 3 4 3 4" xfId="4304"/>
    <cellStyle name="Comma 3 4 3 5" xfId="2472"/>
    <cellStyle name="Comma 3 4 4" xfId="692"/>
    <cellStyle name="Comma 3 4 4 2" xfId="1736"/>
    <cellStyle name="Comma 3 4 4 2 2" xfId="5445"/>
    <cellStyle name="Comma 3 4 4 2 3" xfId="3613"/>
    <cellStyle name="Comma 3 4 4 3" xfId="4529"/>
    <cellStyle name="Comma 3 4 4 4" xfId="2697"/>
    <cellStyle name="Comma 3 4 5" xfId="1214"/>
    <cellStyle name="Comma 3 4 5 2" xfId="4987"/>
    <cellStyle name="Comma 3 4 5 3" xfId="3155"/>
    <cellStyle name="Comma 3 4 6" xfId="4071"/>
    <cellStyle name="Comma 3 4 7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5742"/>
    <cellStyle name="Comma 3 5 2 2 2 2 3" xfId="3910"/>
    <cellStyle name="Comma 3 5 2 2 2 3" xfId="4826"/>
    <cellStyle name="Comma 3 5 2 2 2 4" xfId="2994"/>
    <cellStyle name="Comma 3 5 2 2 3" xfId="1551"/>
    <cellStyle name="Comma 3 5 2 2 3 2" xfId="5292"/>
    <cellStyle name="Comma 3 5 2 2 3 3" xfId="3460"/>
    <cellStyle name="Comma 3 5 2 2 4" xfId="4376"/>
    <cellStyle name="Comma 3 5 2 2 5" xfId="2544"/>
    <cellStyle name="Comma 3 5 2 3" xfId="764"/>
    <cellStyle name="Comma 3 5 2 3 2" xfId="1808"/>
    <cellStyle name="Comma 3 5 2 3 2 2" xfId="5517"/>
    <cellStyle name="Comma 3 5 2 3 2 3" xfId="3685"/>
    <cellStyle name="Comma 3 5 2 3 3" xfId="4601"/>
    <cellStyle name="Comma 3 5 2 3 4" xfId="2769"/>
    <cellStyle name="Comma 3 5 2 4" xfId="1290"/>
    <cellStyle name="Comma 3 5 2 4 2" xfId="5063"/>
    <cellStyle name="Comma 3 5 2 4 3" xfId="3231"/>
    <cellStyle name="Comma 3 5 2 5" xfId="4147"/>
    <cellStyle name="Comma 3 5 2 6" xfId="2315"/>
    <cellStyle name="Comma 3 5 3" xfId="399"/>
    <cellStyle name="Comma 3 5 3 2" xfId="913"/>
    <cellStyle name="Comma 3 5 3 2 2" xfId="1957"/>
    <cellStyle name="Comma 3 5 3 2 2 2" xfId="5634"/>
    <cellStyle name="Comma 3 5 3 2 2 3" xfId="3802"/>
    <cellStyle name="Comma 3 5 3 2 3" xfId="4718"/>
    <cellStyle name="Comma 3 5 3 2 4" xfId="2886"/>
    <cellStyle name="Comma 3 5 3 3" xfId="1443"/>
    <cellStyle name="Comma 3 5 3 3 2" xfId="5184"/>
    <cellStyle name="Comma 3 5 3 3 3" xfId="3352"/>
    <cellStyle name="Comma 3 5 3 4" xfId="4268"/>
    <cellStyle name="Comma 3 5 3 5" xfId="2436"/>
    <cellStyle name="Comma 3 5 4" xfId="656"/>
    <cellStyle name="Comma 3 5 4 2" xfId="1700"/>
    <cellStyle name="Comma 3 5 4 2 2" xfId="5409"/>
    <cellStyle name="Comma 3 5 4 2 3" xfId="3577"/>
    <cellStyle name="Comma 3 5 4 3" xfId="4493"/>
    <cellStyle name="Comma 3 5 4 4" xfId="2661"/>
    <cellStyle name="Comma 3 5 5" xfId="1176"/>
    <cellStyle name="Comma 3 5 5 2" xfId="4949"/>
    <cellStyle name="Comma 3 5 5 3" xfId="3117"/>
    <cellStyle name="Comma 3 5 6" xfId="4033"/>
    <cellStyle name="Comma 3 5 7" xfId="2201"/>
    <cellStyle name="Comma 3 6" xfId="200"/>
    <cellStyle name="Comma 3 6 2" xfId="471"/>
    <cellStyle name="Comma 3 6 2 2" xfId="985"/>
    <cellStyle name="Comma 3 6 2 2 2" xfId="2029"/>
    <cellStyle name="Comma 3 6 2 2 2 2" xfId="5706"/>
    <cellStyle name="Comma 3 6 2 2 2 3" xfId="3874"/>
    <cellStyle name="Comma 3 6 2 2 3" xfId="4790"/>
    <cellStyle name="Comma 3 6 2 2 4" xfId="2958"/>
    <cellStyle name="Comma 3 6 2 3" xfId="1515"/>
    <cellStyle name="Comma 3 6 2 3 2" xfId="5256"/>
    <cellStyle name="Comma 3 6 2 3 3" xfId="3424"/>
    <cellStyle name="Comma 3 6 2 4" xfId="4340"/>
    <cellStyle name="Comma 3 6 2 5" xfId="2508"/>
    <cellStyle name="Comma 3 6 3" xfId="728"/>
    <cellStyle name="Comma 3 6 3 2" xfId="1772"/>
    <cellStyle name="Comma 3 6 3 2 2" xfId="5481"/>
    <cellStyle name="Comma 3 6 3 2 3" xfId="3649"/>
    <cellStyle name="Comma 3 6 3 3" xfId="4565"/>
    <cellStyle name="Comma 3 6 3 4" xfId="2733"/>
    <cellStyle name="Comma 3 6 4" xfId="1252"/>
    <cellStyle name="Comma 3 6 4 2" xfId="5025"/>
    <cellStyle name="Comma 3 6 4 3" xfId="3193"/>
    <cellStyle name="Comma 3 6 5" xfId="4109"/>
    <cellStyle name="Comma 3 6 6" xfId="2277"/>
    <cellStyle name="Comma 3 7" xfId="74"/>
    <cellStyle name="Comma 3 7 2" xfId="361"/>
    <cellStyle name="Comma 3 7 2 2" xfId="875"/>
    <cellStyle name="Comma 3 7 2 2 2" xfId="1919"/>
    <cellStyle name="Comma 3 7 2 2 2 2" xfId="5598"/>
    <cellStyle name="Comma 3 7 2 2 2 3" xfId="3766"/>
    <cellStyle name="Comma 3 7 2 2 3" xfId="4682"/>
    <cellStyle name="Comma 3 7 2 2 4" xfId="2850"/>
    <cellStyle name="Comma 3 7 2 3" xfId="1405"/>
    <cellStyle name="Comma 3 7 2 3 2" xfId="5148"/>
    <cellStyle name="Comma 3 7 2 3 3" xfId="3316"/>
    <cellStyle name="Comma 3 7 2 4" xfId="4232"/>
    <cellStyle name="Comma 3 7 2 5" xfId="2400"/>
    <cellStyle name="Comma 3 7 3" xfId="618"/>
    <cellStyle name="Comma 3 7 3 2" xfId="1662"/>
    <cellStyle name="Comma 3 7 3 2 2" xfId="5373"/>
    <cellStyle name="Comma 3 7 3 2 3" xfId="3541"/>
    <cellStyle name="Comma 3 7 3 3" xfId="4457"/>
    <cellStyle name="Comma 3 7 3 4" xfId="2625"/>
    <cellStyle name="Comma 3 7 4" xfId="1134"/>
    <cellStyle name="Comma 3 7 4 2" xfId="4909"/>
    <cellStyle name="Comma 3 7 4 3" xfId="3077"/>
    <cellStyle name="Comma 3 7 5" xfId="3993"/>
    <cellStyle name="Comma 3 7 6" xfId="2161"/>
    <cellStyle name="Comma 3 8" xfId="1106"/>
    <cellStyle name="Comma 3 8 2" xfId="4897"/>
    <cellStyle name="Comma 3 8 3" xfId="3065"/>
    <cellStyle name="Comma 3 9" xfId="3981"/>
    <cellStyle name="Comma 4" xfId="57"/>
    <cellStyle name="Comma 4 10" xfId="1117"/>
    <cellStyle name="Comma 4 10 2" xfId="4901"/>
    <cellStyle name="Comma 4 10 3" xfId="3069"/>
    <cellStyle name="Comma 4 11" xfId="3985"/>
    <cellStyle name="Comma 4 12" xfId="2153"/>
    <cellStyle name="Comma 4 2" xfId="91"/>
    <cellStyle name="Comma 4 2 10" xfId="2176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5808"/>
    <cellStyle name="Comma 4 2 2 2 2 2 2 2 3" xfId="3976"/>
    <cellStyle name="Comma 4 2 2 2 2 2 2 3" xfId="4892"/>
    <cellStyle name="Comma 4 2 2 2 2 2 2 4" xfId="3060"/>
    <cellStyle name="Comma 4 2 2 2 2 2 3" xfId="1617"/>
    <cellStyle name="Comma 4 2 2 2 2 2 3 2" xfId="5358"/>
    <cellStyle name="Comma 4 2 2 2 2 2 3 3" xfId="3526"/>
    <cellStyle name="Comma 4 2 2 2 2 2 4" xfId="4442"/>
    <cellStyle name="Comma 4 2 2 2 2 2 5" xfId="2610"/>
    <cellStyle name="Comma 4 2 2 2 2 3" xfId="830"/>
    <cellStyle name="Comma 4 2 2 2 2 3 2" xfId="1874"/>
    <cellStyle name="Comma 4 2 2 2 2 3 2 2" xfId="5583"/>
    <cellStyle name="Comma 4 2 2 2 2 3 2 3" xfId="3751"/>
    <cellStyle name="Comma 4 2 2 2 2 3 3" xfId="4667"/>
    <cellStyle name="Comma 4 2 2 2 2 3 4" xfId="2835"/>
    <cellStyle name="Comma 4 2 2 2 2 4" xfId="1360"/>
    <cellStyle name="Comma 4 2 2 2 2 4 2" xfId="5133"/>
    <cellStyle name="Comma 4 2 2 2 2 4 3" xfId="3301"/>
    <cellStyle name="Comma 4 2 2 2 2 5" xfId="4217"/>
    <cellStyle name="Comma 4 2 2 2 2 6" xfId="2385"/>
    <cellStyle name="Comma 4 2 2 2 3" xfId="465"/>
    <cellStyle name="Comma 4 2 2 2 3 2" xfId="979"/>
    <cellStyle name="Comma 4 2 2 2 3 2 2" xfId="2023"/>
    <cellStyle name="Comma 4 2 2 2 3 2 2 2" xfId="5700"/>
    <cellStyle name="Comma 4 2 2 2 3 2 2 3" xfId="3868"/>
    <cellStyle name="Comma 4 2 2 2 3 2 3" xfId="4784"/>
    <cellStyle name="Comma 4 2 2 2 3 2 4" xfId="2952"/>
    <cellStyle name="Comma 4 2 2 2 3 3" xfId="1509"/>
    <cellStyle name="Comma 4 2 2 2 3 3 2" xfId="5250"/>
    <cellStyle name="Comma 4 2 2 2 3 3 3" xfId="3418"/>
    <cellStyle name="Comma 4 2 2 2 3 4" xfId="4334"/>
    <cellStyle name="Comma 4 2 2 2 3 5" xfId="2502"/>
    <cellStyle name="Comma 4 2 2 2 4" xfId="722"/>
    <cellStyle name="Comma 4 2 2 2 4 2" xfId="1766"/>
    <cellStyle name="Comma 4 2 2 2 4 2 2" xfId="5475"/>
    <cellStyle name="Comma 4 2 2 2 4 2 3" xfId="3643"/>
    <cellStyle name="Comma 4 2 2 2 4 3" xfId="4559"/>
    <cellStyle name="Comma 4 2 2 2 4 4" xfId="2727"/>
    <cellStyle name="Comma 4 2 2 2 5" xfId="1246"/>
    <cellStyle name="Comma 4 2 2 2 5 2" xfId="5019"/>
    <cellStyle name="Comma 4 2 2 2 5 3" xfId="3187"/>
    <cellStyle name="Comma 4 2 2 2 6" xfId="4103"/>
    <cellStyle name="Comma 4 2 2 2 7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5772"/>
    <cellStyle name="Comma 4 2 2 3 2 2 2 2 3" xfId="3940"/>
    <cellStyle name="Comma 4 2 2 3 2 2 2 3" xfId="4856"/>
    <cellStyle name="Comma 4 2 2 3 2 2 2 4" xfId="3024"/>
    <cellStyle name="Comma 4 2 2 3 2 2 3" xfId="1581"/>
    <cellStyle name="Comma 4 2 2 3 2 2 3 2" xfId="5322"/>
    <cellStyle name="Comma 4 2 2 3 2 2 3 3" xfId="3490"/>
    <cellStyle name="Comma 4 2 2 3 2 2 4" xfId="4406"/>
    <cellStyle name="Comma 4 2 2 3 2 2 5" xfId="2574"/>
    <cellStyle name="Comma 4 2 2 3 2 3" xfId="794"/>
    <cellStyle name="Comma 4 2 2 3 2 3 2" xfId="1838"/>
    <cellStyle name="Comma 4 2 2 3 2 3 2 2" xfId="5547"/>
    <cellStyle name="Comma 4 2 2 3 2 3 2 3" xfId="3715"/>
    <cellStyle name="Comma 4 2 2 3 2 3 3" xfId="4631"/>
    <cellStyle name="Comma 4 2 2 3 2 3 4" xfId="2799"/>
    <cellStyle name="Comma 4 2 2 3 2 4" xfId="1322"/>
    <cellStyle name="Comma 4 2 2 3 2 4 2" xfId="5095"/>
    <cellStyle name="Comma 4 2 2 3 2 4 3" xfId="3263"/>
    <cellStyle name="Comma 4 2 2 3 2 5" xfId="4179"/>
    <cellStyle name="Comma 4 2 2 3 2 6" xfId="2347"/>
    <cellStyle name="Comma 4 2 2 3 3" xfId="429"/>
    <cellStyle name="Comma 4 2 2 3 3 2" xfId="943"/>
    <cellStyle name="Comma 4 2 2 3 3 2 2" xfId="1987"/>
    <cellStyle name="Comma 4 2 2 3 3 2 2 2" xfId="5664"/>
    <cellStyle name="Comma 4 2 2 3 3 2 2 3" xfId="3832"/>
    <cellStyle name="Comma 4 2 2 3 3 2 3" xfId="4748"/>
    <cellStyle name="Comma 4 2 2 3 3 2 4" xfId="2916"/>
    <cellStyle name="Comma 4 2 2 3 3 3" xfId="1473"/>
    <cellStyle name="Comma 4 2 2 3 3 3 2" xfId="5214"/>
    <cellStyle name="Comma 4 2 2 3 3 3 3" xfId="3382"/>
    <cellStyle name="Comma 4 2 2 3 3 4" xfId="4298"/>
    <cellStyle name="Comma 4 2 2 3 3 5" xfId="2466"/>
    <cellStyle name="Comma 4 2 2 3 4" xfId="686"/>
    <cellStyle name="Comma 4 2 2 3 4 2" xfId="1730"/>
    <cellStyle name="Comma 4 2 2 3 4 2 2" xfId="5439"/>
    <cellStyle name="Comma 4 2 2 3 4 2 3" xfId="3607"/>
    <cellStyle name="Comma 4 2 2 3 4 3" xfId="4523"/>
    <cellStyle name="Comma 4 2 2 3 4 4" xfId="2691"/>
    <cellStyle name="Comma 4 2 2 3 5" xfId="1208"/>
    <cellStyle name="Comma 4 2 2 3 5 2" xfId="4981"/>
    <cellStyle name="Comma 4 2 2 3 5 3" xfId="3149"/>
    <cellStyle name="Comma 4 2 2 3 6" xfId="4065"/>
    <cellStyle name="Comma 4 2 2 3 7" xfId="2233"/>
    <cellStyle name="Comma 4 2 2 4" xfId="233"/>
    <cellStyle name="Comma 4 2 2 4 2" xfId="501"/>
    <cellStyle name="Comma 4 2 2 4 2 2" xfId="1015"/>
    <cellStyle name="Comma 4 2 2 4 2 2 2" xfId="2059"/>
    <cellStyle name="Comma 4 2 2 4 2 2 2 2" xfId="5736"/>
    <cellStyle name="Comma 4 2 2 4 2 2 2 3" xfId="3904"/>
    <cellStyle name="Comma 4 2 2 4 2 2 3" xfId="4820"/>
    <cellStyle name="Comma 4 2 2 4 2 2 4" xfId="2988"/>
    <cellStyle name="Comma 4 2 2 4 2 3" xfId="1545"/>
    <cellStyle name="Comma 4 2 2 4 2 3 2" xfId="5286"/>
    <cellStyle name="Comma 4 2 2 4 2 3 3" xfId="3454"/>
    <cellStyle name="Comma 4 2 2 4 2 4" xfId="4370"/>
    <cellStyle name="Comma 4 2 2 4 2 5" xfId="2538"/>
    <cellStyle name="Comma 4 2 2 4 3" xfId="758"/>
    <cellStyle name="Comma 4 2 2 4 3 2" xfId="1802"/>
    <cellStyle name="Comma 4 2 2 4 3 2 2" xfId="5511"/>
    <cellStyle name="Comma 4 2 2 4 3 2 3" xfId="3679"/>
    <cellStyle name="Comma 4 2 2 4 3 3" xfId="4595"/>
    <cellStyle name="Comma 4 2 2 4 3 4" xfId="2763"/>
    <cellStyle name="Comma 4 2 2 4 4" xfId="1284"/>
    <cellStyle name="Comma 4 2 2 4 4 2" xfId="5057"/>
    <cellStyle name="Comma 4 2 2 4 4 3" xfId="3225"/>
    <cellStyle name="Comma 4 2 2 4 5" xfId="4141"/>
    <cellStyle name="Comma 4 2 2 4 6" xfId="2309"/>
    <cellStyle name="Comma 4 2 2 5" xfId="393"/>
    <cellStyle name="Comma 4 2 2 5 2" xfId="907"/>
    <cellStyle name="Comma 4 2 2 5 2 2" xfId="1951"/>
    <cellStyle name="Comma 4 2 2 5 2 2 2" xfId="5628"/>
    <cellStyle name="Comma 4 2 2 5 2 2 3" xfId="3796"/>
    <cellStyle name="Comma 4 2 2 5 2 3" xfId="4712"/>
    <cellStyle name="Comma 4 2 2 5 2 4" xfId="2880"/>
    <cellStyle name="Comma 4 2 2 5 3" xfId="1437"/>
    <cellStyle name="Comma 4 2 2 5 3 2" xfId="5178"/>
    <cellStyle name="Comma 4 2 2 5 3 3" xfId="3346"/>
    <cellStyle name="Comma 4 2 2 5 4" xfId="4262"/>
    <cellStyle name="Comma 4 2 2 5 5" xfId="2430"/>
    <cellStyle name="Comma 4 2 2 6" xfId="650"/>
    <cellStyle name="Comma 4 2 2 6 2" xfId="1694"/>
    <cellStyle name="Comma 4 2 2 6 2 2" xfId="5403"/>
    <cellStyle name="Comma 4 2 2 6 2 3" xfId="3571"/>
    <cellStyle name="Comma 4 2 2 6 3" xfId="4487"/>
    <cellStyle name="Comma 4 2 2 6 4" xfId="2655"/>
    <cellStyle name="Comma 4 2 2 7" xfId="1170"/>
    <cellStyle name="Comma 4 2 2 7 2" xfId="4943"/>
    <cellStyle name="Comma 4 2 2 7 3" xfId="3111"/>
    <cellStyle name="Comma 4 2 2 8" xfId="4027"/>
    <cellStyle name="Comma 4 2 2 9" xfId="2195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5790"/>
    <cellStyle name="Comma 4 2 3 2 2 2 2 3" xfId="3958"/>
    <cellStyle name="Comma 4 2 3 2 2 2 3" xfId="4874"/>
    <cellStyle name="Comma 4 2 3 2 2 2 4" xfId="3042"/>
    <cellStyle name="Comma 4 2 3 2 2 3" xfId="1599"/>
    <cellStyle name="Comma 4 2 3 2 2 3 2" xfId="5340"/>
    <cellStyle name="Comma 4 2 3 2 2 3 3" xfId="3508"/>
    <cellStyle name="Comma 4 2 3 2 2 4" xfId="4424"/>
    <cellStyle name="Comma 4 2 3 2 2 5" xfId="2592"/>
    <cellStyle name="Comma 4 2 3 2 3" xfId="812"/>
    <cellStyle name="Comma 4 2 3 2 3 2" xfId="1856"/>
    <cellStyle name="Comma 4 2 3 2 3 2 2" xfId="5565"/>
    <cellStyle name="Comma 4 2 3 2 3 2 3" xfId="3733"/>
    <cellStyle name="Comma 4 2 3 2 3 3" xfId="4649"/>
    <cellStyle name="Comma 4 2 3 2 3 4" xfId="2817"/>
    <cellStyle name="Comma 4 2 3 2 4" xfId="1341"/>
    <cellStyle name="Comma 4 2 3 2 4 2" xfId="5114"/>
    <cellStyle name="Comma 4 2 3 2 4 3" xfId="3282"/>
    <cellStyle name="Comma 4 2 3 2 5" xfId="4198"/>
    <cellStyle name="Comma 4 2 3 2 6" xfId="2366"/>
    <cellStyle name="Comma 4 2 3 3" xfId="447"/>
    <cellStyle name="Comma 4 2 3 3 2" xfId="961"/>
    <cellStyle name="Comma 4 2 3 3 2 2" xfId="2005"/>
    <cellStyle name="Comma 4 2 3 3 2 2 2" xfId="5682"/>
    <cellStyle name="Comma 4 2 3 3 2 2 3" xfId="3850"/>
    <cellStyle name="Comma 4 2 3 3 2 3" xfId="4766"/>
    <cellStyle name="Comma 4 2 3 3 2 4" xfId="2934"/>
    <cellStyle name="Comma 4 2 3 3 3" xfId="1491"/>
    <cellStyle name="Comma 4 2 3 3 3 2" xfId="5232"/>
    <cellStyle name="Comma 4 2 3 3 3 3" xfId="3400"/>
    <cellStyle name="Comma 4 2 3 3 4" xfId="4316"/>
    <cellStyle name="Comma 4 2 3 3 5" xfId="2484"/>
    <cellStyle name="Comma 4 2 3 4" xfId="704"/>
    <cellStyle name="Comma 4 2 3 4 2" xfId="1748"/>
    <cellStyle name="Comma 4 2 3 4 2 2" xfId="5457"/>
    <cellStyle name="Comma 4 2 3 4 2 3" xfId="3625"/>
    <cellStyle name="Comma 4 2 3 4 3" xfId="4541"/>
    <cellStyle name="Comma 4 2 3 4 4" xfId="2709"/>
    <cellStyle name="Comma 4 2 3 5" xfId="1227"/>
    <cellStyle name="Comma 4 2 3 5 2" xfId="5000"/>
    <cellStyle name="Comma 4 2 3 5 3" xfId="3168"/>
    <cellStyle name="Comma 4 2 3 6" xfId="4084"/>
    <cellStyle name="Comma 4 2 3 7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5754"/>
    <cellStyle name="Comma 4 2 4 2 2 2 2 3" xfId="3922"/>
    <cellStyle name="Comma 4 2 4 2 2 2 3" xfId="4838"/>
    <cellStyle name="Comma 4 2 4 2 2 2 4" xfId="3006"/>
    <cellStyle name="Comma 4 2 4 2 2 3" xfId="1563"/>
    <cellStyle name="Comma 4 2 4 2 2 3 2" xfId="5304"/>
    <cellStyle name="Comma 4 2 4 2 2 3 3" xfId="3472"/>
    <cellStyle name="Comma 4 2 4 2 2 4" xfId="4388"/>
    <cellStyle name="Comma 4 2 4 2 2 5" xfId="2556"/>
    <cellStyle name="Comma 4 2 4 2 3" xfId="776"/>
    <cellStyle name="Comma 4 2 4 2 3 2" xfId="1820"/>
    <cellStyle name="Comma 4 2 4 2 3 2 2" xfId="5529"/>
    <cellStyle name="Comma 4 2 4 2 3 2 3" xfId="3697"/>
    <cellStyle name="Comma 4 2 4 2 3 3" xfId="4613"/>
    <cellStyle name="Comma 4 2 4 2 3 4" xfId="2781"/>
    <cellStyle name="Comma 4 2 4 2 4" xfId="1303"/>
    <cellStyle name="Comma 4 2 4 2 4 2" xfId="5076"/>
    <cellStyle name="Comma 4 2 4 2 4 3" xfId="3244"/>
    <cellStyle name="Comma 4 2 4 2 5" xfId="4160"/>
    <cellStyle name="Comma 4 2 4 2 6" xfId="2328"/>
    <cellStyle name="Comma 4 2 4 3" xfId="411"/>
    <cellStyle name="Comma 4 2 4 3 2" xfId="925"/>
    <cellStyle name="Comma 4 2 4 3 2 2" xfId="1969"/>
    <cellStyle name="Comma 4 2 4 3 2 2 2" xfId="5646"/>
    <cellStyle name="Comma 4 2 4 3 2 2 3" xfId="3814"/>
    <cellStyle name="Comma 4 2 4 3 2 3" xfId="4730"/>
    <cellStyle name="Comma 4 2 4 3 2 4" xfId="2898"/>
    <cellStyle name="Comma 4 2 4 3 3" xfId="1455"/>
    <cellStyle name="Comma 4 2 4 3 3 2" xfId="5196"/>
    <cellStyle name="Comma 4 2 4 3 3 3" xfId="3364"/>
    <cellStyle name="Comma 4 2 4 3 4" xfId="4280"/>
    <cellStyle name="Comma 4 2 4 3 5" xfId="2448"/>
    <cellStyle name="Comma 4 2 4 4" xfId="668"/>
    <cellStyle name="Comma 4 2 4 4 2" xfId="1712"/>
    <cellStyle name="Comma 4 2 4 4 2 2" xfId="5421"/>
    <cellStyle name="Comma 4 2 4 4 2 3" xfId="3589"/>
    <cellStyle name="Comma 4 2 4 4 3" xfId="4505"/>
    <cellStyle name="Comma 4 2 4 4 4" xfId="2673"/>
    <cellStyle name="Comma 4 2 4 5" xfId="1189"/>
    <cellStyle name="Comma 4 2 4 5 2" xfId="4962"/>
    <cellStyle name="Comma 4 2 4 5 3" xfId="3130"/>
    <cellStyle name="Comma 4 2 4 6" xfId="4046"/>
    <cellStyle name="Comma 4 2 4 7" xfId="2214"/>
    <cellStyle name="Comma 4 2 5" xfId="213"/>
    <cellStyle name="Comma 4 2 5 2" xfId="483"/>
    <cellStyle name="Comma 4 2 5 2 2" xfId="997"/>
    <cellStyle name="Comma 4 2 5 2 2 2" xfId="2041"/>
    <cellStyle name="Comma 4 2 5 2 2 2 2" xfId="5718"/>
    <cellStyle name="Comma 4 2 5 2 2 2 3" xfId="3886"/>
    <cellStyle name="Comma 4 2 5 2 2 3" xfId="4802"/>
    <cellStyle name="Comma 4 2 5 2 2 4" xfId="2970"/>
    <cellStyle name="Comma 4 2 5 2 3" xfId="1527"/>
    <cellStyle name="Comma 4 2 5 2 3 2" xfId="5268"/>
    <cellStyle name="Comma 4 2 5 2 3 3" xfId="3436"/>
    <cellStyle name="Comma 4 2 5 2 4" xfId="4352"/>
    <cellStyle name="Comma 4 2 5 2 5" xfId="2520"/>
    <cellStyle name="Comma 4 2 5 3" xfId="740"/>
    <cellStyle name="Comma 4 2 5 3 2" xfId="1784"/>
    <cellStyle name="Comma 4 2 5 3 2 2" xfId="5493"/>
    <cellStyle name="Comma 4 2 5 3 2 3" xfId="3661"/>
    <cellStyle name="Comma 4 2 5 3 3" xfId="4577"/>
    <cellStyle name="Comma 4 2 5 3 4" xfId="2745"/>
    <cellStyle name="Comma 4 2 5 4" xfId="1265"/>
    <cellStyle name="Comma 4 2 5 4 2" xfId="5038"/>
    <cellStyle name="Comma 4 2 5 4 3" xfId="3206"/>
    <cellStyle name="Comma 4 2 5 5" xfId="4122"/>
    <cellStyle name="Comma 4 2 5 6" xfId="2290"/>
    <cellStyle name="Comma 4 2 6" xfId="375"/>
    <cellStyle name="Comma 4 2 6 2" xfId="889"/>
    <cellStyle name="Comma 4 2 6 2 2" xfId="1933"/>
    <cellStyle name="Comma 4 2 6 2 2 2" xfId="5610"/>
    <cellStyle name="Comma 4 2 6 2 2 3" xfId="3778"/>
    <cellStyle name="Comma 4 2 6 2 3" xfId="4694"/>
    <cellStyle name="Comma 4 2 6 2 4" xfId="2862"/>
    <cellStyle name="Comma 4 2 6 3" xfId="1419"/>
    <cellStyle name="Comma 4 2 6 3 2" xfId="5160"/>
    <cellStyle name="Comma 4 2 6 3 3" xfId="3328"/>
    <cellStyle name="Comma 4 2 6 4" xfId="4244"/>
    <cellStyle name="Comma 4 2 6 5" xfId="2412"/>
    <cellStyle name="Comma 4 2 7" xfId="632"/>
    <cellStyle name="Comma 4 2 7 2" xfId="1676"/>
    <cellStyle name="Comma 4 2 7 2 2" xfId="5385"/>
    <cellStyle name="Comma 4 2 7 2 3" xfId="3553"/>
    <cellStyle name="Comma 4 2 7 3" xfId="4469"/>
    <cellStyle name="Comma 4 2 7 4" xfId="2637"/>
    <cellStyle name="Comma 4 2 8" xfId="1151"/>
    <cellStyle name="Comma 4 2 8 2" xfId="4924"/>
    <cellStyle name="Comma 4 2 8 3" xfId="3092"/>
    <cellStyle name="Comma 4 2 9" xfId="4008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5799"/>
    <cellStyle name="Comma 4 3 2 2 2 2 2 3" xfId="3967"/>
    <cellStyle name="Comma 4 3 2 2 2 2 3" xfId="4883"/>
    <cellStyle name="Comma 4 3 2 2 2 2 4" xfId="3051"/>
    <cellStyle name="Comma 4 3 2 2 2 3" xfId="1608"/>
    <cellStyle name="Comma 4 3 2 2 2 3 2" xfId="5349"/>
    <cellStyle name="Comma 4 3 2 2 2 3 3" xfId="3517"/>
    <cellStyle name="Comma 4 3 2 2 2 4" xfId="4433"/>
    <cellStyle name="Comma 4 3 2 2 2 5" xfId="2601"/>
    <cellStyle name="Comma 4 3 2 2 3" xfId="821"/>
    <cellStyle name="Comma 4 3 2 2 3 2" xfId="1865"/>
    <cellStyle name="Comma 4 3 2 2 3 2 2" xfId="5574"/>
    <cellStyle name="Comma 4 3 2 2 3 2 3" xfId="3742"/>
    <cellStyle name="Comma 4 3 2 2 3 3" xfId="4658"/>
    <cellStyle name="Comma 4 3 2 2 3 4" xfId="2826"/>
    <cellStyle name="Comma 4 3 2 2 4" xfId="1350"/>
    <cellStyle name="Comma 4 3 2 2 4 2" xfId="5123"/>
    <cellStyle name="Comma 4 3 2 2 4 3" xfId="3291"/>
    <cellStyle name="Comma 4 3 2 2 5" xfId="4207"/>
    <cellStyle name="Comma 4 3 2 2 6" xfId="2375"/>
    <cellStyle name="Comma 4 3 2 3" xfId="456"/>
    <cellStyle name="Comma 4 3 2 3 2" xfId="970"/>
    <cellStyle name="Comma 4 3 2 3 2 2" xfId="2014"/>
    <cellStyle name="Comma 4 3 2 3 2 2 2" xfId="5691"/>
    <cellStyle name="Comma 4 3 2 3 2 2 3" xfId="3859"/>
    <cellStyle name="Comma 4 3 2 3 2 3" xfId="4775"/>
    <cellStyle name="Comma 4 3 2 3 2 4" xfId="2943"/>
    <cellStyle name="Comma 4 3 2 3 3" xfId="1500"/>
    <cellStyle name="Comma 4 3 2 3 3 2" xfId="5241"/>
    <cellStyle name="Comma 4 3 2 3 3 3" xfId="3409"/>
    <cellStyle name="Comma 4 3 2 3 4" xfId="4325"/>
    <cellStyle name="Comma 4 3 2 3 5" xfId="2493"/>
    <cellStyle name="Comma 4 3 2 4" xfId="713"/>
    <cellStyle name="Comma 4 3 2 4 2" xfId="1757"/>
    <cellStyle name="Comma 4 3 2 4 2 2" xfId="5466"/>
    <cellStyle name="Comma 4 3 2 4 2 3" xfId="3634"/>
    <cellStyle name="Comma 4 3 2 4 3" xfId="4550"/>
    <cellStyle name="Comma 4 3 2 4 4" xfId="2718"/>
    <cellStyle name="Comma 4 3 2 5" xfId="1236"/>
    <cellStyle name="Comma 4 3 2 5 2" xfId="5009"/>
    <cellStyle name="Comma 4 3 2 5 3" xfId="3177"/>
    <cellStyle name="Comma 4 3 2 6" xfId="4093"/>
    <cellStyle name="Comma 4 3 2 7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5763"/>
    <cellStyle name="Comma 4 3 3 2 2 2 2 3" xfId="3931"/>
    <cellStyle name="Comma 4 3 3 2 2 2 3" xfId="4847"/>
    <cellStyle name="Comma 4 3 3 2 2 2 4" xfId="3015"/>
    <cellStyle name="Comma 4 3 3 2 2 3" xfId="1572"/>
    <cellStyle name="Comma 4 3 3 2 2 3 2" xfId="5313"/>
    <cellStyle name="Comma 4 3 3 2 2 3 3" xfId="3481"/>
    <cellStyle name="Comma 4 3 3 2 2 4" xfId="4397"/>
    <cellStyle name="Comma 4 3 3 2 2 5" xfId="2565"/>
    <cellStyle name="Comma 4 3 3 2 3" xfId="785"/>
    <cellStyle name="Comma 4 3 3 2 3 2" xfId="1829"/>
    <cellStyle name="Comma 4 3 3 2 3 2 2" xfId="5538"/>
    <cellStyle name="Comma 4 3 3 2 3 2 3" xfId="3706"/>
    <cellStyle name="Comma 4 3 3 2 3 3" xfId="4622"/>
    <cellStyle name="Comma 4 3 3 2 3 4" xfId="2790"/>
    <cellStyle name="Comma 4 3 3 2 4" xfId="1312"/>
    <cellStyle name="Comma 4 3 3 2 4 2" xfId="5085"/>
    <cellStyle name="Comma 4 3 3 2 4 3" xfId="3253"/>
    <cellStyle name="Comma 4 3 3 2 5" xfId="4169"/>
    <cellStyle name="Comma 4 3 3 2 6" xfId="2337"/>
    <cellStyle name="Comma 4 3 3 3" xfId="420"/>
    <cellStyle name="Comma 4 3 3 3 2" xfId="934"/>
    <cellStyle name="Comma 4 3 3 3 2 2" xfId="1978"/>
    <cellStyle name="Comma 4 3 3 3 2 2 2" xfId="5655"/>
    <cellStyle name="Comma 4 3 3 3 2 2 3" xfId="3823"/>
    <cellStyle name="Comma 4 3 3 3 2 3" xfId="4739"/>
    <cellStyle name="Comma 4 3 3 3 2 4" xfId="2907"/>
    <cellStyle name="Comma 4 3 3 3 3" xfId="1464"/>
    <cellStyle name="Comma 4 3 3 3 3 2" xfId="5205"/>
    <cellStyle name="Comma 4 3 3 3 3 3" xfId="3373"/>
    <cellStyle name="Comma 4 3 3 3 4" xfId="4289"/>
    <cellStyle name="Comma 4 3 3 3 5" xfId="2457"/>
    <cellStyle name="Comma 4 3 3 4" xfId="677"/>
    <cellStyle name="Comma 4 3 3 4 2" xfId="1721"/>
    <cellStyle name="Comma 4 3 3 4 2 2" xfId="5430"/>
    <cellStyle name="Comma 4 3 3 4 2 3" xfId="3598"/>
    <cellStyle name="Comma 4 3 3 4 3" xfId="4514"/>
    <cellStyle name="Comma 4 3 3 4 4" xfId="2682"/>
    <cellStyle name="Comma 4 3 3 5" xfId="1198"/>
    <cellStyle name="Comma 4 3 3 5 2" xfId="4971"/>
    <cellStyle name="Comma 4 3 3 5 3" xfId="3139"/>
    <cellStyle name="Comma 4 3 3 6" xfId="4055"/>
    <cellStyle name="Comma 4 3 3 7" xfId="2223"/>
    <cellStyle name="Comma 4 3 4" xfId="223"/>
    <cellStyle name="Comma 4 3 4 2" xfId="492"/>
    <cellStyle name="Comma 4 3 4 2 2" xfId="1006"/>
    <cellStyle name="Comma 4 3 4 2 2 2" xfId="2050"/>
    <cellStyle name="Comma 4 3 4 2 2 2 2" xfId="5727"/>
    <cellStyle name="Comma 4 3 4 2 2 2 3" xfId="3895"/>
    <cellStyle name="Comma 4 3 4 2 2 3" xfId="4811"/>
    <cellStyle name="Comma 4 3 4 2 2 4" xfId="2979"/>
    <cellStyle name="Comma 4 3 4 2 3" xfId="1536"/>
    <cellStyle name="Comma 4 3 4 2 3 2" xfId="5277"/>
    <cellStyle name="Comma 4 3 4 2 3 3" xfId="3445"/>
    <cellStyle name="Comma 4 3 4 2 4" xfId="4361"/>
    <cellStyle name="Comma 4 3 4 2 5" xfId="2529"/>
    <cellStyle name="Comma 4 3 4 3" xfId="749"/>
    <cellStyle name="Comma 4 3 4 3 2" xfId="1793"/>
    <cellStyle name="Comma 4 3 4 3 2 2" xfId="5502"/>
    <cellStyle name="Comma 4 3 4 3 2 3" xfId="3670"/>
    <cellStyle name="Comma 4 3 4 3 3" xfId="4586"/>
    <cellStyle name="Comma 4 3 4 3 4" xfId="2754"/>
    <cellStyle name="Comma 4 3 4 4" xfId="1274"/>
    <cellStyle name="Comma 4 3 4 4 2" xfId="5047"/>
    <cellStyle name="Comma 4 3 4 4 3" xfId="3215"/>
    <cellStyle name="Comma 4 3 4 5" xfId="4131"/>
    <cellStyle name="Comma 4 3 4 6" xfId="2299"/>
    <cellStyle name="Comma 4 3 5" xfId="384"/>
    <cellStyle name="Comma 4 3 5 2" xfId="898"/>
    <cellStyle name="Comma 4 3 5 2 2" xfId="1942"/>
    <cellStyle name="Comma 4 3 5 2 2 2" xfId="5619"/>
    <cellStyle name="Comma 4 3 5 2 2 3" xfId="3787"/>
    <cellStyle name="Comma 4 3 5 2 3" xfId="4703"/>
    <cellStyle name="Comma 4 3 5 2 4" xfId="2871"/>
    <cellStyle name="Comma 4 3 5 3" xfId="1428"/>
    <cellStyle name="Comma 4 3 5 3 2" xfId="5169"/>
    <cellStyle name="Comma 4 3 5 3 3" xfId="3337"/>
    <cellStyle name="Comma 4 3 5 4" xfId="4253"/>
    <cellStyle name="Comma 4 3 5 5" xfId="2421"/>
    <cellStyle name="Comma 4 3 6" xfId="641"/>
    <cellStyle name="Comma 4 3 6 2" xfId="1685"/>
    <cellStyle name="Comma 4 3 6 2 2" xfId="5394"/>
    <cellStyle name="Comma 4 3 6 2 3" xfId="3562"/>
    <cellStyle name="Comma 4 3 6 3" xfId="4478"/>
    <cellStyle name="Comma 4 3 6 4" xfId="2646"/>
    <cellStyle name="Comma 4 3 7" xfId="1160"/>
    <cellStyle name="Comma 4 3 7 2" xfId="4933"/>
    <cellStyle name="Comma 4 3 7 3" xfId="3101"/>
    <cellStyle name="Comma 4 3 8" xfId="4017"/>
    <cellStyle name="Comma 4 3 9" xfId="218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5781"/>
    <cellStyle name="Comma 4 4 2 2 2 2 3" xfId="3949"/>
    <cellStyle name="Comma 4 4 2 2 2 3" xfId="4865"/>
    <cellStyle name="Comma 4 4 2 2 2 4" xfId="3033"/>
    <cellStyle name="Comma 4 4 2 2 3" xfId="1590"/>
    <cellStyle name="Comma 4 4 2 2 3 2" xfId="5331"/>
    <cellStyle name="Comma 4 4 2 2 3 3" xfId="3499"/>
    <cellStyle name="Comma 4 4 2 2 4" xfId="4415"/>
    <cellStyle name="Comma 4 4 2 2 5" xfId="2583"/>
    <cellStyle name="Comma 4 4 2 3" xfId="803"/>
    <cellStyle name="Comma 4 4 2 3 2" xfId="1847"/>
    <cellStyle name="Comma 4 4 2 3 2 2" xfId="5556"/>
    <cellStyle name="Comma 4 4 2 3 2 3" xfId="3724"/>
    <cellStyle name="Comma 4 4 2 3 3" xfId="4640"/>
    <cellStyle name="Comma 4 4 2 3 4" xfId="2808"/>
    <cellStyle name="Comma 4 4 2 4" xfId="1331"/>
    <cellStyle name="Comma 4 4 2 4 2" xfId="5104"/>
    <cellStyle name="Comma 4 4 2 4 3" xfId="3272"/>
    <cellStyle name="Comma 4 4 2 5" xfId="4188"/>
    <cellStyle name="Comma 4 4 2 6" xfId="2356"/>
    <cellStyle name="Comma 4 4 3" xfId="438"/>
    <cellStyle name="Comma 4 4 3 2" xfId="952"/>
    <cellStyle name="Comma 4 4 3 2 2" xfId="1996"/>
    <cellStyle name="Comma 4 4 3 2 2 2" xfId="5673"/>
    <cellStyle name="Comma 4 4 3 2 2 3" xfId="3841"/>
    <cellStyle name="Comma 4 4 3 2 3" xfId="4757"/>
    <cellStyle name="Comma 4 4 3 2 4" xfId="2925"/>
    <cellStyle name="Comma 4 4 3 3" xfId="1482"/>
    <cellStyle name="Comma 4 4 3 3 2" xfId="5223"/>
    <cellStyle name="Comma 4 4 3 3 3" xfId="3391"/>
    <cellStyle name="Comma 4 4 3 4" xfId="4307"/>
    <cellStyle name="Comma 4 4 3 5" xfId="2475"/>
    <cellStyle name="Comma 4 4 4" xfId="695"/>
    <cellStyle name="Comma 4 4 4 2" xfId="1739"/>
    <cellStyle name="Comma 4 4 4 2 2" xfId="5448"/>
    <cellStyle name="Comma 4 4 4 2 3" xfId="3616"/>
    <cellStyle name="Comma 4 4 4 3" xfId="4532"/>
    <cellStyle name="Comma 4 4 4 4" xfId="2700"/>
    <cellStyle name="Comma 4 4 5" xfId="1217"/>
    <cellStyle name="Comma 4 4 5 2" xfId="4990"/>
    <cellStyle name="Comma 4 4 5 3" xfId="3158"/>
    <cellStyle name="Comma 4 4 6" xfId="4074"/>
    <cellStyle name="Comma 4 4 7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5745"/>
    <cellStyle name="Comma 4 5 2 2 2 2 3" xfId="3913"/>
    <cellStyle name="Comma 4 5 2 2 2 3" xfId="4829"/>
    <cellStyle name="Comma 4 5 2 2 2 4" xfId="2997"/>
    <cellStyle name="Comma 4 5 2 2 3" xfId="1554"/>
    <cellStyle name="Comma 4 5 2 2 3 2" xfId="5295"/>
    <cellStyle name="Comma 4 5 2 2 3 3" xfId="3463"/>
    <cellStyle name="Comma 4 5 2 2 4" xfId="4379"/>
    <cellStyle name="Comma 4 5 2 2 5" xfId="2547"/>
    <cellStyle name="Comma 4 5 2 3" xfId="767"/>
    <cellStyle name="Comma 4 5 2 3 2" xfId="1811"/>
    <cellStyle name="Comma 4 5 2 3 2 2" xfId="5520"/>
    <cellStyle name="Comma 4 5 2 3 2 3" xfId="3688"/>
    <cellStyle name="Comma 4 5 2 3 3" xfId="4604"/>
    <cellStyle name="Comma 4 5 2 3 4" xfId="2772"/>
    <cellStyle name="Comma 4 5 2 4" xfId="1293"/>
    <cellStyle name="Comma 4 5 2 4 2" xfId="5066"/>
    <cellStyle name="Comma 4 5 2 4 3" xfId="3234"/>
    <cellStyle name="Comma 4 5 2 5" xfId="4150"/>
    <cellStyle name="Comma 4 5 2 6" xfId="2318"/>
    <cellStyle name="Comma 4 5 3" xfId="402"/>
    <cellStyle name="Comma 4 5 3 2" xfId="916"/>
    <cellStyle name="Comma 4 5 3 2 2" xfId="1960"/>
    <cellStyle name="Comma 4 5 3 2 2 2" xfId="5637"/>
    <cellStyle name="Comma 4 5 3 2 2 3" xfId="3805"/>
    <cellStyle name="Comma 4 5 3 2 3" xfId="4721"/>
    <cellStyle name="Comma 4 5 3 2 4" xfId="2889"/>
    <cellStyle name="Comma 4 5 3 3" xfId="1446"/>
    <cellStyle name="Comma 4 5 3 3 2" xfId="5187"/>
    <cellStyle name="Comma 4 5 3 3 3" xfId="3355"/>
    <cellStyle name="Comma 4 5 3 4" xfId="4271"/>
    <cellStyle name="Comma 4 5 3 5" xfId="2439"/>
    <cellStyle name="Comma 4 5 4" xfId="659"/>
    <cellStyle name="Comma 4 5 4 2" xfId="1703"/>
    <cellStyle name="Comma 4 5 4 2 2" xfId="5412"/>
    <cellStyle name="Comma 4 5 4 2 3" xfId="3580"/>
    <cellStyle name="Comma 4 5 4 3" xfId="4496"/>
    <cellStyle name="Comma 4 5 4 4" xfId="2664"/>
    <cellStyle name="Comma 4 5 5" xfId="1179"/>
    <cellStyle name="Comma 4 5 5 2" xfId="4952"/>
    <cellStyle name="Comma 4 5 5 3" xfId="3120"/>
    <cellStyle name="Comma 4 5 6" xfId="4036"/>
    <cellStyle name="Comma 4 5 7" xfId="2204"/>
    <cellStyle name="Comma 4 6" xfId="203"/>
    <cellStyle name="Comma 4 6 2" xfId="474"/>
    <cellStyle name="Comma 4 6 2 2" xfId="988"/>
    <cellStyle name="Comma 4 6 2 2 2" xfId="2032"/>
    <cellStyle name="Comma 4 6 2 2 2 2" xfId="5709"/>
    <cellStyle name="Comma 4 6 2 2 2 3" xfId="3877"/>
    <cellStyle name="Comma 4 6 2 2 3" xfId="4793"/>
    <cellStyle name="Comma 4 6 2 2 4" xfId="2961"/>
    <cellStyle name="Comma 4 6 2 3" xfId="1518"/>
    <cellStyle name="Comma 4 6 2 3 2" xfId="5259"/>
    <cellStyle name="Comma 4 6 2 3 3" xfId="3427"/>
    <cellStyle name="Comma 4 6 2 4" xfId="4343"/>
    <cellStyle name="Comma 4 6 2 5" xfId="2511"/>
    <cellStyle name="Comma 4 6 3" xfId="731"/>
    <cellStyle name="Comma 4 6 3 2" xfId="1775"/>
    <cellStyle name="Comma 4 6 3 2 2" xfId="5484"/>
    <cellStyle name="Comma 4 6 3 2 3" xfId="3652"/>
    <cellStyle name="Comma 4 6 3 3" xfId="4568"/>
    <cellStyle name="Comma 4 6 3 4" xfId="2736"/>
    <cellStyle name="Comma 4 6 4" xfId="1255"/>
    <cellStyle name="Comma 4 6 4 2" xfId="5028"/>
    <cellStyle name="Comma 4 6 4 3" xfId="3196"/>
    <cellStyle name="Comma 4 6 5" xfId="4112"/>
    <cellStyle name="Comma 4 6 6" xfId="2280"/>
    <cellStyle name="Comma 4 7" xfId="77"/>
    <cellStyle name="Comma 4 7 2" xfId="364"/>
    <cellStyle name="Comma 4 7 2 2" xfId="878"/>
    <cellStyle name="Comma 4 7 2 2 2" xfId="1922"/>
    <cellStyle name="Comma 4 7 2 2 2 2" xfId="5601"/>
    <cellStyle name="Comma 4 7 2 2 2 3" xfId="3769"/>
    <cellStyle name="Comma 4 7 2 2 3" xfId="4685"/>
    <cellStyle name="Comma 4 7 2 2 4" xfId="2853"/>
    <cellStyle name="Comma 4 7 2 3" xfId="1408"/>
    <cellStyle name="Comma 4 7 2 3 2" xfId="5151"/>
    <cellStyle name="Comma 4 7 2 3 3" xfId="3319"/>
    <cellStyle name="Comma 4 7 2 4" xfId="4235"/>
    <cellStyle name="Comma 4 7 2 5" xfId="2403"/>
    <cellStyle name="Comma 4 7 3" xfId="621"/>
    <cellStyle name="Comma 4 7 3 2" xfId="1665"/>
    <cellStyle name="Comma 4 7 3 2 2" xfId="5376"/>
    <cellStyle name="Comma 4 7 3 2 3" xfId="3544"/>
    <cellStyle name="Comma 4 7 3 3" xfId="4460"/>
    <cellStyle name="Comma 4 7 3 4" xfId="2628"/>
    <cellStyle name="Comma 4 7 4" xfId="1137"/>
    <cellStyle name="Comma 4 7 4 2" xfId="4912"/>
    <cellStyle name="Comma 4 7 4 3" xfId="3080"/>
    <cellStyle name="Comma 4 7 5" xfId="3996"/>
    <cellStyle name="Comma 4 7 6" xfId="2164"/>
    <cellStyle name="Comma 4 8" xfId="344"/>
    <cellStyle name="Comma 4 8 2" xfId="858"/>
    <cellStyle name="Comma 4 8 2 2" xfId="1902"/>
    <cellStyle name="Comma 4 8 2 2 2" xfId="5590"/>
    <cellStyle name="Comma 4 8 2 2 3" xfId="3758"/>
    <cellStyle name="Comma 4 8 2 3" xfId="4674"/>
    <cellStyle name="Comma 4 8 2 4" xfId="2842"/>
    <cellStyle name="Comma 4 8 3" xfId="1388"/>
    <cellStyle name="Comma 4 8 3 2" xfId="5140"/>
    <cellStyle name="Comma 4 8 3 3" xfId="3308"/>
    <cellStyle name="Comma 4 8 4" xfId="4224"/>
    <cellStyle name="Comma 4 8 5" xfId="2392"/>
    <cellStyle name="Comma 4 9" xfId="601"/>
    <cellStyle name="Comma 4 9 2" xfId="1645"/>
    <cellStyle name="Comma 4 9 2 2" xfId="5365"/>
    <cellStyle name="Comma 4 9 2 3" xfId="3533"/>
    <cellStyle name="Comma 4 9 3" xfId="4449"/>
    <cellStyle name="Comma 4 9 4" xfId="2617"/>
    <cellStyle name="Comma 5" xfId="84"/>
    <cellStyle name="Comma 5 10" xfId="2170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5802"/>
    <cellStyle name="Comma 5 2 2 2 2 2 2 3" xfId="3970"/>
    <cellStyle name="Comma 5 2 2 2 2 2 3" xfId="4886"/>
    <cellStyle name="Comma 5 2 2 2 2 2 4" xfId="3054"/>
    <cellStyle name="Comma 5 2 2 2 2 3" xfId="1611"/>
    <cellStyle name="Comma 5 2 2 2 2 3 2" xfId="5352"/>
    <cellStyle name="Comma 5 2 2 2 2 3 3" xfId="3520"/>
    <cellStyle name="Comma 5 2 2 2 2 4" xfId="4436"/>
    <cellStyle name="Comma 5 2 2 2 2 5" xfId="2604"/>
    <cellStyle name="Comma 5 2 2 2 3" xfId="824"/>
    <cellStyle name="Comma 5 2 2 2 3 2" xfId="1868"/>
    <cellStyle name="Comma 5 2 2 2 3 2 2" xfId="5577"/>
    <cellStyle name="Comma 5 2 2 2 3 2 3" xfId="3745"/>
    <cellStyle name="Comma 5 2 2 2 3 3" xfId="4661"/>
    <cellStyle name="Comma 5 2 2 2 3 4" xfId="2829"/>
    <cellStyle name="Comma 5 2 2 2 4" xfId="1354"/>
    <cellStyle name="Comma 5 2 2 2 4 2" xfId="5127"/>
    <cellStyle name="Comma 5 2 2 2 4 3" xfId="3295"/>
    <cellStyle name="Comma 5 2 2 2 5" xfId="4211"/>
    <cellStyle name="Comma 5 2 2 2 6" xfId="2379"/>
    <cellStyle name="Comma 5 2 2 3" xfId="459"/>
    <cellStyle name="Comma 5 2 2 3 2" xfId="973"/>
    <cellStyle name="Comma 5 2 2 3 2 2" xfId="2017"/>
    <cellStyle name="Comma 5 2 2 3 2 2 2" xfId="5694"/>
    <cellStyle name="Comma 5 2 2 3 2 2 3" xfId="3862"/>
    <cellStyle name="Comma 5 2 2 3 2 3" xfId="4778"/>
    <cellStyle name="Comma 5 2 2 3 2 4" xfId="2946"/>
    <cellStyle name="Comma 5 2 2 3 3" xfId="1503"/>
    <cellStyle name="Comma 5 2 2 3 3 2" xfId="5244"/>
    <cellStyle name="Comma 5 2 2 3 3 3" xfId="3412"/>
    <cellStyle name="Comma 5 2 2 3 4" xfId="4328"/>
    <cellStyle name="Comma 5 2 2 3 5" xfId="2496"/>
    <cellStyle name="Comma 5 2 2 4" xfId="716"/>
    <cellStyle name="Comma 5 2 2 4 2" xfId="1760"/>
    <cellStyle name="Comma 5 2 2 4 2 2" xfId="5469"/>
    <cellStyle name="Comma 5 2 2 4 2 3" xfId="3637"/>
    <cellStyle name="Comma 5 2 2 4 3" xfId="4553"/>
    <cellStyle name="Comma 5 2 2 4 4" xfId="2721"/>
    <cellStyle name="Comma 5 2 2 5" xfId="1240"/>
    <cellStyle name="Comma 5 2 2 5 2" xfId="5013"/>
    <cellStyle name="Comma 5 2 2 5 3" xfId="3181"/>
    <cellStyle name="Comma 5 2 2 6" xfId="4097"/>
    <cellStyle name="Comma 5 2 2 7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5766"/>
    <cellStyle name="Comma 5 2 3 2 2 2 2 3" xfId="3934"/>
    <cellStyle name="Comma 5 2 3 2 2 2 3" xfId="4850"/>
    <cellStyle name="Comma 5 2 3 2 2 2 4" xfId="3018"/>
    <cellStyle name="Comma 5 2 3 2 2 3" xfId="1575"/>
    <cellStyle name="Comma 5 2 3 2 2 3 2" xfId="5316"/>
    <cellStyle name="Comma 5 2 3 2 2 3 3" xfId="3484"/>
    <cellStyle name="Comma 5 2 3 2 2 4" xfId="4400"/>
    <cellStyle name="Comma 5 2 3 2 2 5" xfId="2568"/>
    <cellStyle name="Comma 5 2 3 2 3" xfId="788"/>
    <cellStyle name="Comma 5 2 3 2 3 2" xfId="1832"/>
    <cellStyle name="Comma 5 2 3 2 3 2 2" xfId="5541"/>
    <cellStyle name="Comma 5 2 3 2 3 2 3" xfId="3709"/>
    <cellStyle name="Comma 5 2 3 2 3 3" xfId="4625"/>
    <cellStyle name="Comma 5 2 3 2 3 4" xfId="2793"/>
    <cellStyle name="Comma 5 2 3 2 4" xfId="1316"/>
    <cellStyle name="Comma 5 2 3 2 4 2" xfId="5089"/>
    <cellStyle name="Comma 5 2 3 2 4 3" xfId="3257"/>
    <cellStyle name="Comma 5 2 3 2 5" xfId="4173"/>
    <cellStyle name="Comma 5 2 3 2 6" xfId="2341"/>
    <cellStyle name="Comma 5 2 3 3" xfId="423"/>
    <cellStyle name="Comma 5 2 3 3 2" xfId="937"/>
    <cellStyle name="Comma 5 2 3 3 2 2" xfId="1981"/>
    <cellStyle name="Comma 5 2 3 3 2 2 2" xfId="5658"/>
    <cellStyle name="Comma 5 2 3 3 2 2 3" xfId="3826"/>
    <cellStyle name="Comma 5 2 3 3 2 3" xfId="4742"/>
    <cellStyle name="Comma 5 2 3 3 2 4" xfId="2910"/>
    <cellStyle name="Comma 5 2 3 3 3" xfId="1467"/>
    <cellStyle name="Comma 5 2 3 3 3 2" xfId="5208"/>
    <cellStyle name="Comma 5 2 3 3 3 3" xfId="3376"/>
    <cellStyle name="Comma 5 2 3 3 4" xfId="4292"/>
    <cellStyle name="Comma 5 2 3 3 5" xfId="2460"/>
    <cellStyle name="Comma 5 2 3 4" xfId="680"/>
    <cellStyle name="Comma 5 2 3 4 2" xfId="1724"/>
    <cellStyle name="Comma 5 2 3 4 2 2" xfId="5433"/>
    <cellStyle name="Comma 5 2 3 4 2 3" xfId="3601"/>
    <cellStyle name="Comma 5 2 3 4 3" xfId="4517"/>
    <cellStyle name="Comma 5 2 3 4 4" xfId="2685"/>
    <cellStyle name="Comma 5 2 3 5" xfId="1202"/>
    <cellStyle name="Comma 5 2 3 5 2" xfId="4975"/>
    <cellStyle name="Comma 5 2 3 5 3" xfId="3143"/>
    <cellStyle name="Comma 5 2 3 6" xfId="4059"/>
    <cellStyle name="Comma 5 2 3 7" xfId="2227"/>
    <cellStyle name="Comma 5 2 4" xfId="227"/>
    <cellStyle name="Comma 5 2 4 2" xfId="495"/>
    <cellStyle name="Comma 5 2 4 2 2" xfId="1009"/>
    <cellStyle name="Comma 5 2 4 2 2 2" xfId="2053"/>
    <cellStyle name="Comma 5 2 4 2 2 2 2" xfId="5730"/>
    <cellStyle name="Comma 5 2 4 2 2 2 3" xfId="3898"/>
    <cellStyle name="Comma 5 2 4 2 2 3" xfId="4814"/>
    <cellStyle name="Comma 5 2 4 2 2 4" xfId="2982"/>
    <cellStyle name="Comma 5 2 4 2 3" xfId="1539"/>
    <cellStyle name="Comma 5 2 4 2 3 2" xfId="5280"/>
    <cellStyle name="Comma 5 2 4 2 3 3" xfId="3448"/>
    <cellStyle name="Comma 5 2 4 2 4" xfId="4364"/>
    <cellStyle name="Comma 5 2 4 2 5" xfId="2532"/>
    <cellStyle name="Comma 5 2 4 3" xfId="752"/>
    <cellStyle name="Comma 5 2 4 3 2" xfId="1796"/>
    <cellStyle name="Comma 5 2 4 3 2 2" xfId="5505"/>
    <cellStyle name="Comma 5 2 4 3 2 3" xfId="3673"/>
    <cellStyle name="Comma 5 2 4 3 3" xfId="4589"/>
    <cellStyle name="Comma 5 2 4 3 4" xfId="2757"/>
    <cellStyle name="Comma 5 2 4 4" xfId="1278"/>
    <cellStyle name="Comma 5 2 4 4 2" xfId="5051"/>
    <cellStyle name="Comma 5 2 4 4 3" xfId="3219"/>
    <cellStyle name="Comma 5 2 4 5" xfId="4135"/>
    <cellStyle name="Comma 5 2 4 6" xfId="2303"/>
    <cellStyle name="Comma 5 2 5" xfId="387"/>
    <cellStyle name="Comma 5 2 5 2" xfId="901"/>
    <cellStyle name="Comma 5 2 5 2 2" xfId="1945"/>
    <cellStyle name="Comma 5 2 5 2 2 2" xfId="5622"/>
    <cellStyle name="Comma 5 2 5 2 2 3" xfId="3790"/>
    <cellStyle name="Comma 5 2 5 2 3" xfId="4706"/>
    <cellStyle name="Comma 5 2 5 2 4" xfId="2874"/>
    <cellStyle name="Comma 5 2 5 3" xfId="1431"/>
    <cellStyle name="Comma 5 2 5 3 2" xfId="5172"/>
    <cellStyle name="Comma 5 2 5 3 3" xfId="3340"/>
    <cellStyle name="Comma 5 2 5 4" xfId="4256"/>
    <cellStyle name="Comma 5 2 5 5" xfId="2424"/>
    <cellStyle name="Comma 5 2 6" xfId="644"/>
    <cellStyle name="Comma 5 2 6 2" xfId="1688"/>
    <cellStyle name="Comma 5 2 6 2 2" xfId="5397"/>
    <cellStyle name="Comma 5 2 6 2 3" xfId="3565"/>
    <cellStyle name="Comma 5 2 6 3" xfId="4481"/>
    <cellStyle name="Comma 5 2 6 4" xfId="2649"/>
    <cellStyle name="Comma 5 2 7" xfId="1164"/>
    <cellStyle name="Comma 5 2 7 2" xfId="4937"/>
    <cellStyle name="Comma 5 2 7 3" xfId="3105"/>
    <cellStyle name="Comma 5 2 8" xfId="4021"/>
    <cellStyle name="Comma 5 2 9" xfId="2189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5784"/>
    <cellStyle name="Comma 5 3 2 2 2 2 3" xfId="3952"/>
    <cellStyle name="Comma 5 3 2 2 2 3" xfId="4868"/>
    <cellStyle name="Comma 5 3 2 2 2 4" xfId="3036"/>
    <cellStyle name="Comma 5 3 2 2 3" xfId="1593"/>
    <cellStyle name="Comma 5 3 2 2 3 2" xfId="5334"/>
    <cellStyle name="Comma 5 3 2 2 3 3" xfId="3502"/>
    <cellStyle name="Comma 5 3 2 2 4" xfId="4418"/>
    <cellStyle name="Comma 5 3 2 2 5" xfId="2586"/>
    <cellStyle name="Comma 5 3 2 3" xfId="806"/>
    <cellStyle name="Comma 5 3 2 3 2" xfId="1850"/>
    <cellStyle name="Comma 5 3 2 3 2 2" xfId="5559"/>
    <cellStyle name="Comma 5 3 2 3 2 3" xfId="3727"/>
    <cellStyle name="Comma 5 3 2 3 3" xfId="4643"/>
    <cellStyle name="Comma 5 3 2 3 4" xfId="2811"/>
    <cellStyle name="Comma 5 3 2 4" xfId="1335"/>
    <cellStyle name="Comma 5 3 2 4 2" xfId="5108"/>
    <cellStyle name="Comma 5 3 2 4 3" xfId="3276"/>
    <cellStyle name="Comma 5 3 2 5" xfId="4192"/>
    <cellStyle name="Comma 5 3 2 6" xfId="2360"/>
    <cellStyle name="Comma 5 3 3" xfId="441"/>
    <cellStyle name="Comma 5 3 3 2" xfId="955"/>
    <cellStyle name="Comma 5 3 3 2 2" xfId="1999"/>
    <cellStyle name="Comma 5 3 3 2 2 2" xfId="5676"/>
    <cellStyle name="Comma 5 3 3 2 2 3" xfId="3844"/>
    <cellStyle name="Comma 5 3 3 2 3" xfId="4760"/>
    <cellStyle name="Comma 5 3 3 2 4" xfId="2928"/>
    <cellStyle name="Comma 5 3 3 3" xfId="1485"/>
    <cellStyle name="Comma 5 3 3 3 2" xfId="5226"/>
    <cellStyle name="Comma 5 3 3 3 3" xfId="3394"/>
    <cellStyle name="Comma 5 3 3 4" xfId="4310"/>
    <cellStyle name="Comma 5 3 3 5" xfId="2478"/>
    <cellStyle name="Comma 5 3 4" xfId="698"/>
    <cellStyle name="Comma 5 3 4 2" xfId="1742"/>
    <cellStyle name="Comma 5 3 4 2 2" xfId="5451"/>
    <cellStyle name="Comma 5 3 4 2 3" xfId="3619"/>
    <cellStyle name="Comma 5 3 4 3" xfId="4535"/>
    <cellStyle name="Comma 5 3 4 4" xfId="2703"/>
    <cellStyle name="Comma 5 3 5" xfId="1221"/>
    <cellStyle name="Comma 5 3 5 2" xfId="4994"/>
    <cellStyle name="Comma 5 3 5 3" xfId="3162"/>
    <cellStyle name="Comma 5 3 6" xfId="4078"/>
    <cellStyle name="Comma 5 3 7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5748"/>
    <cellStyle name="Comma 5 4 2 2 2 2 3" xfId="3916"/>
    <cellStyle name="Comma 5 4 2 2 2 3" xfId="4832"/>
    <cellStyle name="Comma 5 4 2 2 2 4" xfId="3000"/>
    <cellStyle name="Comma 5 4 2 2 3" xfId="1557"/>
    <cellStyle name="Comma 5 4 2 2 3 2" xfId="5298"/>
    <cellStyle name="Comma 5 4 2 2 3 3" xfId="3466"/>
    <cellStyle name="Comma 5 4 2 2 4" xfId="4382"/>
    <cellStyle name="Comma 5 4 2 2 5" xfId="2550"/>
    <cellStyle name="Comma 5 4 2 3" xfId="770"/>
    <cellStyle name="Comma 5 4 2 3 2" xfId="1814"/>
    <cellStyle name="Comma 5 4 2 3 2 2" xfId="5523"/>
    <cellStyle name="Comma 5 4 2 3 2 3" xfId="3691"/>
    <cellStyle name="Comma 5 4 2 3 3" xfId="4607"/>
    <cellStyle name="Comma 5 4 2 3 4" xfId="2775"/>
    <cellStyle name="Comma 5 4 2 4" xfId="1297"/>
    <cellStyle name="Comma 5 4 2 4 2" xfId="5070"/>
    <cellStyle name="Comma 5 4 2 4 3" xfId="3238"/>
    <cellStyle name="Comma 5 4 2 5" xfId="4154"/>
    <cellStyle name="Comma 5 4 2 6" xfId="2322"/>
    <cellStyle name="Comma 5 4 3" xfId="405"/>
    <cellStyle name="Comma 5 4 3 2" xfId="919"/>
    <cellStyle name="Comma 5 4 3 2 2" xfId="1963"/>
    <cellStyle name="Comma 5 4 3 2 2 2" xfId="5640"/>
    <cellStyle name="Comma 5 4 3 2 2 3" xfId="3808"/>
    <cellStyle name="Comma 5 4 3 2 3" xfId="4724"/>
    <cellStyle name="Comma 5 4 3 2 4" xfId="2892"/>
    <cellStyle name="Comma 5 4 3 3" xfId="1449"/>
    <cellStyle name="Comma 5 4 3 3 2" xfId="5190"/>
    <cellStyle name="Comma 5 4 3 3 3" xfId="3358"/>
    <cellStyle name="Comma 5 4 3 4" xfId="4274"/>
    <cellStyle name="Comma 5 4 3 5" xfId="2442"/>
    <cellStyle name="Comma 5 4 4" xfId="662"/>
    <cellStyle name="Comma 5 4 4 2" xfId="1706"/>
    <cellStyle name="Comma 5 4 4 2 2" xfId="5415"/>
    <cellStyle name="Comma 5 4 4 2 3" xfId="3583"/>
    <cellStyle name="Comma 5 4 4 3" xfId="4499"/>
    <cellStyle name="Comma 5 4 4 4" xfId="2667"/>
    <cellStyle name="Comma 5 4 5" xfId="1183"/>
    <cellStyle name="Comma 5 4 5 2" xfId="4956"/>
    <cellStyle name="Comma 5 4 5 3" xfId="3124"/>
    <cellStyle name="Comma 5 4 6" xfId="4040"/>
    <cellStyle name="Comma 5 4 7" xfId="2208"/>
    <cellStyle name="Comma 5 5" xfId="207"/>
    <cellStyle name="Comma 5 5 2" xfId="477"/>
    <cellStyle name="Comma 5 5 2 2" xfId="991"/>
    <cellStyle name="Comma 5 5 2 2 2" xfId="2035"/>
    <cellStyle name="Comma 5 5 2 2 2 2" xfId="5712"/>
    <cellStyle name="Comma 5 5 2 2 2 3" xfId="3880"/>
    <cellStyle name="Comma 5 5 2 2 3" xfId="4796"/>
    <cellStyle name="Comma 5 5 2 2 4" xfId="2964"/>
    <cellStyle name="Comma 5 5 2 3" xfId="1521"/>
    <cellStyle name="Comma 5 5 2 3 2" xfId="5262"/>
    <cellStyle name="Comma 5 5 2 3 3" xfId="3430"/>
    <cellStyle name="Comma 5 5 2 4" xfId="4346"/>
    <cellStyle name="Comma 5 5 2 5" xfId="2514"/>
    <cellStyle name="Comma 5 5 3" xfId="734"/>
    <cellStyle name="Comma 5 5 3 2" xfId="1778"/>
    <cellStyle name="Comma 5 5 3 2 2" xfId="5487"/>
    <cellStyle name="Comma 5 5 3 2 3" xfId="3655"/>
    <cellStyle name="Comma 5 5 3 3" xfId="4571"/>
    <cellStyle name="Comma 5 5 3 4" xfId="2739"/>
    <cellStyle name="Comma 5 5 4" xfId="1259"/>
    <cellStyle name="Comma 5 5 4 2" xfId="5032"/>
    <cellStyle name="Comma 5 5 4 3" xfId="3200"/>
    <cellStyle name="Comma 5 5 5" xfId="4116"/>
    <cellStyle name="Comma 5 5 6" xfId="2284"/>
    <cellStyle name="Comma 5 6" xfId="368"/>
    <cellStyle name="Comma 5 6 2" xfId="882"/>
    <cellStyle name="Comma 5 6 2 2" xfId="1926"/>
    <cellStyle name="Comma 5 6 2 2 2" xfId="5604"/>
    <cellStyle name="Comma 5 6 2 2 3" xfId="3772"/>
    <cellStyle name="Comma 5 6 2 3" xfId="4688"/>
    <cellStyle name="Comma 5 6 2 4" xfId="2856"/>
    <cellStyle name="Comma 5 6 3" xfId="1412"/>
    <cellStyle name="Comma 5 6 3 2" xfId="5154"/>
    <cellStyle name="Comma 5 6 3 3" xfId="3322"/>
    <cellStyle name="Comma 5 6 4" xfId="4238"/>
    <cellStyle name="Comma 5 6 5" xfId="2406"/>
    <cellStyle name="Comma 5 7" xfId="625"/>
    <cellStyle name="Comma 5 7 2" xfId="1669"/>
    <cellStyle name="Comma 5 7 2 2" xfId="5379"/>
    <cellStyle name="Comma 5 7 2 3" xfId="3547"/>
    <cellStyle name="Comma 5 7 3" xfId="4463"/>
    <cellStyle name="Comma 5 7 4" xfId="2631"/>
    <cellStyle name="Comma 5 8" xfId="1144"/>
    <cellStyle name="Comma 5 8 2" xfId="4918"/>
    <cellStyle name="Comma 5 8 3" xfId="3086"/>
    <cellStyle name="Comma 5 9" xfId="4002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5126"/>
    <cellStyle name="Comma 6 2 2 2 2 3" xfId="3294"/>
    <cellStyle name="Comma 6 2 2 2 3" xfId="4210"/>
    <cellStyle name="Comma 6 2 2 2 4" xfId="2378"/>
    <cellStyle name="Comma 6 2 2 3" xfId="1239"/>
    <cellStyle name="Comma 6 2 2 3 2" xfId="5012"/>
    <cellStyle name="Comma 6 2 2 3 3" xfId="3180"/>
    <cellStyle name="Comma 6 2 2 4" xfId="4096"/>
    <cellStyle name="Comma 6 2 2 5" xfId="2264"/>
    <cellStyle name="Comma 6 2 3" xfId="143"/>
    <cellStyle name="Comma 6 2 3 2" xfId="265"/>
    <cellStyle name="Comma 6 2 3 2 2" xfId="1315"/>
    <cellStyle name="Comma 6 2 3 2 2 2" xfId="5088"/>
    <cellStyle name="Comma 6 2 3 2 2 3" xfId="3256"/>
    <cellStyle name="Comma 6 2 3 2 3" xfId="4172"/>
    <cellStyle name="Comma 6 2 3 2 4" xfId="2340"/>
    <cellStyle name="Comma 6 2 3 3" xfId="1201"/>
    <cellStyle name="Comma 6 2 3 3 2" xfId="4974"/>
    <cellStyle name="Comma 6 2 3 3 3" xfId="3142"/>
    <cellStyle name="Comma 6 2 3 4" xfId="4058"/>
    <cellStyle name="Comma 6 2 3 5" xfId="2226"/>
    <cellStyle name="Comma 6 2 4" xfId="226"/>
    <cellStyle name="Comma 6 2 4 2" xfId="1277"/>
    <cellStyle name="Comma 6 2 4 2 2" xfId="5050"/>
    <cellStyle name="Comma 6 2 4 2 3" xfId="3218"/>
    <cellStyle name="Comma 6 2 4 3" xfId="4134"/>
    <cellStyle name="Comma 6 2 4 4" xfId="2302"/>
    <cellStyle name="Comma 6 2 5" xfId="1163"/>
    <cellStyle name="Comma 6 2 5 2" xfId="4936"/>
    <cellStyle name="Comma 6 2 5 3" xfId="3104"/>
    <cellStyle name="Comma 6 2 6" xfId="4020"/>
    <cellStyle name="Comma 6 2 7" xfId="2188"/>
    <cellStyle name="Comma 6 3" xfId="162"/>
    <cellStyle name="Comma 6 3 2" xfId="284"/>
    <cellStyle name="Comma 6 3 2 2" xfId="1334"/>
    <cellStyle name="Comma 6 3 2 2 2" xfId="5107"/>
    <cellStyle name="Comma 6 3 2 2 3" xfId="3275"/>
    <cellStyle name="Comma 6 3 2 3" xfId="4191"/>
    <cellStyle name="Comma 6 3 2 4" xfId="2359"/>
    <cellStyle name="Comma 6 3 3" xfId="1220"/>
    <cellStyle name="Comma 6 3 3 2" xfId="4993"/>
    <cellStyle name="Comma 6 3 3 3" xfId="3161"/>
    <cellStyle name="Comma 6 3 4" xfId="4077"/>
    <cellStyle name="Comma 6 3 5" xfId="2245"/>
    <cellStyle name="Comma 6 4" xfId="124"/>
    <cellStyle name="Comma 6 4 2" xfId="246"/>
    <cellStyle name="Comma 6 4 2 2" xfId="1296"/>
    <cellStyle name="Comma 6 4 2 2 2" xfId="5069"/>
    <cellStyle name="Comma 6 4 2 2 3" xfId="3237"/>
    <cellStyle name="Comma 6 4 2 3" xfId="4153"/>
    <cellStyle name="Comma 6 4 2 4" xfId="2321"/>
    <cellStyle name="Comma 6 4 3" xfId="1182"/>
    <cellStyle name="Comma 6 4 3 2" xfId="4955"/>
    <cellStyle name="Comma 6 4 3 3" xfId="3123"/>
    <cellStyle name="Comma 6 4 4" xfId="4039"/>
    <cellStyle name="Comma 6 4 5" xfId="2207"/>
    <cellStyle name="Comma 6 5" xfId="206"/>
    <cellStyle name="Comma 6 5 2" xfId="1258"/>
    <cellStyle name="Comma 6 5 2 2" xfId="5031"/>
    <cellStyle name="Comma 6 5 2 3" xfId="3199"/>
    <cellStyle name="Comma 6 5 3" xfId="4115"/>
    <cellStyle name="Comma 6 5 4" xfId="2283"/>
    <cellStyle name="Comma 6 6" xfId="1141"/>
    <cellStyle name="Comma 6 6 2" xfId="4916"/>
    <cellStyle name="Comma 6 6 3" xfId="3084"/>
    <cellStyle name="Comma 6 7" xfId="4000"/>
    <cellStyle name="Comma 6 8" xfId="2168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5793"/>
    <cellStyle name="Comma 7 2 2 2 2 2 3" xfId="3961"/>
    <cellStyle name="Comma 7 2 2 2 2 3" xfId="4877"/>
    <cellStyle name="Comma 7 2 2 2 2 4" xfId="3045"/>
    <cellStyle name="Comma 7 2 2 2 3" xfId="1602"/>
    <cellStyle name="Comma 7 2 2 2 3 2" xfId="5343"/>
    <cellStyle name="Comma 7 2 2 2 3 3" xfId="3511"/>
    <cellStyle name="Comma 7 2 2 2 4" xfId="4427"/>
    <cellStyle name="Comma 7 2 2 2 5" xfId="2595"/>
    <cellStyle name="Comma 7 2 2 3" xfId="815"/>
    <cellStyle name="Comma 7 2 2 3 2" xfId="1859"/>
    <cellStyle name="Comma 7 2 2 3 2 2" xfId="5568"/>
    <cellStyle name="Comma 7 2 2 3 2 3" xfId="3736"/>
    <cellStyle name="Comma 7 2 2 3 3" xfId="4652"/>
    <cellStyle name="Comma 7 2 2 3 4" xfId="2820"/>
    <cellStyle name="Comma 7 2 2 4" xfId="1344"/>
    <cellStyle name="Comma 7 2 2 4 2" xfId="5117"/>
    <cellStyle name="Comma 7 2 2 4 3" xfId="3285"/>
    <cellStyle name="Comma 7 2 2 5" xfId="4201"/>
    <cellStyle name="Comma 7 2 2 6" xfId="2369"/>
    <cellStyle name="Comma 7 2 3" xfId="450"/>
    <cellStyle name="Comma 7 2 3 2" xfId="964"/>
    <cellStyle name="Comma 7 2 3 2 2" xfId="2008"/>
    <cellStyle name="Comma 7 2 3 2 2 2" xfId="5685"/>
    <cellStyle name="Comma 7 2 3 2 2 3" xfId="3853"/>
    <cellStyle name="Comma 7 2 3 2 3" xfId="4769"/>
    <cellStyle name="Comma 7 2 3 2 4" xfId="2937"/>
    <cellStyle name="Comma 7 2 3 3" xfId="1494"/>
    <cellStyle name="Comma 7 2 3 3 2" xfId="5235"/>
    <cellStyle name="Comma 7 2 3 3 3" xfId="3403"/>
    <cellStyle name="Comma 7 2 3 4" xfId="4319"/>
    <cellStyle name="Comma 7 2 3 5" xfId="2487"/>
    <cellStyle name="Comma 7 2 4" xfId="707"/>
    <cellStyle name="Comma 7 2 4 2" xfId="1751"/>
    <cellStyle name="Comma 7 2 4 2 2" xfId="5460"/>
    <cellStyle name="Comma 7 2 4 2 3" xfId="3628"/>
    <cellStyle name="Comma 7 2 4 3" xfId="4544"/>
    <cellStyle name="Comma 7 2 4 4" xfId="2712"/>
    <cellStyle name="Comma 7 2 5" xfId="1230"/>
    <cellStyle name="Comma 7 2 5 2" xfId="5003"/>
    <cellStyle name="Comma 7 2 5 3" xfId="3171"/>
    <cellStyle name="Comma 7 2 6" xfId="4087"/>
    <cellStyle name="Comma 7 2 7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5757"/>
    <cellStyle name="Comma 7 3 2 2 2 2 3" xfId="3925"/>
    <cellStyle name="Comma 7 3 2 2 2 3" xfId="4841"/>
    <cellStyle name="Comma 7 3 2 2 2 4" xfId="3009"/>
    <cellStyle name="Comma 7 3 2 2 3" xfId="1566"/>
    <cellStyle name="Comma 7 3 2 2 3 2" xfId="5307"/>
    <cellStyle name="Comma 7 3 2 2 3 3" xfId="3475"/>
    <cellStyle name="Comma 7 3 2 2 4" xfId="4391"/>
    <cellStyle name="Comma 7 3 2 2 5" xfId="2559"/>
    <cellStyle name="Comma 7 3 2 3" xfId="779"/>
    <cellStyle name="Comma 7 3 2 3 2" xfId="1823"/>
    <cellStyle name="Comma 7 3 2 3 2 2" xfId="5532"/>
    <cellStyle name="Comma 7 3 2 3 2 3" xfId="3700"/>
    <cellStyle name="Comma 7 3 2 3 3" xfId="4616"/>
    <cellStyle name="Comma 7 3 2 3 4" xfId="2784"/>
    <cellStyle name="Comma 7 3 2 4" xfId="1306"/>
    <cellStyle name="Comma 7 3 2 4 2" xfId="5079"/>
    <cellStyle name="Comma 7 3 2 4 3" xfId="3247"/>
    <cellStyle name="Comma 7 3 2 5" xfId="4163"/>
    <cellStyle name="Comma 7 3 2 6" xfId="2331"/>
    <cellStyle name="Comma 7 3 3" xfId="414"/>
    <cellStyle name="Comma 7 3 3 2" xfId="928"/>
    <cellStyle name="Comma 7 3 3 2 2" xfId="1972"/>
    <cellStyle name="Comma 7 3 3 2 2 2" xfId="5649"/>
    <cellStyle name="Comma 7 3 3 2 2 3" xfId="3817"/>
    <cellStyle name="Comma 7 3 3 2 3" xfId="4733"/>
    <cellStyle name="Comma 7 3 3 2 4" xfId="2901"/>
    <cellStyle name="Comma 7 3 3 3" xfId="1458"/>
    <cellStyle name="Comma 7 3 3 3 2" xfId="5199"/>
    <cellStyle name="Comma 7 3 3 3 3" xfId="3367"/>
    <cellStyle name="Comma 7 3 3 4" xfId="4283"/>
    <cellStyle name="Comma 7 3 3 5" xfId="2451"/>
    <cellStyle name="Comma 7 3 4" xfId="671"/>
    <cellStyle name="Comma 7 3 4 2" xfId="1715"/>
    <cellStyle name="Comma 7 3 4 2 2" xfId="5424"/>
    <cellStyle name="Comma 7 3 4 2 3" xfId="3592"/>
    <cellStyle name="Comma 7 3 4 3" xfId="4508"/>
    <cellStyle name="Comma 7 3 4 4" xfId="2676"/>
    <cellStyle name="Comma 7 3 5" xfId="1192"/>
    <cellStyle name="Comma 7 3 5 2" xfId="4965"/>
    <cellStyle name="Comma 7 3 5 3" xfId="3133"/>
    <cellStyle name="Comma 7 3 6" xfId="4049"/>
    <cellStyle name="Comma 7 3 7" xfId="2217"/>
    <cellStyle name="Comma 7 4" xfId="217"/>
    <cellStyle name="Comma 7 4 2" xfId="486"/>
    <cellStyle name="Comma 7 4 2 2" xfId="1000"/>
    <cellStyle name="Comma 7 4 2 2 2" xfId="2044"/>
    <cellStyle name="Comma 7 4 2 2 2 2" xfId="5721"/>
    <cellStyle name="Comma 7 4 2 2 2 3" xfId="3889"/>
    <cellStyle name="Comma 7 4 2 2 3" xfId="4805"/>
    <cellStyle name="Comma 7 4 2 2 4" xfId="2973"/>
    <cellStyle name="Comma 7 4 2 3" xfId="1530"/>
    <cellStyle name="Comma 7 4 2 3 2" xfId="5271"/>
    <cellStyle name="Comma 7 4 2 3 3" xfId="3439"/>
    <cellStyle name="Comma 7 4 2 4" xfId="4355"/>
    <cellStyle name="Comma 7 4 2 5" xfId="2523"/>
    <cellStyle name="Comma 7 4 3" xfId="743"/>
    <cellStyle name="Comma 7 4 3 2" xfId="1787"/>
    <cellStyle name="Comma 7 4 3 2 2" xfId="5496"/>
    <cellStyle name="Comma 7 4 3 2 3" xfId="3664"/>
    <cellStyle name="Comma 7 4 3 3" xfId="4580"/>
    <cellStyle name="Comma 7 4 3 4" xfId="2748"/>
    <cellStyle name="Comma 7 4 4" xfId="1268"/>
    <cellStyle name="Comma 7 4 4 2" xfId="5041"/>
    <cellStyle name="Comma 7 4 4 3" xfId="3209"/>
    <cellStyle name="Comma 7 4 5" xfId="4125"/>
    <cellStyle name="Comma 7 4 6" xfId="2293"/>
    <cellStyle name="Comma 7 5" xfId="378"/>
    <cellStyle name="Comma 7 5 2" xfId="892"/>
    <cellStyle name="Comma 7 5 2 2" xfId="1936"/>
    <cellStyle name="Comma 7 5 2 2 2" xfId="5613"/>
    <cellStyle name="Comma 7 5 2 2 3" xfId="3781"/>
    <cellStyle name="Comma 7 5 2 3" xfId="4697"/>
    <cellStyle name="Comma 7 5 2 4" xfId="2865"/>
    <cellStyle name="Comma 7 5 3" xfId="1422"/>
    <cellStyle name="Comma 7 5 3 2" xfId="5163"/>
    <cellStyle name="Comma 7 5 3 3" xfId="3331"/>
    <cellStyle name="Comma 7 5 4" xfId="4247"/>
    <cellStyle name="Comma 7 5 5" xfId="2415"/>
    <cellStyle name="Comma 7 6" xfId="635"/>
    <cellStyle name="Comma 7 6 2" xfId="1679"/>
    <cellStyle name="Comma 7 6 2 2" xfId="5388"/>
    <cellStyle name="Comma 7 6 2 3" xfId="3556"/>
    <cellStyle name="Comma 7 6 3" xfId="4472"/>
    <cellStyle name="Comma 7 6 4" xfId="2640"/>
    <cellStyle name="Comma 7 7" xfId="1154"/>
    <cellStyle name="Comma 7 7 2" xfId="4927"/>
    <cellStyle name="Comma 7 7 3" xfId="3095"/>
    <cellStyle name="Comma 7 8" xfId="4011"/>
    <cellStyle name="Comma 7 9" xfId="2179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5775"/>
    <cellStyle name="Comma 8 2 2 2 2 3" xfId="3943"/>
    <cellStyle name="Comma 8 2 2 2 3" xfId="4859"/>
    <cellStyle name="Comma 8 2 2 2 4" xfId="3027"/>
    <cellStyle name="Comma 8 2 2 3" xfId="1584"/>
    <cellStyle name="Comma 8 2 2 3 2" xfId="5325"/>
    <cellStyle name="Comma 8 2 2 3 3" xfId="3493"/>
    <cellStyle name="Comma 8 2 2 4" xfId="4409"/>
    <cellStyle name="Comma 8 2 2 5" xfId="2577"/>
    <cellStyle name="Comma 8 2 3" xfId="797"/>
    <cellStyle name="Comma 8 2 3 2" xfId="1841"/>
    <cellStyle name="Comma 8 2 3 2 2" xfId="5550"/>
    <cellStyle name="Comma 8 2 3 2 3" xfId="3718"/>
    <cellStyle name="Comma 8 2 3 3" xfId="4634"/>
    <cellStyle name="Comma 8 2 3 4" xfId="2802"/>
    <cellStyle name="Comma 8 2 4" xfId="1325"/>
    <cellStyle name="Comma 8 2 4 2" xfId="5098"/>
    <cellStyle name="Comma 8 2 4 3" xfId="3266"/>
    <cellStyle name="Comma 8 2 5" xfId="4182"/>
    <cellStyle name="Comma 8 2 6" xfId="2350"/>
    <cellStyle name="Comma 8 3" xfId="432"/>
    <cellStyle name="Comma 8 3 2" xfId="946"/>
    <cellStyle name="Comma 8 3 2 2" xfId="1990"/>
    <cellStyle name="Comma 8 3 2 2 2" xfId="5667"/>
    <cellStyle name="Comma 8 3 2 2 3" xfId="3835"/>
    <cellStyle name="Comma 8 3 2 3" xfId="4751"/>
    <cellStyle name="Comma 8 3 2 4" xfId="2919"/>
    <cellStyle name="Comma 8 3 3" xfId="1476"/>
    <cellStyle name="Comma 8 3 3 2" xfId="5217"/>
    <cellStyle name="Comma 8 3 3 3" xfId="3385"/>
    <cellStyle name="Comma 8 3 4" xfId="4301"/>
    <cellStyle name="Comma 8 3 5" xfId="2469"/>
    <cellStyle name="Comma 8 4" xfId="689"/>
    <cellStyle name="Comma 8 4 2" xfId="1733"/>
    <cellStyle name="Comma 8 4 2 2" xfId="5442"/>
    <cellStyle name="Comma 8 4 2 3" xfId="3610"/>
    <cellStyle name="Comma 8 4 3" xfId="4526"/>
    <cellStyle name="Comma 8 4 4" xfId="2694"/>
    <cellStyle name="Comma 8 5" xfId="1211"/>
    <cellStyle name="Comma 8 5 2" xfId="4984"/>
    <cellStyle name="Comma 8 5 3" xfId="3152"/>
    <cellStyle name="Comma 8 6" xfId="4068"/>
    <cellStyle name="Comma 8 7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5739"/>
    <cellStyle name="Comma 9 2 2 2 2 3" xfId="3907"/>
    <cellStyle name="Comma 9 2 2 2 3" xfId="4823"/>
    <cellStyle name="Comma 9 2 2 2 4" xfId="2991"/>
    <cellStyle name="Comma 9 2 2 3" xfId="1548"/>
    <cellStyle name="Comma 9 2 2 3 2" xfId="5289"/>
    <cellStyle name="Comma 9 2 2 3 3" xfId="3457"/>
    <cellStyle name="Comma 9 2 2 4" xfId="4373"/>
    <cellStyle name="Comma 9 2 2 5" xfId="2541"/>
    <cellStyle name="Comma 9 2 3" xfId="761"/>
    <cellStyle name="Comma 9 2 3 2" xfId="1805"/>
    <cellStyle name="Comma 9 2 3 2 2" xfId="5514"/>
    <cellStyle name="Comma 9 2 3 2 3" xfId="3682"/>
    <cellStyle name="Comma 9 2 3 3" xfId="4598"/>
    <cellStyle name="Comma 9 2 3 4" xfId="2766"/>
    <cellStyle name="Comma 9 2 4" xfId="1287"/>
    <cellStyle name="Comma 9 2 4 2" xfId="5060"/>
    <cellStyle name="Comma 9 2 4 3" xfId="3228"/>
    <cellStyle name="Comma 9 2 5" xfId="4144"/>
    <cellStyle name="Comma 9 2 6" xfId="2312"/>
    <cellStyle name="Comma 9 3" xfId="396"/>
    <cellStyle name="Comma 9 3 2" xfId="910"/>
    <cellStyle name="Comma 9 3 2 2" xfId="1954"/>
    <cellStyle name="Comma 9 3 2 2 2" xfId="5631"/>
    <cellStyle name="Comma 9 3 2 2 3" xfId="3799"/>
    <cellStyle name="Comma 9 3 2 3" xfId="4715"/>
    <cellStyle name="Comma 9 3 2 4" xfId="2883"/>
    <cellStyle name="Comma 9 3 3" xfId="1440"/>
    <cellStyle name="Comma 9 3 3 2" xfId="5181"/>
    <cellStyle name="Comma 9 3 3 3" xfId="3349"/>
    <cellStyle name="Comma 9 3 4" xfId="4265"/>
    <cellStyle name="Comma 9 3 5" xfId="2433"/>
    <cellStyle name="Comma 9 4" xfId="653"/>
    <cellStyle name="Comma 9 4 2" xfId="1697"/>
    <cellStyle name="Comma 9 4 2 2" xfId="5406"/>
    <cellStyle name="Comma 9 4 2 3" xfId="3574"/>
    <cellStyle name="Comma 9 4 3" xfId="4490"/>
    <cellStyle name="Comma 9 4 4" xfId="2658"/>
    <cellStyle name="Comma 9 5" xfId="1173"/>
    <cellStyle name="Comma 9 5 2" xfId="4946"/>
    <cellStyle name="Comma 9 5 3" xfId="3114"/>
    <cellStyle name="Comma 9 6" xfId="4030"/>
    <cellStyle name="Comma 9 7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4915"/>
    <cellStyle name="Normal 2 5 2 3" xfId="3083"/>
    <cellStyle name="Normal 2 5 3" xfId="3999"/>
    <cellStyle name="Normal 2 5 4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5811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4917"/>
    <cellStyle name="Percent 3 2 3" xfId="3085"/>
    <cellStyle name="Percent 3 3" xfId="4001"/>
    <cellStyle name="Percent 3 4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965199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965199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965199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965199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965199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965199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O444" sqref="O444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7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43404</v>
      </c>
    </row>
    <row r="7" spans="1:12" x14ac:dyDescent="0.2">
      <c r="A7" s="107" t="str">
        <f>"Market Profile - "&amp; TEXT($H$3,"MMM")&amp;" "&amp;TEXT($H$3,"YYYY")</f>
        <v>Market Profile - Oct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93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93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94"/>
      <c r="B15" s="282" t="str">
        <f>TEXT($H$3,"MMM")&amp;" "&amp;TEXT($H$3,"YYYY")</f>
        <v>Oct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7716596</v>
      </c>
      <c r="C16" s="127">
        <f>Data!D5</f>
        <v>58018193</v>
      </c>
      <c r="D16" s="249">
        <f>Data!D8</f>
        <v>56876139</v>
      </c>
      <c r="E16" s="286">
        <f>(C16-D16)/ABS(D16)</f>
        <v>2.0079668206732529E-2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8897.9281229999997</v>
      </c>
      <c r="C17" s="127">
        <f>Data!B5/1000000</f>
        <v>76760.792751999994</v>
      </c>
      <c r="D17" s="249">
        <f>Data!B8/1000000</f>
        <v>68380.572776000001</v>
      </c>
      <c r="E17" s="286">
        <f t="shared" ref="E17:E18" si="0">(C17-D17)/ABS(D17)</f>
        <v>0.1225526437669919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496586.82296188915</v>
      </c>
      <c r="C18" s="127">
        <f>Data!C5/1000000</f>
        <v>4749254.3881606171</v>
      </c>
      <c r="D18" s="249">
        <f>Data!C8/1000000</f>
        <v>4395205.7994637666</v>
      </c>
      <c r="E18" s="286">
        <f t="shared" si="0"/>
        <v>8.0553358557191077E-2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1285</v>
      </c>
      <c r="C21" s="127">
        <f>Data!F5</f>
        <v>19654</v>
      </c>
      <c r="D21" s="249">
        <f>Data!F8</f>
        <v>29539</v>
      </c>
      <c r="E21" s="286">
        <f>(C21-D21)/ABS(D21)</f>
        <v>-0.33464233724906056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510.76083299999999</v>
      </c>
      <c r="C22" s="127">
        <f>Data!G5/1000000</f>
        <v>7319.1436000000003</v>
      </c>
      <c r="D22" s="249">
        <f>Data!G8/1000000</f>
        <v>7315.2228180000002</v>
      </c>
      <c r="E22" s="286">
        <f t="shared" ref="E22:E23" si="1">(C22-D22)/ABS(D22)</f>
        <v>5.3597574503849439E-4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20123.258329204127</v>
      </c>
      <c r="C23" s="128">
        <f>Data!H5/1000000</f>
        <v>289694.04760851728</v>
      </c>
      <c r="D23" s="290">
        <f>Data!H8/1000000</f>
        <v>324328.82301754644</v>
      </c>
      <c r="E23" s="291">
        <f t="shared" si="1"/>
        <v>-0.1067890762430183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Oct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84838.156375189996</v>
      </c>
      <c r="C29" s="249">
        <f>Data!O5/1000000</f>
        <v>928737.32339669997</v>
      </c>
      <c r="D29" s="249">
        <f>Data!O8/1000000</f>
        <v>755615.48135011003</v>
      </c>
      <c r="E29" s="195">
        <f>C29-D29</f>
        <v>173121.84204658994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-92768.569954749997</v>
      </c>
      <c r="C30" s="249">
        <f>Data!P5/1000000</f>
        <v>-951310.4186255699</v>
      </c>
      <c r="D30" s="249">
        <f>Data!P8/1000000</f>
        <v>-836137.19875125005</v>
      </c>
      <c r="E30" s="195">
        <f>C30-D30</f>
        <v>-115173.21987431985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-7930.4135795600005</v>
      </c>
      <c r="C31" s="298">
        <f>Data!Q5/1000000</f>
        <v>-22573.095228869999</v>
      </c>
      <c r="D31" s="298">
        <f>Data!Q8/1000000</f>
        <v>-80521.717401140006</v>
      </c>
      <c r="E31" s="299">
        <f>C31-D31</f>
        <v>57948.622172270007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Oct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26943</v>
      </c>
      <c r="C38" s="287">
        <f>Data!CK6</f>
        <v>258614</v>
      </c>
      <c r="D38" s="287">
        <f>Data!CK11</f>
        <v>244466</v>
      </c>
      <c r="E38" s="286">
        <f t="shared" ref="E38:E40" si="2">IFERROR(IF(OR(AND(D38="",C38=""),AND(D38=0,C38=0)),"",
IF(OR(D38="",D38=0),1,
IF(OR(D38&lt;&gt;"",D38&lt;&gt;0),(C38-D38)/ABS(D38)))),-1)</f>
        <v>5.7873078464899003E-2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969464.73025499994</v>
      </c>
      <c r="C39" s="287">
        <f>Data!CK7/1000000</f>
        <v>7961142.350939</v>
      </c>
      <c r="D39" s="287">
        <f>Data!CK12/1000000</f>
        <v>6461704.3710780004</v>
      </c>
      <c r="E39" s="286">
        <f t="shared" si="2"/>
        <v>0.23204991961135629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968481.16328268894</v>
      </c>
      <c r="C40" s="287">
        <f>Data!CK8/1000000</f>
        <v>8225037.1012978461</v>
      </c>
      <c r="D40" s="287">
        <f>Data!CK13/1000000</f>
        <v>6773967.9997381661</v>
      </c>
      <c r="E40" s="286">
        <f t="shared" si="2"/>
        <v>0.21421257106850344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16540</v>
      </c>
      <c r="C43" s="287">
        <f>Data!CN6</f>
        <v>135942</v>
      </c>
      <c r="D43" s="287">
        <f>Data!CN11</f>
        <v>133200</v>
      </c>
      <c r="E43" s="286">
        <f t="shared" ref="E43:E45" si="3">IFERROR(IF(OR(AND(D43="",C43=""),AND(D43=0,C43=0)),"",
IF(OR(D43="",D43=0),1,
IF(OR(D43&lt;&gt;"",D43&lt;&gt;0),(C43-D43)/ABS(D43)))),-1)</f>
        <v>2.0585585585585587E-2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2138711.146553</v>
      </c>
      <c r="C44" s="287">
        <f>Data!CN7/1000000</f>
        <v>17593110.211894002</v>
      </c>
      <c r="D44" s="287">
        <f>Data!CN12/1000000</f>
        <v>16328831.331656</v>
      </c>
      <c r="E44" s="286">
        <f t="shared" si="3"/>
        <v>7.7426170591094259E-2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1977752.0423674902</v>
      </c>
      <c r="C45" s="287">
        <f>Data!CN8/1000000</f>
        <v>17188459.455910914</v>
      </c>
      <c r="D45" s="287">
        <f>Data!CN13/1000000</f>
        <v>15916721.259322399</v>
      </c>
      <c r="E45" s="286">
        <f t="shared" si="3"/>
        <v>7.989950793689117E-2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837</v>
      </c>
      <c r="C48" s="127">
        <f>Data!CQ6</f>
        <v>7103</v>
      </c>
      <c r="D48" s="249">
        <f>Data!CQ11</f>
        <v>7377</v>
      </c>
      <c r="E48" s="286">
        <f t="shared" ref="E48:E50" si="4">IFERROR(IF(OR(AND(D48="",C48=""),AND(D48=0,C48=0)),"",
IF(OR(D48="",D48=0),1,
IF(OR(D48&lt;&gt;"",D48&lt;&gt;0),(C48-D48)/ABS(D48)))),-1)</f>
        <v>-3.7142469838687811E-2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77145.384594000003</v>
      </c>
      <c r="C49" s="127">
        <f>Data!CQ7/1000000</f>
        <v>522560.02152399998</v>
      </c>
      <c r="D49" s="249">
        <f>Data!CQ12/1000000</f>
        <v>600503.32620300003</v>
      </c>
      <c r="E49" s="286">
        <f t="shared" si="4"/>
        <v>-0.129796624394802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29971.79526422</v>
      </c>
      <c r="C50" s="128">
        <f>Data!CQ8/1000000</f>
        <v>168533.72827307007</v>
      </c>
      <c r="D50" s="290">
        <f>Data!CQ13/1000000</f>
        <v>261459.72035931997</v>
      </c>
      <c r="E50" s="291">
        <f t="shared" si="4"/>
        <v>-0.35541226755135807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Oct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124349.10119099999</v>
      </c>
      <c r="C57" s="287">
        <f>(SUMIFS(Data!$CZ$1:$CZ$12,Data!$CU$1:$CU$12,"Standard Trade")+SUMIFS(Data!$CZ$1:$CZ$12,Data!$CU$1:$CU$12,"Standard Trade (Spot)"))/1000000</f>
        <v>983766.35922999994</v>
      </c>
      <c r="D57" s="287">
        <f>(SUMIFS(Data!$CZ$27:$CZ$38,Data!$CU$27:$CU$38,"Standard Trade")+SUMIFS(Data!$CZ$27:$CZ$38,Data!$CU$27:$CU$38,"Standard Trade (Spot)"))/1000000</f>
        <v>865155.34029299999</v>
      </c>
      <c r="E57" s="195">
        <f>C57-D57</f>
        <v>118611.01893699996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128171.922991</v>
      </c>
      <c r="C58" s="287">
        <f>(SUMIFS(Data!$DC$1:$DC$12,Data!$CU$1:$CU$12,"Standard Trade")+SUMIFS(Data!$DC$1:$DC$12,Data!$CU$1:$CU$12,"Standard Trade (Spot)"))/1000000</f>
        <v>1037953.675119</v>
      </c>
      <c r="D58" s="287">
        <f>(SUMIFS(Data!$DC$27:$DC$38,Data!$CU$27:$CU$38,"Standard Trade")+SUMIFS(Data!$DC$27:$DC$38,Data!$CU$27:$CU$38,"Standard Trade (Spot)"))/1000000</f>
        <v>802360.49005799997</v>
      </c>
      <c r="E58" s="195">
        <f>C58-D58</f>
        <v>235593.18506100005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-3822.8218000000052</v>
      </c>
      <c r="C59" s="298">
        <f t="shared" ref="C59" si="5">C57-C58</f>
        <v>-54187.315889000078</v>
      </c>
      <c r="D59" s="298">
        <f>D57-D58</f>
        <v>62794.85023500002</v>
      </c>
      <c r="E59" s="298">
        <f>E57-E58</f>
        <v>-116982.1661240001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Oct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406848</v>
      </c>
      <c r="C67" s="249">
        <f>Data!BR2</f>
        <v>2982354</v>
      </c>
      <c r="D67" s="249">
        <f>Data!BR8</f>
        <v>2687832</v>
      </c>
      <c r="E67" s="286">
        <f>IFERROR(IF(OR(AND(D67="",C67=""),AND(D67=0,C67=0)),"",
IF(OR(D67="",D67=0),1,
IF(OR(D67&lt;&gt;"",D67&lt;&gt;0),(C67-D67)/ABS(D67)))),-1)</f>
        <v>0.10957604493137964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4766.0870000000004</v>
      </c>
      <c r="C68" s="249">
        <f>Data!BQ2/1000</f>
        <v>82295.010999999999</v>
      </c>
      <c r="D68" s="249">
        <f>Data!BQ8/1000</f>
        <v>243724.75599999999</v>
      </c>
      <c r="E68" s="286">
        <f t="shared" ref="E68:E70" si="6">IFERROR(IF(OR(AND(D68="",C68=""),AND(D68=0,C68=0)),"",
IF(OR(D68="",D68=0),1,
IF(OR(D68&lt;&gt;"",D68&lt;&gt;0),(C68-D68)/ABS(D68)))),-1)</f>
        <v>-0.66234447271330943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431.43704454710786</v>
      </c>
      <c r="C69" s="249">
        <f>Data!BP2/1000000000</f>
        <v>4962.4631135674344</v>
      </c>
      <c r="D69" s="249">
        <f>Data!BP8/1000000000</f>
        <v>4927.6397421993624</v>
      </c>
      <c r="E69" s="286">
        <f t="shared" si="6"/>
        <v>7.0669475022395256E-3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7255608</v>
      </c>
      <c r="C70" s="249">
        <f>B70</f>
        <v>7255608</v>
      </c>
      <c r="D70" s="249">
        <f>Data!BP14</f>
        <v>28281407</v>
      </c>
      <c r="E70" s="286">
        <f t="shared" si="6"/>
        <v>-0.74344953912653633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1440</v>
      </c>
      <c r="C73" s="249">
        <f>Data!BR5</f>
        <v>10399</v>
      </c>
      <c r="D73" s="249">
        <f>Data!BR11</f>
        <v>21138</v>
      </c>
      <c r="E73" s="286">
        <f t="shared" ref="E73:E76" si="7">IFERROR(IF(OR(AND(D73="",C73=""),AND(D73=0,C73=0)),"",
IF(OR(D73="",D73=0),1,
IF(OR(D73&lt;&gt;"",D73&lt;&gt;0),(C73-D73)/ABS(D73)))),-1)</f>
        <v>-0.50804238811618885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1428.893</v>
      </c>
      <c r="C74" s="249">
        <f>Data!BQ5/1000</f>
        <v>12169.541999999999</v>
      </c>
      <c r="D74" s="249">
        <f>Data!BQ11/1000</f>
        <v>15686.879000000001</v>
      </c>
      <c r="E74" s="286">
        <f t="shared" si="7"/>
        <v>-0.22422159309063333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6.7547372689399996</v>
      </c>
      <c r="C75" s="249">
        <f>Data!BP5/1000000000</f>
        <v>34.446457754400001</v>
      </c>
      <c r="D75" s="249">
        <f>Data!BP11/1000000000</f>
        <v>35.194018389500002</v>
      </c>
      <c r="E75" s="286">
        <f t="shared" si="7"/>
        <v>-2.1241127592381802E-2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2874630</v>
      </c>
      <c r="C76" s="249">
        <f>B76</f>
        <v>2874630</v>
      </c>
      <c r="D76" s="249">
        <f>Data!BP17</f>
        <v>3468791</v>
      </c>
      <c r="E76" s="286">
        <f t="shared" si="7"/>
        <v>-0.17128763306869743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Oct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Oct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2035</v>
      </c>
      <c r="C103" s="249">
        <f>Data!BR32</f>
        <v>11599</v>
      </c>
      <c r="D103" s="249">
        <f>Data!BR38</f>
        <v>11234</v>
      </c>
      <c r="E103" s="286">
        <f t="shared" ref="E103:E106" si="8">IFERROR(IF(OR(AND(D103="",C103=""),AND(D103=0,C103=0)),"",
IF(OR(D103="",D103=0),1,
IF(OR(D103&lt;&gt;"",D103&lt;&gt;0),(C103-D103)/ABS(D103)))),-1)</f>
        <v>3.249065337368702E-2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1992229</v>
      </c>
      <c r="C104" s="249">
        <f>Data!BQ32</f>
        <v>11084294</v>
      </c>
      <c r="D104" s="249">
        <f>Data!BQ38</f>
        <v>10460225</v>
      </c>
      <c r="E104" s="286">
        <f t="shared" si="8"/>
        <v>5.9661144956250939E-2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209187.75754296998</v>
      </c>
      <c r="C105" s="249">
        <f>Data!BP32/1000000</f>
        <v>1218705.2459392301</v>
      </c>
      <c r="D105" s="249">
        <f>Data!BP38/1000000</f>
        <v>1178537.2988871301</v>
      </c>
      <c r="E105" s="286">
        <f t="shared" si="8"/>
        <v>3.4082881458253202E-2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1238825</v>
      </c>
      <c r="C106" s="249">
        <f>B106</f>
        <v>1238825</v>
      </c>
      <c r="D106" s="249">
        <f>Data!BP44</f>
        <v>1389636</v>
      </c>
      <c r="E106" s="286">
        <f t="shared" si="8"/>
        <v>-0.10852554194047938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224</v>
      </c>
      <c r="C109" s="127">
        <f>Data!BR35</f>
        <v>787</v>
      </c>
      <c r="D109" s="127">
        <f>Data!BR41</f>
        <v>569</v>
      </c>
      <c r="E109" s="286">
        <f t="shared" ref="E109:E112" si="9">IFERROR(IF(OR(AND(D109="",C109=""),AND(D109=0,C109=0)),"",
IF(OR(D109="",D109=0),1,
IF(OR(D109&lt;&gt;"",D109&lt;&gt;0),(C109-D109)/ABS(D109)))),-1)</f>
        <v>0.38312829525483305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78210</v>
      </c>
      <c r="C110" s="127">
        <f>Data!BQ35</f>
        <v>348091</v>
      </c>
      <c r="D110" s="127">
        <f>Data!BQ41</f>
        <v>209868</v>
      </c>
      <c r="E110" s="286">
        <f t="shared" si="9"/>
        <v>0.65861875083385746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8044.8746147000002</v>
      </c>
      <c r="C111" s="127">
        <f>Data!BP35/1000000</f>
        <v>34976.590037279995</v>
      </c>
      <c r="D111" s="127">
        <f>Data!BP41/1000000</f>
        <v>19201.704760549997</v>
      </c>
      <c r="E111" s="286">
        <f t="shared" si="9"/>
        <v>0.8215356643301579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118910</v>
      </c>
      <c r="C112" s="128">
        <f>B112</f>
        <v>118910</v>
      </c>
      <c r="D112" s="128">
        <f>Data!BP47</f>
        <v>85832</v>
      </c>
      <c r="E112" s="291">
        <f t="shared" si="9"/>
        <v>0.38538074377854414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Oct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3933</v>
      </c>
      <c r="C121" s="249">
        <f>Data!BR60</f>
        <v>42728</v>
      </c>
      <c r="D121" s="249">
        <f>Data!BR66</f>
        <v>53282</v>
      </c>
      <c r="E121" s="286">
        <f t="shared" ref="E121:E123" si="10">IFERROR(IF(OR(AND(D121="",C121=""),AND(D121=0,C121=0)),"",
IF(OR(D121="",D121=0),1,
IF(OR(D121&lt;&gt;"",D121&lt;&gt;0),(C121-D121)/ABS(D121)))),-1)</f>
        <v>-0.19807815021958636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1880787</v>
      </c>
      <c r="C122" s="249">
        <f>Data!BQ60</f>
        <v>35196089</v>
      </c>
      <c r="D122" s="249">
        <f>Data!BQ66</f>
        <v>38745700</v>
      </c>
      <c r="E122" s="286">
        <f t="shared" si="10"/>
        <v>-9.1613030607267387E-2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26837.475187012002</v>
      </c>
      <c r="C123" s="249">
        <f>Data!BP60/1000000</f>
        <v>483057.25653054094</v>
      </c>
      <c r="D123" s="249">
        <f>Data!BP66/1000000</f>
        <v>527783.98133440001</v>
      </c>
      <c r="E123" s="286">
        <f t="shared" si="10"/>
        <v>-8.4744377218073541E-2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1743946</v>
      </c>
      <c r="C124" s="249">
        <f>B124</f>
        <v>1743946</v>
      </c>
      <c r="D124" s="249">
        <f>VLOOKUP("Future",Data!$BP$71:$BQ$73,2,FALSE)</f>
        <v>2101899</v>
      </c>
      <c r="E124" s="286">
        <f>IFERROR(IF(OR(AND(D124="",C124=""),AND(D124=0,C124=0)),"",
IF(OR(D124="",D124=0),1,
IF(OR(D124&lt;&gt;"",D124&lt;&gt;0),(C124-D124)/ABS(D124)))),-1)</f>
        <v>-0.17029980983862689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183</v>
      </c>
      <c r="C127" s="249">
        <f>Data!BR63</f>
        <v>3091</v>
      </c>
      <c r="D127" s="249">
        <f>Data!BR69</f>
        <v>2743</v>
      </c>
      <c r="E127" s="286">
        <f t="shared" ref="E127:E129" si="11">IFERROR(IF(OR(AND(D127="",C127=""),AND(D127=0,C127=0)),"",
IF(OR(D127="",D127=0),1,
IF(OR(D127&lt;&gt;"",D127&lt;&gt;0),(C127-D127)/ABS(D127)))),-1)</f>
        <v>0.12686839227123586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1448250</v>
      </c>
      <c r="C128" s="249">
        <f>Data!BQ63</f>
        <v>28469075</v>
      </c>
      <c r="D128" s="249">
        <f>Data!BQ69</f>
        <v>12856007</v>
      </c>
      <c r="E128" s="286">
        <f t="shared" si="11"/>
        <v>1.2144570238644083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21851.656850900003</v>
      </c>
      <c r="C129" s="249">
        <f>Data!BP63/1000000</f>
        <v>479220.04350922501</v>
      </c>
      <c r="D129" s="249">
        <f>Data!BP69/1000000</f>
        <v>179069.69442710001</v>
      </c>
      <c r="E129" s="286">
        <f t="shared" si="11"/>
        <v>1.6761649705294908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9280491</v>
      </c>
      <c r="C130" s="249">
        <f>MarketProfile!B130</f>
        <v>9280491</v>
      </c>
      <c r="D130" s="249">
        <f>VLOOKUP("Option",Data!$BP$71:$BQ$73,2,FALSE)</f>
        <v>3816827</v>
      </c>
      <c r="E130" s="286">
        <f>IFERROR(IF(OR(AND(D130="",C130=""),AND(D130=0,C130=0)),"",
IF(OR(D130="",D130=0),1,
IF(OR(D130&lt;&gt;"",D130&lt;&gt;0),(C130-D130)/ABS(D130)))),-1)</f>
        <v>1.4314675514504587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Oct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27778</v>
      </c>
      <c r="C138" s="249">
        <f>Data!BR76</f>
        <v>320904</v>
      </c>
      <c r="D138" s="249">
        <f>Data!BR82</f>
        <v>283859</v>
      </c>
      <c r="E138" s="286">
        <f>IFERROR(IF(OR(AND(D138="",C138=""),AND(D138=0,C138=0)),"",
IF(OR(D138="",D138=0),1,
IF(OR(D138&lt;&gt;"",D138&lt;&gt;0),(C138-D138)/ABS(D138)))),-1)</f>
        <v>0.13050493378754946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211.16399999999999</v>
      </c>
      <c r="C139" s="249">
        <f>Data!BQ76</f>
        <v>2454148</v>
      </c>
      <c r="D139" s="249">
        <f>Data!BQ82</f>
        <v>2232385</v>
      </c>
      <c r="E139" s="286">
        <f t="shared" ref="E139:E141" si="12">IFERROR(IF(OR(AND(D139="",C139=""),AND(D139=0,C139=0)),"",
IF(OR(D139="",D139=0),1,
IF(OR(D139&lt;&gt;"",D139&lt;&gt;0),(C139-D139)/ABS(D139)))),-1)</f>
        <v>9.9339047700105487E-2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48463.510357298001</v>
      </c>
      <c r="C140" s="249">
        <f>Data!BP76/1000000</f>
        <v>522807.76116391498</v>
      </c>
      <c r="D140" s="249">
        <f>Data!BP82/1000000</f>
        <v>465168.22359706997</v>
      </c>
      <c r="E140" s="286">
        <f t="shared" si="12"/>
        <v>0.12391116727864142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145233</v>
      </c>
      <c r="C141" s="249">
        <f>B141</f>
        <v>145233</v>
      </c>
      <c r="D141" s="249">
        <f>Data!BP88</f>
        <v>139797</v>
      </c>
      <c r="E141" s="286">
        <f t="shared" si="12"/>
        <v>3.8884954612759932E-2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2267</v>
      </c>
      <c r="C144" s="249">
        <f>Data!BR79</f>
        <v>24310</v>
      </c>
      <c r="D144" s="249">
        <f>Data!BR85</f>
        <v>24025</v>
      </c>
      <c r="E144" s="286">
        <f>IFERROR(IF(OR(AND(D144="",C144=""),AND(D144=0,C144=0)),"",
IF(OR(D144="",D144=0),1,
IF(OR(D144&lt;&gt;"",D144&lt;&gt;0),(C144-D144)/ABS(D144)))),-1)</f>
        <v>1.1862643080124869E-2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20.254000000000001</v>
      </c>
      <c r="C145" s="249">
        <f>Data!BQ79</f>
        <v>257718</v>
      </c>
      <c r="D145" s="249">
        <f>Data!BQ85</f>
        <v>242963</v>
      </c>
      <c r="E145" s="286">
        <f t="shared" ref="E145:E146" si="13">IFERROR(IF(OR(AND(D145="",C145=""),AND(D145=0,C145=0)),"",
IF(OR(D145="",D145=0),1,
IF(OR(D145&lt;&gt;"",D145&lt;&gt;0),(C145-D145)/ABS(D145)))),-1)</f>
        <v>6.0729411474175078E-2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173.95611517</v>
      </c>
      <c r="C146" s="249">
        <f>Data!BP79/1000000</f>
        <v>2211.8203155399901</v>
      </c>
      <c r="D146" s="249">
        <f>Data!BP85/1000000</f>
        <v>2732.1882928599903</v>
      </c>
      <c r="E146" s="286">
        <f t="shared" si="13"/>
        <v>-0.19045831456048412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76730</v>
      </c>
      <c r="C147" s="249">
        <f>B147</f>
        <v>76730</v>
      </c>
      <c r="D147" s="249">
        <f>Data!BP91</f>
        <v>63648</v>
      </c>
      <c r="E147" s="286">
        <f>IFERROR(IF(OR(AND(D147="",C147=""),AND(D147=0,C147=0)),"",
IF(OR(D147="",D147=0),1,
IF(OR(D147&lt;&gt;"",D147&lt;&gt;0),(C147-D147)/ABS(D147)))),-1)</f>
        <v>0.20553670186023126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Oct 2018</v>
      </c>
      <c r="C153" s="282" t="str">
        <f>TEXT(DATE(2000,TEXT(H3,"M")-1,1),"mmm")&amp; " "&amp; TEXT(H3,"YYYY")</f>
        <v>Sep 2018</v>
      </c>
      <c r="D153" s="284" t="s">
        <v>121</v>
      </c>
      <c r="E153" s="282"/>
      <c r="F153" s="282"/>
      <c r="G153" s="282" t="str">
        <f>TEXT($H$3,"MMM")&amp;" "&amp;TEXT($H$3,"YYYY")</f>
        <v>Oct 2018</v>
      </c>
      <c r="H153" s="282" t="str">
        <f>TEXT($H$3,"MMM")&amp;" "&amp;TEXT($H$3,"YYYY")-1</f>
        <v>Oct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213567.9702417962</v>
      </c>
      <c r="C154" s="322">
        <f>VLOOKUP("ABuy",Data!$J$7:$M$11,4,FALSE)/1000000</f>
        <v>216008.70524873975</v>
      </c>
      <c r="D154" s="186">
        <f>((B154/C154)-1)</f>
        <v>-1.1299243723223884E-2</v>
      </c>
      <c r="E154" s="322"/>
      <c r="F154" s="322"/>
      <c r="G154" s="322">
        <f>VLOOKUP("Abuy",Data!$J$13:$M$17,4,FALSE)/1000000</f>
        <v>204144.604976845</v>
      </c>
      <c r="H154" s="322">
        <f>VLOOKUP("Abuy",Data!$J$19:$M$23,4,FALSE)/1000000</f>
        <v>209229.11338393</v>
      </c>
      <c r="I154" s="200">
        <f>((G154/H154)-1)</f>
        <v>-2.4301151617246775E-2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194298.43873761312</v>
      </c>
      <c r="C155" s="322">
        <f>VLOOKUP("Asell",Data!$J$7:$M$11,4,FALSE)/1000000</f>
        <v>193881.48640219195</v>
      </c>
      <c r="D155" s="200">
        <f t="shared" ref="D155:D157" si="14">((B155/C155)-1)</f>
        <v>2.1505526038532174E-3</v>
      </c>
      <c r="E155" s="322"/>
      <c r="F155" s="322"/>
      <c r="G155" s="322">
        <f>VLOOKUP("Asell",Data!$J$13:$M$17,4,FALSE)/1000000</f>
        <v>186588.68988651503</v>
      </c>
      <c r="H155" s="322">
        <f>VLOOKUP("Asell",Data!$J$19:$M$23,4,FALSE)/1000000</f>
        <v>187538.81583983998</v>
      </c>
      <c r="I155" s="200">
        <f t="shared" ref="I155:I157" si="15">((G155/H155)-1)</f>
        <v>-5.0662896055415629E-3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283018.85272009298</v>
      </c>
      <c r="C156" s="322">
        <f>VLOOKUP("Pbuy",Data!$J$7:$M$11,4,FALSE)/1000000</f>
        <v>273647.86512541695</v>
      </c>
      <c r="D156" s="200">
        <f t="shared" si="14"/>
        <v>3.4244694693237099E-2</v>
      </c>
      <c r="E156" s="322"/>
      <c r="F156" s="322"/>
      <c r="G156" s="322">
        <f>VLOOKUP("Pbuy",Data!$J$13:$M$17,4,FALSE)/1000000</f>
        <v>272318.95965584001</v>
      </c>
      <c r="H156" s="322">
        <f>VLOOKUP("Pbuy",Data!$J$19:$M$23,4,FALSE)/1000000</f>
        <v>263233.50462139002</v>
      </c>
      <c r="I156" s="200">
        <f t="shared" si="15"/>
        <v>3.4514812419177643E-2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302288.38422427594</v>
      </c>
      <c r="C157" s="322">
        <f>VLOOKUP("Psell",Data!$J$7:$M$11,4,FALSE)/1000000</f>
        <v>295775.08397196466</v>
      </c>
      <c r="D157" s="200">
        <f t="shared" si="14"/>
        <v>2.2021125528371543E-2</v>
      </c>
      <c r="E157" s="322"/>
      <c r="F157" s="322"/>
      <c r="G157" s="322">
        <f>VLOOKUP("Psell",Data!$J$13:$M$17,4,FALSE)/1000000</f>
        <v>289874.87474617001</v>
      </c>
      <c r="H157" s="322">
        <f>VLOOKUP("Psell",Data!$J$19:$M$23,4,FALSE)/1000000</f>
        <v>284923.80216547998</v>
      </c>
      <c r="I157" s="200">
        <f t="shared" si="15"/>
        <v>1.7376830377317853E-2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96" t="s">
        <v>128</v>
      </c>
      <c r="E160" s="396"/>
      <c r="F160" s="284" t="s">
        <v>129</v>
      </c>
      <c r="G160" s="392" t="s">
        <v>130</v>
      </c>
      <c r="H160" s="392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95">
        <v>1959547</v>
      </c>
      <c r="E162" s="395"/>
      <c r="F162" s="335">
        <v>42349</v>
      </c>
      <c r="G162" s="395">
        <v>7331360</v>
      </c>
      <c r="H162" s="395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95">
        <f>2513652909/1000000</f>
        <v>2513.6529089999999</v>
      </c>
      <c r="E163" s="395"/>
      <c r="F163" s="335">
        <v>42349</v>
      </c>
      <c r="G163" s="395">
        <v>9748834</v>
      </c>
      <c r="H163" s="395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95">
        <v>165827</v>
      </c>
      <c r="E164" s="395"/>
      <c r="F164" s="335">
        <v>42631</v>
      </c>
      <c r="G164" s="395">
        <v>612552</v>
      </c>
      <c r="H164" s="395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Oct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">
        <v>669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86" t="s">
        <v>209</v>
      </c>
      <c r="G182" s="386"/>
      <c r="H182" s="386"/>
      <c r="I182" s="386"/>
    </row>
    <row r="183" spans="1:11" ht="15.75" thickBot="1" x14ac:dyDescent="0.3">
      <c r="A183" s="295"/>
      <c r="B183" s="320" t="str">
        <f>TEXT(DATE(2000,TEXT(H3,"M")-1,1),"mmm")&amp; " "&amp; TEXT(H3,"YYYY")</f>
        <v>Sep 2018</v>
      </c>
      <c r="C183" s="284" t="s">
        <v>16</v>
      </c>
      <c r="D183" s="320" t="str">
        <f>TEXT(DATE(2000,TEXT(H3,"M")-1,1),"mmm")&amp; " "&amp; TEXT(H3,"YYYY")-1</f>
        <v>Sep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988338.75024757395</v>
      </c>
      <c r="C184" s="345">
        <v>18</v>
      </c>
      <c r="D184" s="406">
        <v>1105380.28648377</v>
      </c>
      <c r="E184" s="407">
        <v>17</v>
      </c>
      <c r="F184" s="403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34636.036131624343</v>
      </c>
      <c r="C185" s="345">
        <v>19</v>
      </c>
      <c r="D185" s="408">
        <v>36926.5012282104</v>
      </c>
      <c r="E185" s="409">
        <v>19</v>
      </c>
      <c r="F185" s="403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0.41945946427677289</v>
      </c>
      <c r="C186" s="345">
        <v>25</v>
      </c>
      <c r="D186" s="410">
        <v>0.29918751065643956</v>
      </c>
      <c r="E186" s="409">
        <v>27</v>
      </c>
      <c r="F186" s="403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0.40576956995853986</v>
      </c>
      <c r="C187" s="345">
        <v>25</v>
      </c>
      <c r="D187" s="410">
        <v>0.36010580488148236</v>
      </c>
      <c r="E187" s="409">
        <v>26</v>
      </c>
      <c r="F187" s="403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404"/>
      <c r="E188" s="405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Oct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138.94563600000001</v>
      </c>
      <c r="C197" s="361">
        <f>SUMIF(Data!$DJ$1:$DJ$15,"AS",Data!$DK$1:$DK$15)/1000000</f>
        <v>3582.8433608800001</v>
      </c>
      <c r="D197" s="361">
        <f>SUMIF(Data!$DM$1:$DM$15,"AS",Data!$DN$1:$DN$15)/1000000</f>
        <v>23060.625689479999</v>
      </c>
      <c r="E197" s="363">
        <f>IFERROR(IF(OR(AND(D197="",C197=""),AND(D197=0,C197=0)),0,
IF(OR(D197="",D197=0),1,
IF(OR(D197&lt;&gt;"",D197&lt;&gt;0),(C197-D197)/ABS(D197)))),-1)</f>
        <v>-0.84463373157674326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4172.3845466599996</v>
      </c>
      <c r="D198" s="361">
        <f>(SUMIF(Data!$DM$1:$DM$15,"RT",Data!$DN$1:$DN$15)+SUMIF(Data!$DM$1:$DM$15,"TU",Data!$DN$1:$DN$15))/1000000</f>
        <v>28573.846695169999</v>
      </c>
      <c r="E198" s="363">
        <f t="shared" ref="E198:E201" si="16">IFERROR(IF(OR(AND(D198="",C198=""),AND(D198=0,C198=0)),0,
IF(OR(D198="",D198=0),1,
IF(OR(D198&lt;&gt;"",D198&lt;&gt;0),(C198-D198)/ABS(D198)))),-1)</f>
        <v>-0.85397889926506532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1279.2194080300001</v>
      </c>
      <c r="C200" s="361">
        <f>(SUMIF(Data!$DJ$1:$DJ$15,"SO",Data!$DK$1:$DK$15)+SUMIF(Data!$DJ$1:$DJ$15,"SS",Data!$DK$1:$DK$15))/1000000</f>
        <v>5822.7192526500003</v>
      </c>
      <c r="D200" s="361">
        <f>(SUMIF(Data!$DM$1:$DM$15,"SO",Data!$DN$1:$DN$15)+SUMIF(Data!$DM$1:$DM$15,"SS",Data!$DN$1:$DN$15))/1000000</f>
        <v>8119.5463487299994</v>
      </c>
      <c r="E200" s="363">
        <f t="shared" si="16"/>
        <v>-0.28287628365336598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1117.67907537</v>
      </c>
      <c r="C201" s="361">
        <f>(SUMIF(Data!$DJ$1:$DJ$15,"SI",Data!$DK$1:$DK$15)+SUMIF(Data!$DJ$1:$DJ$15,"GI",Data!$DK$1:$DK$15))/1000000</f>
        <v>38407.516753770004</v>
      </c>
      <c r="D201" s="361">
        <f>(SUMIF(Data!$DM$1:$DM$15,"SI",Data!$DN$1:$DN$15)+SUMIF(Data!$DM$1:$DM$15,"GI",Data!$DN$1:$DN$15))/1000000</f>
        <v>26754.449412919999</v>
      </c>
      <c r="E201" s="363">
        <f t="shared" si="16"/>
        <v>0.43555623817930705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2535.8441193999997</v>
      </c>
      <c r="C202" s="362">
        <f>SUM(C197:C201)</f>
        <v>51985.463913960004</v>
      </c>
      <c r="D202" s="362">
        <f>SUM(D197:D201)</f>
        <v>86508.468146300002</v>
      </c>
      <c r="E202" s="364">
        <f>IFERROR(IF(OR(AND(D202="",C202=""),AND(D202=0,C202=0)),0,
IF(OR(D202="",D202=0),1,
IF(OR(D202&lt;&gt;"",D202&lt;&gt;0),(C202-D202)/ABS(D202)))),-1)</f>
        <v>-0.39907080742611162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Oct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f>250*Data!CE9/Data!CH2/Data!CD18</f>
        <v>0.40476841880904207</v>
      </c>
      <c r="C210" s="286">
        <v>0.43090000000000001</v>
      </c>
      <c r="D210" s="286">
        <v>0.3296</v>
      </c>
      <c r="E210" s="286">
        <f>IFERROR(IF(OR(AND(D210="",C210=""),AND(D210=0,C210=0)),"",
IF(OR(D210="",D210=0),1,
IF(OR(D210&lt;&gt;"",D210&lt;&gt;0),(C210-D210)/ABS(D210)))),-1)</f>
        <v>0.30734223300970875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0.38840000000000002</v>
      </c>
      <c r="C211" s="286">
        <v>0.40329999999999999</v>
      </c>
      <c r="D211" s="286">
        <v>0.30399999999999999</v>
      </c>
      <c r="E211" s="286">
        <f>IFERROR(IF(OR(AND(D211="",C211=""),AND(D211=0,C211=0)),"",
IF(OR(D211="",D211=0),1,
IF(OR(D211&lt;&gt;"",D211&lt;&gt;0),(C211-D211)/ABS(D211)))),-1)</f>
        <v>0.32664473684210527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668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Oct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325</v>
      </c>
      <c r="C221" s="249">
        <f>SUMIF(Data!$BT$9:$BT$14,"&lt;&gt;AltX",Data!BU9:BU14)</f>
        <v>325</v>
      </c>
      <c r="D221" s="249">
        <f>SUMIF(Data!$BT$17:$BT$23,"&lt;&gt;AltX",Data!$BU$17:$BU$24)</f>
        <v>324</v>
      </c>
      <c r="E221" s="286">
        <f>IFERROR(IF(OR(AND(D221="",C221=""),AND(D221=0,C221=0)),"",
IF(OR(D221="",D221=0),1,
IF(OR(D221&lt;&gt;"",D221&lt;&gt;0),(C221-D221)/ABS(D221)))),-1)</f>
        <v>3.0864197530864196E-3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10</v>
      </c>
      <c r="D222" s="249">
        <f>SUMIF(Data!$BT$17:$BT$23,"&lt;&gt;AltX",Data!$BV$17:$BV$23)</f>
        <v>11</v>
      </c>
      <c r="E222" s="286">
        <f t="shared" ref="E222:E223" si="17">IFERROR(IF(OR(AND(D222="",C222=""),AND(D222=0,C222=0)),"",
IF(OR(D222="",D222=0),1,
IF(OR(D222&lt;&gt;"",D222&lt;&gt;0),(C222-D222)/ABS(D222)))),-1)</f>
        <v>-9.0909090909090912E-2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9</v>
      </c>
      <c r="D223" s="249">
        <f>SUMIF(Data!$BT$17:$BT$23,"&lt;&gt;AltX",Data!$BW$17:$BW$23)</f>
        <v>20</v>
      </c>
      <c r="E223" s="286">
        <f t="shared" si="17"/>
        <v>-0.55000000000000004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52</v>
      </c>
      <c r="E226" s="286">
        <f t="shared" ref="E226:E227" si="18">IFERROR(IF(OR(AND(D226="",C226=""),AND(D226=0,C226=0)),"",
IF(OR(D226="",D226=0),1,
IF(OR(D226&lt;&gt;"",D226&lt;&gt;0),(C226-D226)/ABS(D226)))),-1)</f>
        <v>-0.11538461538461539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6</v>
      </c>
      <c r="E227" s="286">
        <f t="shared" si="18"/>
        <v>-0.83333333333333337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8</v>
      </c>
      <c r="D228" s="249">
        <f>SUMIF(Data!$BT$17:$BT$23,"AltX",Data!$BW$17:$BW$23)</f>
        <v>11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11</v>
      </c>
      <c r="D231" s="249">
        <f t="shared" si="20"/>
        <v>17</v>
      </c>
      <c r="E231" s="286">
        <f t="shared" ref="E231:E237" si="21">IFERROR(IF(OR(AND(D231="",C231=""),AND(D231=0,C231=0)),"",
IF(OR(D231="",D231=0),1,
IF(OR(D231&lt;&gt;"",D231&lt;&gt;0),(C231-D231)/ABS(D231)))),-1)</f>
        <v>-0.35294117647058826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17</v>
      </c>
      <c r="D232" s="249">
        <f t="shared" si="20"/>
        <v>31</v>
      </c>
      <c r="E232" s="286">
        <f>IFERROR(IF(OR(AND(D232="",C232=""),AND(D232=0,C232=0)),"",
IF(OR(D232="",D232=0),1,
IF(OR(D232&lt;&gt;"",D232&lt;&gt;0),(C232-D232)/ABS(D232)))),-1)</f>
        <v>-0.45161290322580644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75</v>
      </c>
      <c r="E233" s="286">
        <f t="shared" si="21"/>
        <v>-1.3333333333333334E-2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297</v>
      </c>
      <c r="C234" s="249">
        <f>SUM(Data!$CA$10:$CA$14)</f>
        <v>297</v>
      </c>
      <c r="D234" s="249">
        <f>SUM(Data!CA18:CA22)</f>
        <v>301</v>
      </c>
      <c r="E234" s="286">
        <f t="shared" si="21"/>
        <v>-1.3289036544850499E-2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376</v>
      </c>
      <c r="E235" s="326">
        <f t="shared" si="21"/>
        <v>-1.3297872340425532E-2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830</v>
      </c>
      <c r="C237" s="250">
        <f>Data!CD2</f>
        <v>830</v>
      </c>
      <c r="D237" s="250">
        <f>Data!CD5</f>
        <v>814</v>
      </c>
      <c r="E237" s="326">
        <f t="shared" si="21"/>
        <v>1.9656019656019656E-2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13363.57099561211</v>
      </c>
      <c r="C239" s="327"/>
      <c r="D239" s="327">
        <f>Data!CE5/1000000000</f>
        <v>16176.588375170006</v>
      </c>
      <c r="E239" s="326">
        <f>IFERROR(IF(OR(AND(D239="",B239=""),AND(D239=0,B239=0)),"",
IF(OR(D239="",D239=0),1,
IF(OR(D239&lt;&gt;"",D239&lt;&gt;0),(B239-D239)/ABS(D239)))),-1)</f>
        <v>-0.17389435363736469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Oct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78"/>
      <c r="F263" s="378"/>
      <c r="G263" s="378"/>
      <c r="H263" s="378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1" t="s">
        <v>203</v>
      </c>
      <c r="H264" s="381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1" t="s">
        <v>40</v>
      </c>
      <c r="F265" s="387" t="str">
        <f>"Index Close   "&amp;TEXT($H$3,"MMM")&amp;" "&amp;TEXT($H$3,"YYYY")</f>
        <v>Index Close   Oct 2018</v>
      </c>
      <c r="G265" s="381"/>
      <c r="H265" s="381"/>
      <c r="I265" s="389" t="s">
        <v>41</v>
      </c>
    </row>
    <row r="266" spans="1:13" ht="15.75" thickBot="1" x14ac:dyDescent="0.3">
      <c r="A266" s="330"/>
      <c r="B266" s="331"/>
      <c r="C266" s="331"/>
      <c r="D266" s="197"/>
      <c r="E266" s="382"/>
      <c r="F266" s="388"/>
      <c r="G266" s="382"/>
      <c r="H266" s="382"/>
      <c r="I266" s="390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52388.870566450001</v>
      </c>
      <c r="G268" s="286">
        <f>IF(IFERROR(VLOOKUP(E268,Data!$O$23:$P$196,2,FALSE),0)=0,0,(F268-IFERROR(VLOOKUP(E268,Data!$O$23:$P$196,2,FALSE),0))/ABS(IFERROR(VLOOKUP(E268,Data!$O$23:$P$196,2,FALSE),0)))</f>
        <v>-5.9588779306869455E-2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68808.746752310006</v>
      </c>
      <c r="G269" s="286">
        <f>IF(IFERROR(VLOOKUP(E269,Data!$O$23:$P$196,2,FALSE),0)=0,0,(F269-IFERROR(VLOOKUP(E269,Data!$O$23:$P$196,2,FALSE),0))/ABS(IFERROR(VLOOKUP(E269,Data!$O$23:$P$196,2,FALSE),0)))</f>
        <v>4.3666524417728106E-3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52534.236127160002</v>
      </c>
      <c r="G270" s="334">
        <f>IF(IFERROR(VLOOKUP(E270,Data!$O$23:$P$196,2,FALSE),0)=0,0,(F270-IFERROR(VLOOKUP(E270,Data!$O$23:$P$196,2,FALSE),0))/ABS(IFERROR(VLOOKUP(E270,Data!$O$23:$P$196,2,FALSE),0)))</f>
        <v>-3.8300856138677383E-2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6795.7096471000004</v>
      </c>
      <c r="G271" s="286">
        <f>IF(IFERROR(VLOOKUP(E271,Data!$O$23:$P$196,2,FALSE),0)=0,0,(F271-IFERROR(VLOOKUP(E271,Data!$O$23:$P$196,2,FALSE),0))/ABS(IFERROR(VLOOKUP(E271,Data!$O$23:$P$196,2,FALSE),0)))</f>
        <v>-9.6040093596895196E-3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26625.027972119999</v>
      </c>
      <c r="G272" s="286">
        <f>IF(IFERROR(VLOOKUP(E272,Data!$O$23:$P$196,2,FALSE),0)=0,0,(F272-IFERROR(VLOOKUP(E272,Data!$O$23:$P$196,2,FALSE),0))/ABS(IFERROR(VLOOKUP(E272,Data!$O$23:$P$196,2,FALSE),0)))</f>
        <v>-5.0108405259775737E-2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11169.726595010001</v>
      </c>
      <c r="G273" s="286">
        <f>IF(IFERROR(VLOOKUP(E273,Data!$O$23:$P$196,2,FALSE),0)=0,0,(F273-IFERROR(VLOOKUP(E273,Data!$O$23:$P$196,2,FALSE),0))/ABS(IFERROR(VLOOKUP(E273,Data!$O$23:$P$196,2,FALSE),0)))</f>
        <v>-6.3549504481512781E-2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46141.223220710002</v>
      </c>
      <c r="G276" s="286">
        <f>IF(IFERROR(VLOOKUP(E276,Data!$O$23:$P$196,2,FALSE),0)=0,0,(F276-IFERROR(VLOOKUP(E276,Data!$O$23:$P$196,2,FALSE),0))/ABS(IFERROR(VLOOKUP(E276,Data!$O$23:$P$196,2,FALSE),0)))</f>
        <v>-6.8243023969643921E-2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24430.584892020001</v>
      </c>
      <c r="G277" s="286">
        <f>IF(IFERROR(VLOOKUP(E277,Data!$O$23:$P$196,2,FALSE),0)=0,0,(F277-IFERROR(VLOOKUP(E277,Data!$O$23:$P$196,2,FALSE),0))/ABS(IFERROR(VLOOKUP(E277,Data!$O$23:$P$196,2,FALSE),0)))</f>
        <v>-5.5104371151096343E-2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9953.3746693100002</v>
      </c>
      <c r="G278" s="286">
        <f>IF(IFERROR(VLOOKUP(E278,Data!$O$23:$P$196,2,FALSE),0)=0,0,(F278-IFERROR(VLOOKUP(E278,Data!$O$23:$P$196,2,FALSE),0))/ABS(IFERROR(VLOOKUP(E278,Data!$O$23:$P$196,2,FALSE),0)))</f>
        <v>-7.5535269541677705E-2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41373.26318016</v>
      </c>
      <c r="G279" s="286">
        <f>IF(IFERROR(VLOOKUP(E279,Data!$O$23:$P$196,2,FALSE),0)=0,0,(F279-IFERROR(VLOOKUP(E279,Data!$O$23:$P$196,2,FALSE),0))/ABS(IFERROR(VLOOKUP(E279,Data!$O$23:$P$196,2,FALSE),0)))</f>
        <v>-4.2386905449336411E-2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1163.8000015099999</v>
      </c>
      <c r="G280" s="286">
        <f>IF(IFERROR(VLOOKUP(E280,Data!$O$23:$P$196,2,FALSE),0)=0,0,(F280-IFERROR(VLOOKUP(E280,Data!$O$23:$P$196,2,FALSE),0))/ABS(IFERROR(VLOOKUP(E280,Data!$O$23:$P$196,2,FALSE),0)))</f>
        <v>0.16814888446513387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62782.236183649999</v>
      </c>
      <c r="G281" s="286">
        <f>IF(IFERROR(VLOOKUP(E281,Data!$O$23:$P$196,2,FALSE),0)=0,0,(F281-IFERROR(VLOOKUP(E281,Data!$O$23:$P$196,2,FALSE),0))/ABS(IFERROR(VLOOKUP(E281,Data!$O$23:$P$196,2,FALSE),0)))</f>
        <v>-8.5630463403113408E-2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15824.901878549999</v>
      </c>
      <c r="G282" s="286">
        <f>IF(IFERROR(VLOOKUP(E282,Data!$O$23:$P$196,2,FALSE),0)=0,0,(F282-IFERROR(VLOOKUP(E282,Data!$O$23:$P$196,2,FALSE),0))/ABS(IFERROR(VLOOKUP(E282,Data!$O$23:$P$196,2,FALSE),0)))</f>
        <v>-4.5302874119239389E-2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68198.510527699997</v>
      </c>
      <c r="G283" s="286">
        <f>IF(IFERROR(VLOOKUP(E283,Data!$O$23:$P$196,2,FALSE),0)=0,0,(F283-IFERROR(VLOOKUP(E283,Data!$O$23:$P$196,2,FALSE),0))/ABS(IFERROR(VLOOKUP(E283,Data!$O$23:$P$196,2,FALSE),0)))</f>
        <v>-7.5449427487827167E-2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10262.416059949999</v>
      </c>
      <c r="G286" s="334">
        <f>IF(IFERROR(VLOOKUP(E286,Data!$O$23:$P$196,2,FALSE),0)=0,0,(F286-IFERROR(VLOOKUP(E286,Data!$O$23:$P$196,2,FALSE),0))/ABS(IFERROR(VLOOKUP(E286,Data!$O$23:$P$196,2,FALSE),0)))</f>
        <v>-0.15272887323915874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28949.093453770001</v>
      </c>
      <c r="G287" s="286">
        <f>IF(IFERROR(VLOOKUP(E287,Data!$O$23:$P$196,2,FALSE),0)=0,0,(F287-IFERROR(VLOOKUP(E287,Data!$O$23:$P$196,2,FALSE),0))/ABS(IFERROR(VLOOKUP(E287,Data!$O$23:$P$196,2,FALSE),0)))</f>
        <v>-3.9246398162192032E-2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44391.868607199998</v>
      </c>
      <c r="G288" s="286">
        <f>IF(IFERROR(VLOOKUP(E288,Data!$O$23:$P$196,2,FALSE),0)=0,0,(F288-IFERROR(VLOOKUP(E288,Data!$O$23:$P$196,2,FALSE),0))/ABS(IFERROR(VLOOKUP(E288,Data!$O$23:$P$196,2,FALSE),0)))</f>
        <v>-2.4380564352582346E-2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58666.891100469998</v>
      </c>
      <c r="G289" s="286">
        <f>IF(IFERROR(VLOOKUP(E289,Data!$O$23:$P$196,2,FALSE),0)=0,0,(F289-IFERROR(VLOOKUP(E289,Data!$O$23:$P$196,2,FALSE),0))/ABS(IFERROR(VLOOKUP(E289,Data!$O$23:$P$196,2,FALSE),0)))</f>
        <v>-6.1376204322928937E-2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20075.057257240001</v>
      </c>
      <c r="G290" s="286">
        <f>IF(IFERROR(VLOOKUP(E290,Data!$O$23:$P$196,2,FALSE),0)=0,0,(F290-IFERROR(VLOOKUP(E290,Data!$O$23:$P$196,2,FALSE),0))/ABS(IFERROR(VLOOKUP(E290,Data!$O$23:$P$196,2,FALSE),0)))</f>
        <v>-0.1128067916040409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41020.936554300002</v>
      </c>
      <c r="G291" s="286">
        <f>IF(IFERROR(VLOOKUP(E291,Data!$O$23:$P$196,2,FALSE),0)=0,0,(F291-IFERROR(VLOOKUP(E291,Data!$O$23:$P$196,2,FALSE),0))/ABS(IFERROR(VLOOKUP(E291,Data!$O$23:$P$196,2,FALSE),0)))</f>
        <v>-3.7139382391559596E-2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27945.13158084</v>
      </c>
      <c r="G292" s="286">
        <f>IF(IFERROR(VLOOKUP(E292,Data!$O$23:$P$196,2,FALSE),0)=0,0,(F292-IFERROR(VLOOKUP(E292,Data!$O$23:$P$196,2,FALSE),0))/ABS(IFERROR(VLOOKUP(E292,Data!$O$23:$P$196,2,FALSE),0)))</f>
        <v>-2.0676517657817837E-2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4978.8584878000001</v>
      </c>
      <c r="G293" s="286">
        <f>IF(IFERROR(VLOOKUP(E293,Data!$O$23:$P$196,2,FALSE),0)=0,0,(F293-IFERROR(VLOOKUP(E293,Data!$O$23:$P$196,2,FALSE),0))/ABS(IFERROR(VLOOKUP(E293,Data!$O$23:$P$196,2,FALSE),0)))</f>
        <v>-1.6347273282620534E-2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5124.2121184300004</v>
      </c>
      <c r="G294" s="286">
        <f>IF(IFERROR(VLOOKUP(E294,Data!$O$23:$P$196,2,FALSE),0)=0,0,(F294-IFERROR(VLOOKUP(E294,Data!$O$23:$P$196,2,FALSE),0))/ABS(IFERROR(VLOOKUP(E294,Data!$O$23:$P$196,2,FALSE),0)))</f>
        <v>-4.9964419048882061E-2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3382.0345833599999</v>
      </c>
      <c r="G298" s="286">
        <f>IF(IFERROR(VLOOKUP(E298,Data!$O$23:$P$196,2,FALSE),0)=0,0,(F298-IFERROR(VLOOKUP(E298,Data!$O$23:$P$196,2,FALSE),0))/ABS(IFERROR(VLOOKUP(E298,Data!$O$23:$P$196,2,FALSE),0)))</f>
        <v>-3.5782757180409443E-2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714.28136376999998</v>
      </c>
      <c r="G299" s="286">
        <f>IF(IFERROR(VLOOKUP(E299,Data!$O$23:$P$196,2,FALSE),0)=0,0,(F299-IFERROR(VLOOKUP(E299,Data!$O$23:$P$196,2,FALSE),0))/ABS(IFERROR(VLOOKUP(E299,Data!$O$23:$P$196,2,FALSE),0)))</f>
        <v>4.9736614615093358E-3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496.44943867000001</v>
      </c>
      <c r="G300" s="286">
        <f>IF(IFERROR(VLOOKUP(E300,Data!$O$23:$P$196,2,FALSE),0)=0,0,(F300-IFERROR(VLOOKUP(E300,Data!$O$23:$P$196,2,FALSE),0))/ABS(IFERROR(VLOOKUP(E300,Data!$O$23:$P$196,2,FALSE),0)))</f>
        <v>-2.262962248864217E-2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414.29227269</v>
      </c>
      <c r="G301" s="286">
        <f>IF(IFERROR(VLOOKUP(E301,Data!$O$23:$P$196,2,FALSE),0)=0,0,(F301-IFERROR(VLOOKUP(E301,Data!$O$23:$P$196,2,FALSE),0))/ABS(IFERROR(VLOOKUP(E301,Data!$O$23:$P$196,2,FALSE),0)))</f>
        <v>-1.2355812970159354E-3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23110.799711690001</v>
      </c>
      <c r="G302" s="286">
        <f>IF(IFERROR(VLOOKUP(E302,Data!$O$23:$P$196,2,FALSE),0)=0,0,(F302-IFERROR(VLOOKUP(E302,Data!$O$23:$P$196,2,FALSE),0))/ABS(IFERROR(VLOOKUP(E302,Data!$O$23:$P$196,2,FALSE),0)))</f>
        <v>-3.9616582934361551E-2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358.99432703000002</v>
      </c>
      <c r="G303" s="286">
        <f>IF(IFERROR(VLOOKUP(E303,Data!$O$23:$P$196,2,FALSE),0)=0,0,(F303-IFERROR(VLOOKUP(E303,Data!$O$23:$P$196,2,FALSE),0))/ABS(IFERROR(VLOOKUP(E303,Data!$O$23:$P$196,2,FALSE),0)))</f>
        <v>-3.5762366989377299E-2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590.0452957</v>
      </c>
      <c r="G304" s="286">
        <f>IF(IFERROR(VLOOKUP(E304,Data!$O$23:$P$196,2,FALSE),0)=0,0,(F304-IFERROR(VLOOKUP(E304,Data!$O$23:$P$196,2,FALSE),0))/ABS(IFERROR(VLOOKUP(E304,Data!$O$23:$P$196,2,FALSE),0)))</f>
        <v>-8.5069974223828004E-2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18.976994399999999</v>
      </c>
      <c r="G307" s="286">
        <f>IF(IFERROR(VLOOKUP(E307,Data!$O$23:$P$196,2,FALSE),0)=0,0,(F307-IFERROR(VLOOKUP(E307,Data!$O$23:$P$196,2,FALSE),0))/ABS(IFERROR(VLOOKUP(E307,Data!$O$23:$P$196,2,FALSE),0)))</f>
        <v>1.444364561846836E-2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9862.5691760499994</v>
      </c>
      <c r="G308" s="286">
        <f>IF(IFERROR(VLOOKUP(E308,Data!$O$23:$P$196,2,FALSE),0)=0,0,(F308-IFERROR(VLOOKUP(E308,Data!$O$23:$P$196,2,FALSE),0))/ABS(IFERROR(VLOOKUP(E308,Data!$O$23:$P$196,2,FALSE),0)))</f>
        <v>-3.188522217234082E-2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996.74620318999996</v>
      </c>
      <c r="G313" s="286">
        <f>IF(IFERROR(VLOOKUP(E313,Data!$O$23:$P$196,2,FALSE),0)=0,0,(F313-IFERROR(VLOOKUP(E313,Data!$O$23:$P$196,2,FALSE),0))/ABS(IFERROR(VLOOKUP(E313,Data!$O$23:$P$196,2,FALSE),0)))</f>
        <v>-1.0491196299689431E-2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Oct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78"/>
      <c r="F348" s="378"/>
      <c r="G348" s="378"/>
      <c r="H348" s="378"/>
      <c r="I348" s="116"/>
    </row>
    <row r="349" spans="1:9" ht="15" x14ac:dyDescent="0.25">
      <c r="A349" s="281"/>
      <c r="B349" s="337"/>
      <c r="C349" s="281"/>
      <c r="D349" s="397" t="str">
        <f>TEXT(DATE(2000,TEXT(H3,"M")-1,1),"mmm")&amp; " "&amp; TEXT(H3,"YYYY")</f>
        <v>Sep 2018</v>
      </c>
      <c r="E349" s="397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98"/>
      <c r="E350" s="398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Oct 2018</v>
      </c>
      <c r="D351" s="399"/>
      <c r="E351" s="399"/>
      <c r="F351" s="284" t="s">
        <v>1</v>
      </c>
      <c r="G351" s="330"/>
      <c r="H351" s="338" t="str">
        <f>TEXT($H$3,"MMM")&amp;" "&amp;TEXT($H$3,"YYYY")-1</f>
        <v>Oct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91"/>
      <c r="E353" s="391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395371</v>
      </c>
      <c r="D354" s="391">
        <f>SUMIFS(Data!$V$33:$V$48,Data!$S$33:$S$48,MarketProfile!A354,Data!$X$33:$X$48,"1")</f>
        <v>358194</v>
      </c>
      <c r="E354" s="391"/>
      <c r="F354" s="286">
        <f>IFERROR(IF(OR(AND(D354="",C354=""),AND(D354=0,C354=0)),"",
IF(OR(D354="",D354=0),1,
IF(OR(D354&lt;&gt;"",D354&lt;&gt;0),(C354-D354)/ABS(D354)))),-1)</f>
        <v>0.10379012490438143</v>
      </c>
      <c r="G354" s="391">
        <f>SUMIFS(Data!$V$63:$V$78,Data!$S$63:$S$78,MarketProfile!A354,Data!$X$63:$X$78,"1")</f>
        <v>231904</v>
      </c>
      <c r="H354" s="391"/>
      <c r="I354" s="286">
        <f t="shared" ref="I354:I367" si="22">IFERROR(IF(OR(AND(G354="",C354=""),AND(G354=0,C354=0)),"",
IF(OR(G354="",G354=0),1,
IF(OR(G354&lt;&gt;"",G354&lt;&gt;0),(C354-G354)/ABS(G354)))),-1)</f>
        <v>0.70489081688974753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5535</v>
      </c>
      <c r="D355" s="391">
        <f>SUMIFS(Data!$V$33:$V$48,Data!$S$33:$S$48,MarketProfile!A355,Data!$X$33:$X$48,"1")</f>
        <v>6954</v>
      </c>
      <c r="E355" s="391"/>
      <c r="F355" s="286">
        <f t="shared" ref="F355:F361" si="23">IFERROR(IF(OR(AND(D355="",C355=""),AND(D355=0,C355=0)),"",
IF(OR(D355="",D355=0),1,
IF(OR(D355&lt;&gt;"",D355&lt;&gt;0),(C355-D355)/ABS(D355)))),-1)</f>
        <v>-0.20405522001725626</v>
      </c>
      <c r="G355" s="391">
        <f>SUMIFS(Data!$V$63:$V$78,Data!$S$63:$S$78,MarketProfile!A355,Data!$X$63:$X$78,"1")</f>
        <v>3480</v>
      </c>
      <c r="H355" s="391"/>
      <c r="I355" s="286">
        <f t="shared" si="22"/>
        <v>0.59051724137931039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5414</v>
      </c>
      <c r="D356" s="391">
        <f>SUMIFS(Data!$V$33:$V$48,Data!$S$33:$S$48,MarketProfile!A356,Data!$X$33:$X$48,"1")</f>
        <v>6688</v>
      </c>
      <c r="E356" s="391"/>
      <c r="F356" s="286">
        <f t="shared" si="23"/>
        <v>-0.19049043062200957</v>
      </c>
      <c r="G356" s="391">
        <f>SUMIFS(Data!$V$63:$V$78,Data!$S$63:$S$78,MarketProfile!A356,Data!$X$63:$X$78,"1")</f>
        <v>3149</v>
      </c>
      <c r="H356" s="391"/>
      <c r="I356" s="286">
        <f t="shared" si="22"/>
        <v>0.71927596062241983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240</v>
      </c>
      <c r="D357" s="391">
        <f>SUMIFS(Data!$V$33:$V$48,Data!$S$33:$S$48,MarketProfile!A357,Data!$X$33:$X$48,"1")</f>
        <v>77</v>
      </c>
      <c r="E357" s="391"/>
      <c r="F357" s="286">
        <f t="shared" si="23"/>
        <v>2.116883116883117</v>
      </c>
      <c r="G357" s="391">
        <f>SUMIFS(Data!$V$63:$V$78,Data!$S$63:$S$78,MarketProfile!A357,Data!$X$63:$X$78,"1")</f>
        <v>362</v>
      </c>
      <c r="H357" s="391"/>
      <c r="I357" s="286">
        <f t="shared" si="22"/>
        <v>-0.33701657458563539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117</v>
      </c>
      <c r="D358" s="391">
        <f>SUMIFS(Data!$V$33:$V$48,Data!$S$33:$S$48,MarketProfile!A358,Data!$X$33:$X$48,"1")</f>
        <v>335</v>
      </c>
      <c r="E358" s="391"/>
      <c r="F358" s="286">
        <f t="shared" si="23"/>
        <v>-0.65074626865671636</v>
      </c>
      <c r="G358" s="391">
        <f>SUMIFS(Data!$V$63:$V$78,Data!$S$63:$S$78,MarketProfile!A358,Data!$X$63:$X$78,"1")</f>
        <v>186</v>
      </c>
      <c r="H358" s="391"/>
      <c r="I358" s="286">
        <f t="shared" si="22"/>
        <v>-0.37096774193548387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119</v>
      </c>
      <c r="D359" s="391">
        <f>SUMIFS(Data!$V$33:$V$48,Data!$S$33:$S$48,MarketProfile!A359,Data!$X$33:$X$48,"1")</f>
        <v>322</v>
      </c>
      <c r="E359" s="391"/>
      <c r="F359" s="286">
        <f t="shared" si="23"/>
        <v>-0.63043478260869568</v>
      </c>
      <c r="G359" s="391">
        <f>SUMIFS(Data!$V$63:$V$78,Data!$S$63:$S$78,MarketProfile!A359,Data!$X$63:$X$78,"1")</f>
        <v>177</v>
      </c>
      <c r="H359" s="391"/>
      <c r="I359" s="286">
        <f t="shared" si="22"/>
        <v>-0.32768361581920902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52</v>
      </c>
      <c r="D360" s="391">
        <f>SUMIFS(Data!$V$33:$V$48,Data!$S$33:$S$48,MarketProfile!A360,Data!$X$33:$X$48,"1")</f>
        <v>143</v>
      </c>
      <c r="E360" s="391"/>
      <c r="F360" s="286">
        <f t="shared" si="23"/>
        <v>-0.63636363636363635</v>
      </c>
      <c r="G360" s="391">
        <f>SUMIFS(Data!$V$63:$V$78,Data!$S$63:$S$78,MarketProfile!A360,Data!$X$63:$X$78,"1")</f>
        <v>366</v>
      </c>
      <c r="H360" s="391"/>
      <c r="I360" s="286">
        <f t="shared" si="22"/>
        <v>-0.85792349726775952</v>
      </c>
    </row>
    <row r="361" spans="1:9" ht="15" x14ac:dyDescent="0.25">
      <c r="A361" s="288" t="s">
        <v>133</v>
      </c>
      <c r="B361" s="250"/>
      <c r="C361" s="250">
        <f>SUM(C354:C360)</f>
        <v>406848</v>
      </c>
      <c r="D361" s="383">
        <f>SUM(D354:E360)</f>
        <v>372713</v>
      </c>
      <c r="E361" s="383"/>
      <c r="F361" s="326">
        <f t="shared" si="23"/>
        <v>9.1585214360647468E-2</v>
      </c>
      <c r="G361" s="383">
        <f>SUM(G354:H360)</f>
        <v>239624</v>
      </c>
      <c r="H361" s="383">
        <v>228310</v>
      </c>
      <c r="I361" s="326">
        <f t="shared" si="22"/>
        <v>0.69785998063633026</v>
      </c>
    </row>
    <row r="362" spans="1:9" ht="14.25" x14ac:dyDescent="0.2">
      <c r="A362" s="248"/>
      <c r="B362" s="249"/>
      <c r="C362" s="249"/>
      <c r="D362" s="391"/>
      <c r="E362" s="391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91"/>
      <c r="E363" s="391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776</v>
      </c>
      <c r="D364" s="391">
        <f>SUMIFS(Data!$V$33:$V$48,Data!$S$33:$S$48,MarketProfile!A364,Data!$X$33:$X$48,"0")</f>
        <v>555</v>
      </c>
      <c r="E364" s="391"/>
      <c r="F364" s="286">
        <f t="shared" ref="F364:F368" si="24">IFERROR(IF(OR(AND(D364="",C364=""),AND(D364=0,C364=0)),"",
IF(OR(D364="",D364=0),1,
IF(OR(D364&lt;&gt;"",D364&lt;&gt;0),(C364-D364)/ABS(D364)))),-1)</f>
        <v>0.39819819819819818</v>
      </c>
      <c r="G364" s="391">
        <f>SUMIFS(Data!$V$63:$V$78,Data!$S$63:$S$78,MarketProfile!A364,Data!$X$63:$X$78,"0")</f>
        <v>741</v>
      </c>
      <c r="H364" s="391"/>
      <c r="I364" s="286">
        <f t="shared" si="22"/>
        <v>4.7233468286099867E-2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638</v>
      </c>
      <c r="D365" s="391">
        <f>SUMIFS(Data!$V$33:$V$48,Data!$S$33:$S$48,MarketProfile!A365,Data!$X$33:$X$48,"0")</f>
        <v>280</v>
      </c>
      <c r="E365" s="391"/>
      <c r="F365" s="286">
        <f t="shared" si="24"/>
        <v>1.2785714285714285</v>
      </c>
      <c r="G365" s="391">
        <f>SUMIFS(Data!$V$63:$V$78,Data!$S$63:$S$78,MarketProfile!A365,Data!$X$63:$X$78,"0")</f>
        <v>411</v>
      </c>
      <c r="H365" s="391"/>
      <c r="I365" s="286">
        <f t="shared" si="22"/>
        <v>0.55231143552311435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26</v>
      </c>
      <c r="D366" s="391">
        <f>SUMIFS(Data!$V$33:$V$48,Data!$S$33:$S$48,MarketProfile!A366,Data!$X$33:$X$48,"0")</f>
        <v>13</v>
      </c>
      <c r="E366" s="391"/>
      <c r="F366" s="286">
        <f t="shared" si="24"/>
        <v>1</v>
      </c>
      <c r="G366" s="391">
        <f>SUMIFS(Data!$V$63:$V$78,Data!$S$63:$S$78,MarketProfile!A366,Data!$X$63:$X$78,"0")</f>
        <v>157</v>
      </c>
      <c r="H366" s="391"/>
      <c r="I366" s="286">
        <f t="shared" si="22"/>
        <v>-0.83439490445859876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91">
        <f>SUMIFS(Data!$V$33:$V$48,Data!$S$33:$S$48,MarketProfile!A367,Data!$X$33:$X$48,"0")</f>
        <v>0</v>
      </c>
      <c r="E367" s="391"/>
      <c r="F367" s="286" t="str">
        <f t="shared" si="24"/>
        <v/>
      </c>
      <c r="G367" s="391">
        <f>SUMIFS(Data!$V$63:$V$78,Data!$S$63:$S$78,MarketProfile!A367,Data!$X$63:$X$78,"0")</f>
        <v>0</v>
      </c>
      <c r="H367" s="39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1440</v>
      </c>
      <c r="D368" s="383">
        <f t="shared" ref="D368:E368" si="25">SUM(D364:D367)</f>
        <v>848</v>
      </c>
      <c r="E368" s="383">
        <f t="shared" si="25"/>
        <v>0</v>
      </c>
      <c r="F368" s="326">
        <f t="shared" si="24"/>
        <v>0.69811320754716977</v>
      </c>
      <c r="G368" s="383">
        <f>SUM(G364:H367)</f>
        <v>1309</v>
      </c>
      <c r="H368" s="383">
        <v>1646</v>
      </c>
      <c r="I368" s="326">
        <f>IFERROR(IF(OR(AND(G368="",C368=""),AND(G368=0,C368=0)),"",
IF(OR(G368="",G368=0),1,
IF(OR(G368&lt;&gt;"",G368&lt;&gt;0),(C368-G368)/ABS(G368)))),-1)</f>
        <v>0.10007639419404125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1362122</v>
      </c>
      <c r="D372" s="391">
        <f>SUMIFS(Data!$U$33:$U$48,Data!$S$33:$S$48,MarketProfile!A372,Data!$X$33:$X$48,"1")</f>
        <v>2580636</v>
      </c>
      <c r="E372" s="391"/>
      <c r="F372" s="286">
        <f t="shared" ref="F372:F379" si="26">IFERROR(IF(OR(AND(D372="",C372=""),AND(D372=0,C372=0)),"",
IF(OR(D372="",D372=0),1,
IF(OR(D372&lt;&gt;"",D372&lt;&gt;0),(C372-D372)/ABS(D372)))),-1)</f>
        <v>-0.47217585122427186</v>
      </c>
      <c r="G372" s="391">
        <f>SUMIFS(Data!$U$63:$U$78,Data!$S$63:$S$78,MarketProfile!A372,Data!$X$63:$X$78,"1")</f>
        <v>888403</v>
      </c>
      <c r="H372" s="391"/>
      <c r="I372" s="286">
        <f t="shared" ref="I372:I379" si="27">IFERROR(IF(OR(AND(G372="",C372=""),AND(G372=0,C372=0)),"",
IF(OR(G372="",G372=0),1,
IF(OR(G372&lt;&gt;"",G372&lt;&gt;0),(C372-G372)/ABS(G372)))),-1)</f>
        <v>0.53322534930656473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435194</v>
      </c>
      <c r="D373" s="391">
        <f>SUMIFS(Data!$U$33:$U$48,Data!$S$33:$S$48,MarketProfile!A373,Data!$X$33:$X$48,"1")</f>
        <v>1302818</v>
      </c>
      <c r="E373" s="391"/>
      <c r="F373" s="286">
        <f t="shared" si="26"/>
        <v>-0.66595948167741004</v>
      </c>
      <c r="G373" s="391">
        <f>SUMIFS(Data!$U$63:$U$78,Data!$S$63:$S$78,MarketProfile!A373,Data!$X$63:$X$78,"1")</f>
        <v>563214</v>
      </c>
      <c r="H373" s="391"/>
      <c r="I373" s="286">
        <f t="shared" si="27"/>
        <v>-0.22730258835895414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362184</v>
      </c>
      <c r="D374" s="391">
        <f>SUMIFS(Data!$U$33:$U$48,Data!$S$33:$S$48,MarketProfile!A374,Data!$X$33:$X$48,"1")</f>
        <v>1014167</v>
      </c>
      <c r="E374" s="391"/>
      <c r="F374" s="286">
        <f t="shared" si="26"/>
        <v>-0.64287538442879721</v>
      </c>
      <c r="G374" s="391">
        <f>SUMIFS(Data!$U$63:$U$78,Data!$S$63:$S$78,MarketProfile!A374,Data!$X$63:$X$78,"1")</f>
        <v>256705</v>
      </c>
      <c r="H374" s="391"/>
      <c r="I374" s="286">
        <f t="shared" si="27"/>
        <v>0.4108957753062854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2224810</v>
      </c>
      <c r="D375" s="391">
        <f>SUMIFS(Data!$U$33:$U$48,Data!$S$33:$S$48,MarketProfile!A375,Data!$X$33:$X$48,"1")</f>
        <v>626219</v>
      </c>
      <c r="E375" s="391"/>
      <c r="F375" s="286">
        <f t="shared" si="26"/>
        <v>2.5527666838598</v>
      </c>
      <c r="G375" s="391">
        <f>SUMIFS(Data!$U$63:$U$78,Data!$S$63:$S$78,MarketProfile!A375,Data!$X$63:$X$78,"1")</f>
        <v>1063504</v>
      </c>
      <c r="H375" s="391"/>
      <c r="I375" s="286">
        <f t="shared" si="27"/>
        <v>1.0919620424558818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168957</v>
      </c>
      <c r="D376" s="391">
        <f>SUMIFS(Data!$U$33:$U$48,Data!$S$33:$S$48,MarketProfile!A376,Data!$X$33:$X$48,"1")</f>
        <v>1841698</v>
      </c>
      <c r="E376" s="391"/>
      <c r="F376" s="286">
        <f t="shared" si="26"/>
        <v>-0.90826020335581625</v>
      </c>
      <c r="G376" s="391">
        <f>SUMIFS(Data!$U$63:$U$78,Data!$S$63:$S$78,MarketProfile!A376,Data!$X$63:$X$78,"1")</f>
        <v>1182098</v>
      </c>
      <c r="H376" s="391"/>
      <c r="I376" s="286">
        <f t="shared" si="27"/>
        <v>-0.8570702259880314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162829</v>
      </c>
      <c r="D377" s="391">
        <f>SUMIFS(Data!$U$33:$U$48,Data!$S$33:$S$48,MarketProfile!A377,Data!$X$33:$X$48,"1")</f>
        <v>1616631</v>
      </c>
      <c r="E377" s="391"/>
      <c r="F377" s="286">
        <f t="shared" si="26"/>
        <v>-0.89927880883145261</v>
      </c>
      <c r="G377" s="391">
        <f>SUMIFS(Data!$U$63:$U$78,Data!$S$63:$S$78,MarketProfile!A377,Data!$X$63:$X$78,"1")</f>
        <v>950585</v>
      </c>
      <c r="H377" s="391"/>
      <c r="I377" s="286">
        <f t="shared" si="27"/>
        <v>-0.82870653334525579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49991</v>
      </c>
      <c r="D378" s="391">
        <f>SUMIFS(Data!$U$33:$U$48,Data!$S$33:$S$48,MarketProfile!A378,Data!$X$33:$X$48,"1")</f>
        <v>110210</v>
      </c>
      <c r="E378" s="391"/>
      <c r="F378" s="286">
        <f t="shared" si="26"/>
        <v>-0.54640232283821799</v>
      </c>
      <c r="G378" s="391">
        <f>SUMIFS(Data!$U$63:$U$78,Data!$S$63:$S$78,MarketProfile!A378,Data!$X$63:$X$78,"1")</f>
        <v>229356</v>
      </c>
      <c r="H378" s="391"/>
      <c r="I378" s="286">
        <f t="shared" si="27"/>
        <v>-0.78203753117424446</v>
      </c>
    </row>
    <row r="379" spans="1:9" ht="15" x14ac:dyDescent="0.25">
      <c r="A379" s="288" t="s">
        <v>133</v>
      </c>
      <c r="B379" s="250"/>
      <c r="C379" s="250">
        <f>SUM(C372:C378)</f>
        <v>4766087</v>
      </c>
      <c r="D379" s="383">
        <f>SUM(D372:E378)</f>
        <v>9092379</v>
      </c>
      <c r="E379" s="383"/>
      <c r="F379" s="326">
        <f t="shared" si="26"/>
        <v>-0.47581518544266577</v>
      </c>
      <c r="G379" s="383">
        <f>SUM(G372:H378)</f>
        <v>5133865</v>
      </c>
      <c r="H379" s="383">
        <v>17193059</v>
      </c>
      <c r="I379" s="326">
        <f t="shared" si="27"/>
        <v>-7.1637645321799462E-2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496062</v>
      </c>
      <c r="D382" s="391">
        <f>SUMIFS(Data!$U$33:$U$48,Data!$S$33:$S$48,MarketProfile!A382,Data!$X$33:$X$48,"0")</f>
        <v>481930</v>
      </c>
      <c r="E382" s="391"/>
      <c r="F382" s="286">
        <f t="shared" ref="F382:F386" si="28">IFERROR(IF(OR(AND(D382="",C382=""),AND(D382=0,C382=0)),"",
IF(OR(D382="",D382=0),1,
IF(OR(D382&lt;&gt;"",D382&lt;&gt;0),(C382-D382)/ABS(D382)))),-1)</f>
        <v>2.9323760712136618E-2</v>
      </c>
      <c r="G382" s="391">
        <f>SUMIFS(Data!$U$63:$U$78,Data!$S$63:$S$78,MarketProfile!A382,Data!$X$63:$X$78,"0")</f>
        <v>400869</v>
      </c>
      <c r="H382" s="391"/>
      <c r="I382" s="286">
        <f t="shared" ref="I382:I386" si="29">IFERROR(IF(OR(AND(G382="",C382=""),AND(G382=0,C382=0)),"",
IF(OR(G382="",G382=0),1,
IF(OR(G382&lt;&gt;"",G382&lt;&gt;0),(C382-G382)/ABS(G382)))),-1)</f>
        <v>0.23746660380323747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774020</v>
      </c>
      <c r="D383" s="391">
        <f>SUMIFS(Data!$U$33:$U$48,Data!$S$33:$S$48,MarketProfile!A383,Data!$X$33:$X$48,"0")</f>
        <v>498806</v>
      </c>
      <c r="E383" s="391"/>
      <c r="F383" s="286">
        <f t="shared" si="28"/>
        <v>0.55174556841738076</v>
      </c>
      <c r="G383" s="391">
        <f>SUMIFS(Data!$U$63:$U$78,Data!$S$63:$S$78,MarketProfile!A383,Data!$X$63:$X$78,"0")</f>
        <v>585149</v>
      </c>
      <c r="H383" s="391"/>
      <c r="I383" s="286">
        <f t="shared" si="29"/>
        <v>0.32277419939194973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158811</v>
      </c>
      <c r="D384" s="391">
        <f>SUMIFS(Data!$U$33:$U$48,Data!$S$33:$S$48,MarketProfile!A384,Data!$X$33:$X$48,"0")</f>
        <v>5776</v>
      </c>
      <c r="E384" s="391"/>
      <c r="F384" s="286">
        <f t="shared" si="28"/>
        <v>26.494979224376731</v>
      </c>
      <c r="G384" s="391">
        <f>SUMIFS(Data!$U$63:$U$78,Data!$S$63:$S$78,MarketProfile!A384,Data!$X$63:$X$78,"0")</f>
        <v>116891</v>
      </c>
      <c r="H384" s="391"/>
      <c r="I384" s="286">
        <f t="shared" si="29"/>
        <v>0.35862470164512239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91">
        <f>SUMIFS(Data!$U$33:$U$48,Data!$S$33:$S$48,MarketProfile!A385,Data!$X$33:$X$48,"0")</f>
        <v>0</v>
      </c>
      <c r="E385" s="391"/>
      <c r="F385" s="286" t="str">
        <f t="shared" si="28"/>
        <v/>
      </c>
      <c r="G385" s="391">
        <f>SUMIFS(Data!$U$63:$U$78,Data!$S$63:$S$78,MarketProfile!A385,Data!$X$63:$X$78,"0")</f>
        <v>0</v>
      </c>
      <c r="H385" s="39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1428893</v>
      </c>
      <c r="D386" s="383">
        <f>SUM(D382:E385)</f>
        <v>986512</v>
      </c>
      <c r="E386" s="383">
        <f>SUM(E382:E385)</f>
        <v>0</v>
      </c>
      <c r="F386" s="326">
        <f t="shared" si="28"/>
        <v>0.44842941596250224</v>
      </c>
      <c r="G386" s="383">
        <f>SUM(G382:H385)</f>
        <v>1102909</v>
      </c>
      <c r="H386" s="383">
        <v>677531</v>
      </c>
      <c r="I386" s="326">
        <f t="shared" si="29"/>
        <v>0.29556744935438917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424144213.2318759</v>
      </c>
      <c r="D390" s="391">
        <f>SUMIFS(Data!$T$30:$T$42,Data!$S$30:$S$42,MarketProfile!A390,Data!$X$30:$X$42,"1")/1000</f>
        <v>0</v>
      </c>
      <c r="E390" s="391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91">
        <f>SUMIFS(Data!$T$63:$T$78,Data!$S$63:$S$78,MarketProfile!A390,Data!$X$63:$X$78,"1")</f>
        <v>328786336550.04089</v>
      </c>
      <c r="H390" s="391"/>
      <c r="I390" s="286">
        <f t="shared" ref="I390:I397" si="31">IFERROR(IF(OR(AND(G390="",C390=""),AND(G390=0,C390=0)),"",
IF(OR(G390="",G390=0),1,
IF(OR(G390&lt;&gt;"",G390&lt;&gt;0),(C390-G390)/ABS(G390)))),-1)</f>
        <v>-0.9987099700745401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5798456.2507799994</v>
      </c>
      <c r="D391" s="391">
        <f>SUMIFS(Data!$T$30:$T$42,Data!$S$30:$S$42,MarketProfile!A391,Data!$X$30:$X$42,"1")/1000</f>
        <v>135866.2028</v>
      </c>
      <c r="E391" s="391"/>
      <c r="F391" s="286">
        <f t="shared" si="30"/>
        <v>41.67769416736801</v>
      </c>
      <c r="G391" s="391">
        <f>SUMIFS(Data!$T$63:$T$78,Data!$S$63:$S$78,MarketProfile!A391,Data!$X$63:$X$78,"1")</f>
        <v>12766778916.794001</v>
      </c>
      <c r="H391" s="391"/>
      <c r="I391" s="286">
        <f t="shared" si="31"/>
        <v>-0.99954581681968724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242.73829999999998</v>
      </c>
      <c r="D392" s="391">
        <f>SUMIFS(Data!$T$30:$T$42,Data!$S$30:$S$42,MarketProfile!A392,Data!$X$30:$X$42,"1")/1000</f>
        <v>78.379859999999994</v>
      </c>
      <c r="E392" s="391"/>
      <c r="F392" s="286">
        <f t="shared" si="30"/>
        <v>2.0969473535676126</v>
      </c>
      <c r="G392" s="391">
        <f>SUMIFS(Data!$T$63:$T$78,Data!$S$63:$S$78,MarketProfile!A392,Data!$X$63:$X$78,"1")</f>
        <v>17511</v>
      </c>
      <c r="H392" s="391"/>
      <c r="I392" s="286">
        <f t="shared" si="31"/>
        <v>-0.98613795328650555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105902.26773899999</v>
      </c>
      <c r="D393" s="391">
        <f>SUMIFS(Data!$T$30:$T$42,Data!$S$30:$S$42,MarketProfile!A393,Data!$X$30:$X$42,"1")/1000</f>
        <v>35401.596571999995</v>
      </c>
      <c r="E393" s="391"/>
      <c r="F393" s="286">
        <f t="shared" si="30"/>
        <v>1.9914545668474379</v>
      </c>
      <c r="G393" s="391">
        <f>SUMIFS(Data!$T$63:$T$78,Data!$S$63:$S$78,MarketProfile!A393,Data!$X$63:$X$78,"1")</f>
        <v>48999400.664999999</v>
      </c>
      <c r="H393" s="391"/>
      <c r="I393" s="286">
        <f t="shared" si="31"/>
        <v>-0.99783870279428455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228608.97835800002</v>
      </c>
      <c r="D394" s="391">
        <f>SUMIFS(Data!$T$30:$T$42,Data!$S$30:$S$42,MarketProfile!A394,Data!$X$30:$X$42,"1")/1000</f>
        <v>0</v>
      </c>
      <c r="E394" s="391"/>
      <c r="F394" s="286">
        <f t="shared" si="30"/>
        <v>1</v>
      </c>
      <c r="G394" s="391">
        <f>SUMIFS(Data!$T$63:$T$78,Data!$S$63:$S$78,MarketProfile!A394,Data!$X$63:$X$78,"1")</f>
        <v>1069432232.693</v>
      </c>
      <c r="H394" s="391"/>
      <c r="I394" s="286">
        <f t="shared" si="31"/>
        <v>-0.99978623331954153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250</v>
      </c>
      <c r="D395" s="391">
        <f>SUMIFS(Data!$T$30:$T$42,Data!$S$30:$S$42,MarketProfile!A395,Data!$X$30:$X$42,"1")/1000</f>
        <v>0</v>
      </c>
      <c r="E395" s="391"/>
      <c r="F395" s="286">
        <f t="shared" si="30"/>
        <v>1</v>
      </c>
      <c r="G395" s="391">
        <f>SUMIFS(Data!$T$63:$T$78,Data!$S$63:$S$78,MarketProfile!A395,Data!$X$63:$X$78,"1")</f>
        <v>279729.71999999997</v>
      </c>
      <c r="H395" s="391"/>
      <c r="I395" s="286">
        <f t="shared" si="31"/>
        <v>-0.99910628016215086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1159371.080055</v>
      </c>
      <c r="D396" s="391">
        <f>SUMIFS(Data!$T$30:$T$42,Data!$S$30:$S$42,MarketProfile!A396,Data!$X$30:$X$42,"1")/1000</f>
        <v>3068011.2268699999</v>
      </c>
      <c r="E396" s="391"/>
      <c r="F396" s="286">
        <f t="shared" si="30"/>
        <v>-0.62210989650197723</v>
      </c>
      <c r="G396" s="391">
        <f>SUMIFS(Data!$T$63:$T$78,Data!$S$63:$S$78,MarketProfile!A396,Data!$X$63:$X$78,"1")</f>
        <v>5293694384.1020002</v>
      </c>
      <c r="H396" s="391"/>
      <c r="I396" s="286">
        <f t="shared" si="31"/>
        <v>-0.99978099017511535</v>
      </c>
    </row>
    <row r="397" spans="1:9" ht="15" x14ac:dyDescent="0.25">
      <c r="A397" s="288" t="s">
        <v>133</v>
      </c>
      <c r="B397" s="250"/>
      <c r="C397" s="250">
        <f>SUM(C390:C396)</f>
        <v>431437044.54710788</v>
      </c>
      <c r="D397" s="383">
        <f>SUM(D390:E396)</f>
        <v>3239357.4061019998</v>
      </c>
      <c r="E397" s="383">
        <f>SUM(E390:E396)</f>
        <v>0</v>
      </c>
      <c r="F397" s="326">
        <f t="shared" si="30"/>
        <v>132.18599662217173</v>
      </c>
      <c r="G397" s="383">
        <f>SUM(G390:H396)</f>
        <v>347965538725.01483</v>
      </c>
      <c r="H397" s="383">
        <v>320543973</v>
      </c>
      <c r="I397" s="326">
        <f t="shared" si="31"/>
        <v>-0.99876011559613642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5332446.2722800002</v>
      </c>
      <c r="D400" s="391">
        <f>SUMIFS(Data!$T$30:$T$42,Data!$S$30:$S$42,MarketProfile!A400,Data!$X$30:$X$42,"0")/1000</f>
        <v>3270219.5936699999</v>
      </c>
      <c r="E400" s="391"/>
      <c r="F400" s="286">
        <f t="shared" ref="F400:F404" si="32">IFERROR(IF(OR(AND(D400="",C400=""),AND(D400=0,C400=0)),"",
IF(OR(D400="",D400=0),1,
IF(OR(D400&lt;&gt;"",D400&lt;&gt;0),(C400-D400)/ABS(D400)))),-1)</f>
        <v>0.63060801256336096</v>
      </c>
      <c r="G400" s="391">
        <f>SUMIFS(Data!$T$63:$T$78,Data!$S$63:$S$78,MarketProfile!A400,Data!$X$63:$X$78,"0")/1000</f>
        <v>4022520.5511699999</v>
      </c>
      <c r="H400" s="391"/>
      <c r="I400" s="286">
        <f t="shared" ref="I400:I404" si="33">IFERROR(IF(OR(AND(G400="",C400=""),AND(G400=0,C400=0)),"",
IF(OR(G400="",G400=0),1,
IF(OR(G400&lt;&gt;"",G400&lt;&gt;0),(C400-G400)/ABS(G400)))),-1)</f>
        <v>0.32564798723750266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1357363.8855699999</v>
      </c>
      <c r="D401" s="391">
        <f>SUMIFS(Data!$T$30:$T$42,Data!$S$30:$S$42,MarketProfile!A401,Data!$X$30:$X$42,"0")/1000</f>
        <v>704685.33192999999</v>
      </c>
      <c r="E401" s="391"/>
      <c r="F401" s="286">
        <f t="shared" si="32"/>
        <v>0.92619857980076969</v>
      </c>
      <c r="G401" s="391">
        <f>SUMIFS(Data!$T$63:$T$78,Data!$S$63:$S$78,MarketProfile!A401,Data!$X$63:$X$78,"0")/1000</f>
        <v>612870.19678999996</v>
      </c>
      <c r="H401" s="391"/>
      <c r="I401" s="286">
        <f t="shared" si="33"/>
        <v>1.2147656921145749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64927.111090000006</v>
      </c>
      <c r="D402" s="391">
        <f>SUMIFS(Data!$T$30:$T$42,Data!$S$30:$S$42,MarketProfile!A402,Data!$X$30:$X$42,"0")/1000</f>
        <v>32384.122510000001</v>
      </c>
      <c r="E402" s="391"/>
      <c r="F402" s="286">
        <f t="shared" si="32"/>
        <v>1.0049056777731418</v>
      </c>
      <c r="G402" s="391">
        <f>SUMIFS(Data!$T$63:$T$78,Data!$S$63:$S$78,MarketProfile!A402,Data!$X$63:$X$78,"0")/1000</f>
        <v>151927.3602</v>
      </c>
      <c r="H402" s="391"/>
      <c r="I402" s="286">
        <f t="shared" si="33"/>
        <v>-0.57264372260184904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91">
        <f>SUMIFS(Data!$T$30:$T$42,Data!$S$30:$S$42,MarketProfile!A403,Data!$X$30:$X$42,"0")/1000</f>
        <v>0</v>
      </c>
      <c r="E403" s="391"/>
      <c r="F403" s="286" t="str">
        <f t="shared" si="32"/>
        <v/>
      </c>
      <c r="G403" s="391">
        <f>SUMIFS(Data!$T$63:$T$78,Data!$S$63:$S$78,MarketProfile!A403,Data!$X$63:$X$78,"0")/1000</f>
        <v>0</v>
      </c>
      <c r="H403" s="39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6754737.2689399999</v>
      </c>
      <c r="D404" s="383">
        <f>SUM(D400:E403)</f>
        <v>4007289.0481099999</v>
      </c>
      <c r="E404" s="383">
        <f>SUM(E400:E403)</f>
        <v>0</v>
      </c>
      <c r="F404" s="326">
        <f t="shared" si="32"/>
        <v>0.68561268923832885</v>
      </c>
      <c r="G404" s="383">
        <f>SUM(G400:H403)</f>
        <v>4787318.1081599994</v>
      </c>
      <c r="H404" s="383">
        <v>1436842</v>
      </c>
      <c r="I404" s="326">
        <f t="shared" si="33"/>
        <v>0.41096478577985618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584329</v>
      </c>
      <c r="D408" s="391">
        <f>SUMIFS(Data!$W$34:$W$47,Data!$S$34:$S$47,MarketProfile!A408,Data!$X$34:$X$47,"1")</f>
        <v>515178</v>
      </c>
      <c r="E408" s="391"/>
      <c r="F408" s="286">
        <f t="shared" ref="F408:F414" si="34">IFERROR(IF(OR(AND(D408="",C408=""),AND(D408=0,C408=0)),"",
IF(OR(D408="",D408=0),1,
IF(OR(D408&lt;&gt;"",D408&lt;&gt;0),(C408-D408)/ABS(D408)))),-1)</f>
        <v>0.13422739325048819</v>
      </c>
      <c r="G408" s="391">
        <f>SUMIFS(Data!$W$81:$W$93,Data!$S$81:$S$93,MarketProfile!A408,Data!$X$81:$X$93,"1")</f>
        <v>671733</v>
      </c>
      <c r="H408" s="391"/>
      <c r="I408" s="286">
        <f t="shared" ref="I408:I414" si="35">IFERROR(IF(OR(AND(G408="",C408=""),AND(G408=0,C408=0)),"",
IF(OR(G408="",G408=0),1,
IF(OR(G408&lt;&gt;"",G408&lt;&gt;0),(C408-G408)/ABS(G408)))),-1)</f>
        <v>-0.13011717453214297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622970</v>
      </c>
      <c r="D409" s="391">
        <f>SUMIFS(Data!$W$34:$W$47,Data!$S$34:$S$47,MarketProfile!A409,Data!$X$34:$X$47,"1")</f>
        <v>585812</v>
      </c>
      <c r="E409" s="391"/>
      <c r="F409" s="286">
        <f t="shared" si="34"/>
        <v>6.3429905840098874E-2</v>
      </c>
      <c r="G409" s="391">
        <f>SUMIFS(Data!$W$81:$W$93,Data!$S$81:$S$93,MarketProfile!A409,Data!$X$81:$X$93,"1")</f>
        <v>1211214</v>
      </c>
      <c r="H409" s="391"/>
      <c r="I409" s="286">
        <f t="shared" si="35"/>
        <v>-0.4856647958164288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363902</v>
      </c>
      <c r="D410" s="391">
        <f>SUMIFS(Data!$W$34:$W$47,Data!$S$34:$S$47,MarketProfile!A410,Data!$X$34:$X$47,"1")</f>
        <v>375897</v>
      </c>
      <c r="E410" s="391"/>
      <c r="F410" s="286">
        <f t="shared" si="34"/>
        <v>-3.1910337140227243E-2</v>
      </c>
      <c r="G410" s="391">
        <f>SUMIFS(Data!$W$81:$W$93,Data!$S$81:$S$93,MarketProfile!A410,Data!$X$81:$X$93,"1")</f>
        <v>830042</v>
      </c>
      <c r="H410" s="391"/>
      <c r="I410" s="286">
        <f t="shared" si="35"/>
        <v>-0.56158604022447056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2693631</v>
      </c>
      <c r="D411" s="391">
        <f>SUMIFS(Data!$W$34:$W$47,Data!$S$34:$S$47,MarketProfile!A411,Data!$X$34:$X$47,"1")</f>
        <v>1937699</v>
      </c>
      <c r="E411" s="391"/>
      <c r="F411" s="286">
        <f t="shared" si="34"/>
        <v>0.39011838267966281</v>
      </c>
      <c r="G411" s="391">
        <f>SUMIFS(Data!$W$81:$W$93,Data!$S$81:$S$93,MarketProfile!A411,Data!$X$81:$X$93,"1")</f>
        <v>1536119</v>
      </c>
      <c r="H411" s="391"/>
      <c r="I411" s="286">
        <f t="shared" si="35"/>
        <v>0.7535301627022386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1441818</v>
      </c>
      <c r="D412" s="391">
        <f>SUMIFS(Data!$W$34:$W$47,Data!$S$34:$S$47,MarketProfile!A412,Data!$X$34:$X$47,"1")</f>
        <v>1452519</v>
      </c>
      <c r="E412" s="391"/>
      <c r="F412" s="286">
        <f t="shared" si="34"/>
        <v>-7.3672013928905581E-3</v>
      </c>
      <c r="G412" s="391">
        <f>SUMIFS(Data!$W$81:$W$93,Data!$S$81:$S$93,MarketProfile!A412,Data!$X$81:$X$93,"1")</f>
        <v>12027706</v>
      </c>
      <c r="H412" s="391"/>
      <c r="I412" s="286">
        <f t="shared" si="35"/>
        <v>-0.88012527077066893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1373217</v>
      </c>
      <c r="D413" s="391">
        <f>SUMIFS(Data!$W$34:$W$47,Data!$S$34:$S$47,MarketProfile!A413,Data!$X$34:$X$47,"1")</f>
        <v>1384998</v>
      </c>
      <c r="E413" s="391"/>
      <c r="F413" s="286">
        <f t="shared" si="34"/>
        <v>-8.5061494673638518E-3</v>
      </c>
      <c r="G413" s="391">
        <f>SUMIFS(Data!$W$81:$W$93,Data!$S$81:$S$93,MarketProfile!A413,Data!$X$81:$X$93,"1")</f>
        <v>11531907</v>
      </c>
      <c r="H413" s="391"/>
      <c r="I413" s="286">
        <f t="shared" si="35"/>
        <v>-0.88092021553763833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175741</v>
      </c>
      <c r="D414" s="391">
        <f>SUMIFS(Data!$W$34:$W$47,Data!$S$34:$S$47,MarketProfile!A414,Data!$X$34:$X$47,"1")</f>
        <v>181023</v>
      </c>
      <c r="E414" s="391"/>
      <c r="F414" s="286">
        <f t="shared" si="34"/>
        <v>-2.9178612662479352E-2</v>
      </c>
      <c r="G414" s="391">
        <f>SUMIFS(Data!$W$81:$W$93,Data!$S$81:$S$93,MarketProfile!A414,Data!$X$81:$X$93,"1")</f>
        <v>472686</v>
      </c>
      <c r="H414" s="391"/>
      <c r="I414" s="286">
        <f t="shared" si="35"/>
        <v>-0.62820773198275393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877183</v>
      </c>
      <c r="D417" s="391">
        <f>SUMIFS(Data!$W$34:$W$47,Data!$S$34:$S$47,MarketProfile!A417,Data!$X$34:$X$47,"0")</f>
        <v>758183</v>
      </c>
      <c r="E417" s="391"/>
      <c r="F417" s="286">
        <f t="shared" ref="F417:F419" si="36">IFERROR(IF(OR(AND(D417="",C417=""),AND(D417=0,C417=0)),"",
IF(OR(D417="",D417=0),1,
IF(OR(D417&lt;&gt;"",D417&lt;&gt;0),(C417-D417)/ABS(D417)))),-1)</f>
        <v>0.15695419179802236</v>
      </c>
      <c r="G417" s="391">
        <f>SUMIFS(Data!$W$81:$W$93,Data!$S$81:$S$93,MarketProfile!A417,Data!$X$81:$X$93,"0")</f>
        <v>1076998</v>
      </c>
      <c r="H417" s="391"/>
      <c r="I417" s="286">
        <f t="shared" ref="I417:I419" si="37">IFERROR(IF(OR(AND(G417="",C417=""),AND(G417=0,C417=0)),"",
IF(OR(G417="",G417=0),1,
IF(OR(G417&lt;&gt;"",G417&lt;&gt;0),(C417-G417)/ABS(G417)))),-1)</f>
        <v>-0.18552959244121159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1730738</v>
      </c>
      <c r="D418" s="391">
        <f>SUMIFS(Data!$W$34:$W$47,Data!$S$34:$S$47,MarketProfile!A418,Data!$X$34:$X$47,"0")</f>
        <v>1245901</v>
      </c>
      <c r="E418" s="391"/>
      <c r="F418" s="286">
        <f t="shared" si="36"/>
        <v>0.38914568653528653</v>
      </c>
      <c r="G418" s="391">
        <f>SUMIFS(Data!$W$75:$W$87,Data!$S$75:$S$87,MarketProfile!A418,Data!$X$75:$X$87,"0")</f>
        <v>2073130</v>
      </c>
      <c r="H418" s="391"/>
      <c r="I418" s="286">
        <f t="shared" si="37"/>
        <v>-0.16515703308523827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266709</v>
      </c>
      <c r="D419" s="391">
        <f>SUMIFS(Data!$W$34:$W$47,Data!$S$34:$S$47,MarketProfile!A419,Data!$X$34:$X$47,"0")</f>
        <v>131774</v>
      </c>
      <c r="E419" s="391"/>
      <c r="F419" s="286">
        <f t="shared" si="36"/>
        <v>1.0239880401293122</v>
      </c>
      <c r="G419" s="391">
        <f>SUMIFS(Data!$W$75:$W$87,Data!$S$75:$S$87,MarketProfile!A419,Data!$X$75:$X$87,"0")</f>
        <v>318663</v>
      </c>
      <c r="H419" s="391"/>
      <c r="I419" s="286">
        <f t="shared" si="37"/>
        <v>-0.16303744080737331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9" t="str">
        <f>"Market Profile - "&amp; TEXT($H$3,"MMM")&amp;" "&amp;TEXT($H$3,"YYYY")</f>
        <v>Market Profile - Oct 2018</v>
      </c>
      <c r="B429" s="248"/>
      <c r="C429" s="248"/>
      <c r="D429" s="248"/>
      <c r="E429" s="384" t="s">
        <v>205</v>
      </c>
      <c r="F429" s="384"/>
      <c r="G429" s="384"/>
      <c r="H429" s="384"/>
      <c r="I429" s="384"/>
    </row>
    <row r="430" spans="1:12" ht="10.5" customHeight="1" thickBot="1" x14ac:dyDescent="0.25">
      <c r="A430" s="380"/>
      <c r="B430" s="278"/>
      <c r="C430" s="278"/>
      <c r="D430" s="278"/>
      <c r="E430" s="385"/>
      <c r="F430" s="385"/>
      <c r="G430" s="385"/>
      <c r="H430" s="385"/>
      <c r="I430" s="385"/>
    </row>
    <row r="431" spans="1:12" ht="38.25" customHeight="1" thickBot="1" x14ac:dyDescent="0.3">
      <c r="A431" s="330"/>
      <c r="B431" s="330"/>
      <c r="C431" s="341" t="str">
        <f>TEXT($H$3,"MMM")&amp;" "&amp;TEXT($H$3,"YYYY")</f>
        <v>Oct 2018</v>
      </c>
      <c r="D431" s="330"/>
      <c r="E431" s="341" t="str">
        <f>TEXT(DATE(2000,TEXT(H3,"M")-1,1),"mmm")&amp; " "&amp; TEXT(H3,"YYYY")</f>
        <v>Sep 2018</v>
      </c>
      <c r="F431" s="180" t="s">
        <v>193</v>
      </c>
      <c r="G431" s="330"/>
      <c r="H431" s="342" t="str">
        <f>TEXT($H$3,"MMM")&amp;" "&amp;TEXT($H$3,"YYYY")-1</f>
        <v>Oct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800</v>
      </c>
      <c r="D434" s="400">
        <f>SUMIFS(Data!$AQ:$AQ,Data!$AN:$AN,MarketProfile!A434,Data!$AS:$AS,"1")</f>
        <v>944</v>
      </c>
      <c r="E434" s="400"/>
      <c r="F434" s="179">
        <f>IFERROR(IF(OR(AND(D434="",C434=""),AND(D434=0,C434=0)),"",
IF(OR(D434="",D434=0),1,
IF(OR(D434&lt;&gt;"",D434&lt;&gt;0),(C434-D434)/ABS(D434)))),-1)</f>
        <v>-0.15254237288135594</v>
      </c>
      <c r="G434" s="400">
        <f>SUMIFS(Data!$BE:$BE,Data!$BB:$BB,MarketProfile!A434,Data!BG:BG,"1")</f>
        <v>748</v>
      </c>
      <c r="H434" s="400"/>
      <c r="I434" s="179">
        <f t="shared" ref="I434:I441" si="38">IFERROR(IF(OR(AND(G434="",C434=""),AND(G434=0,C434=0)),"",
IF(OR(G434="",G434=0),1,
IF(OR(G434&lt;&gt;"",G434&lt;&gt;0),(C434-G434)/ABS(G434)))),-1)</f>
        <v>6.9518716577540107E-2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2460</v>
      </c>
      <c r="D435" s="400">
        <f>SUMIFS(Data!$AQ:$AQ,Data!$AN:$AN,MarketProfile!A435,Data!$AS:$AS,"1")</f>
        <v>2402</v>
      </c>
      <c r="E435" s="400"/>
      <c r="F435" s="179">
        <f t="shared" ref="F435:F442" si="39">IFERROR(IF(OR(AND(D435="",C435=""),AND(D435=0,C435=0)),"",
IF(OR(D435="",D435=0),1,
IF(OR(D435&lt;&gt;"",D435&lt;&gt;0),(C435-D435)/ABS(D435)))),-1)</f>
        <v>2.4146544546211492E-2</v>
      </c>
      <c r="G435" s="400">
        <f>SUMIFS(Data!$BE:$BE,Data!$BB:$BB,MarketProfile!A435,Data!BG:BG,"1")</f>
        <v>2943</v>
      </c>
      <c r="H435" s="400"/>
      <c r="I435" s="179">
        <f t="shared" si="38"/>
        <v>-0.16411824668705402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7205</v>
      </c>
      <c r="D436" s="400">
        <f>SUMIFS(Data!$AQ:$AQ,Data!$AN:$AN,MarketProfile!A436,Data!$AS:$AS,"1")</f>
        <v>7015</v>
      </c>
      <c r="E436" s="400"/>
      <c r="F436" s="179">
        <f t="shared" si="39"/>
        <v>2.7084818246614399E-2</v>
      </c>
      <c r="G436" s="400">
        <f>SUMIFS(Data!$BE:$BE,Data!$BB:$BB,MarketProfile!A436,Data!BG:BG,"1")</f>
        <v>6166</v>
      </c>
      <c r="H436" s="400"/>
      <c r="I436" s="179">
        <f t="shared" si="38"/>
        <v>0.16850470321115796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13</v>
      </c>
      <c r="D437" s="400">
        <f>SUMIFS(Data!$AQ:$AQ,Data!$AN:$AN,MarketProfile!A437,Data!$AS:$AS,"1")</f>
        <v>23</v>
      </c>
      <c r="E437" s="400"/>
      <c r="F437" s="179">
        <f t="shared" si="39"/>
        <v>-0.43478260869565216</v>
      </c>
      <c r="G437" s="400">
        <f>SUMIFS(Data!$BE:$BE,Data!$BB:$BB,MarketProfile!A437,Data!BG:BG,"1")</f>
        <v>14</v>
      </c>
      <c r="H437" s="400"/>
      <c r="I437" s="179">
        <f t="shared" si="38"/>
        <v>-7.1428571428571425E-2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3156</v>
      </c>
      <c r="D438" s="400">
        <f>SUMIFS(Data!$AQ:$AQ,Data!$AN:$AN,MarketProfile!A438,Data!$AS:$AS,"1")</f>
        <v>2572</v>
      </c>
      <c r="E438" s="400"/>
      <c r="F438" s="179">
        <f t="shared" si="39"/>
        <v>0.22706065318818042</v>
      </c>
      <c r="G438" s="400">
        <f>SUMIFS(Data!$BE:$BE,Data!$BB:$BB,MarketProfile!A438,Data!BG:BG,"1")</f>
        <v>2798</v>
      </c>
      <c r="H438" s="400"/>
      <c r="I438" s="179">
        <f t="shared" si="38"/>
        <v>0.12794853466761974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10844</v>
      </c>
      <c r="D439" s="400">
        <f>SUMIFS(Data!$AQ:$AQ,Data!$AN:$AN,MarketProfile!A439,Data!$AS:$AS,"1")</f>
        <v>12264</v>
      </c>
      <c r="E439" s="400"/>
      <c r="F439" s="179">
        <f t="shared" si="39"/>
        <v>-0.11578604044357468</v>
      </c>
      <c r="G439" s="400">
        <f>SUMIFS(Data!$BE:$BE,Data!$BB:$BB,MarketProfile!A439,Data!BG:BG,"1")</f>
        <v>12590</v>
      </c>
      <c r="H439" s="400"/>
      <c r="I439" s="179">
        <f t="shared" si="38"/>
        <v>-0.13868149324861001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29</v>
      </c>
      <c r="D440" s="400">
        <f>SUMIFS(Data!$AQ:$AQ,Data!$AN:$AN,MarketProfile!A440,Data!$AS:$AS,"1")</f>
        <v>36</v>
      </c>
      <c r="E440" s="400"/>
      <c r="F440" s="179">
        <f t="shared" si="39"/>
        <v>-0.19444444444444445</v>
      </c>
      <c r="G440" s="400">
        <f>SUMIFS(Data!$BE:$BE,Data!$BB:$BB,MarketProfile!A440,Data!BG:BG,"1")</f>
        <v>11</v>
      </c>
      <c r="H440" s="400"/>
      <c r="I440" s="179">
        <f t="shared" si="38"/>
        <v>1.6363636363636365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0</v>
      </c>
      <c r="D441" s="400">
        <f>SUMIFS(Data!$AQ:$AQ,Data!$AN:$AN,MarketProfile!A441,Data!$AS:$AS,"1")</f>
        <v>4</v>
      </c>
      <c r="E441" s="400"/>
      <c r="F441" s="179">
        <f t="shared" si="39"/>
        <v>-1</v>
      </c>
      <c r="G441" s="400">
        <f>SUMIFS(Data!$BE:$BE,Data!$BB:$BB,MarketProfile!A441,Data!BG:BG,"1")</f>
        <v>3</v>
      </c>
      <c r="H441" s="400"/>
      <c r="I441" s="179">
        <f t="shared" si="38"/>
        <v>-1</v>
      </c>
      <c r="J441" s="158"/>
    </row>
    <row r="442" spans="1:10" x14ac:dyDescent="0.2">
      <c r="A442" s="246" t="s">
        <v>187</v>
      </c>
      <c r="B442" s="247"/>
      <c r="C442" s="4">
        <f>SUM(C434:C441)</f>
        <v>24507</v>
      </c>
      <c r="D442" s="401">
        <f>SUM(D434:E441)</f>
        <v>25260</v>
      </c>
      <c r="E442" s="401">
        <f>SUM(E434:E441)</f>
        <v>0</v>
      </c>
      <c r="F442" s="166">
        <f t="shared" si="39"/>
        <v>-2.980997624703088E-2</v>
      </c>
      <c r="G442" s="401">
        <f>SUM(G434:H441)</f>
        <v>25273</v>
      </c>
      <c r="H442" s="401">
        <f>SUM(H434:H441)</f>
        <v>0</v>
      </c>
      <c r="I442" s="166">
        <f>IFERROR(IF(OR(AND(G442="",C442=""),AND(G442=0,C442=0)),"",
IF(OR(G442="",G442=0),1,
IF(OR(G442&lt;&gt;"",G442&lt;&gt;0),(C442-G442)/ABS(G442)))),-1)</f>
        <v>-3.0309025442171487E-2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1</v>
      </c>
      <c r="D444" s="400">
        <f>SUMIFS(Data!$AQ:$AQ,Data!$AN:$AN,MarketProfile!A444,Data!$AS:$AS,"0")</f>
        <v>14</v>
      </c>
      <c r="E444" s="400"/>
      <c r="F444" s="179">
        <f t="shared" ref="F444:F452" si="40">IFERROR(IF(OR(AND(D444="",C444=""),AND(D444=0,C444=0)),"",
IF(OR(D444="",D444=0),1,
IF(OR(D444&lt;&gt;"",D444&lt;&gt;0),(C444-D444)/ABS(D444)))),-1)</f>
        <v>-0.9285714285714286</v>
      </c>
      <c r="G444" s="400">
        <f>SUMIFS(Data!$BE:$BE,Data!$BB:$BB,MarketProfile!A444,Data!BG:BG,"0")</f>
        <v>0</v>
      </c>
      <c r="H444" s="400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48</v>
      </c>
      <c r="D445" s="400">
        <f>SUMIFS(Data!$AQ:$AQ,Data!$AN:$AN,MarketProfile!A445,Data!$AS:$AS,"0")</f>
        <v>90</v>
      </c>
      <c r="E445" s="400"/>
      <c r="F445" s="179">
        <f t="shared" si="40"/>
        <v>-0.46666666666666667</v>
      </c>
      <c r="G445" s="400">
        <f>SUMIFS(Data!$BE:$BE,Data!$BB:$BB,MarketProfile!A445,Data!BG:BG,"0")</f>
        <v>258</v>
      </c>
      <c r="H445" s="400"/>
      <c r="I445" s="179">
        <f t="shared" si="41"/>
        <v>-0.81395348837209303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377</v>
      </c>
      <c r="D446" s="400">
        <f>SUMIFS(Data!$AQ:$AQ,Data!$AN:$AN,MarketProfile!A446,Data!$AS:$AS,"0")</f>
        <v>492</v>
      </c>
      <c r="E446" s="400"/>
      <c r="F446" s="179">
        <f t="shared" si="40"/>
        <v>-0.23373983739837398</v>
      </c>
      <c r="G446" s="400">
        <f>SUMIFS(Data!$BE:$BE,Data!$BB:$BB,MarketProfile!A446,Data!BG:BG,"0")</f>
        <v>467</v>
      </c>
      <c r="H446" s="400"/>
      <c r="I446" s="179">
        <f t="shared" si="41"/>
        <v>-0.19271948608137046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400">
        <f>SUMIFS(Data!$AQ:$AQ,Data!$AN:$AN,MarketProfile!A447,Data!$AS:$AS,"0")</f>
        <v>0</v>
      </c>
      <c r="E447" s="400"/>
      <c r="F447" s="179" t="str">
        <f t="shared" si="40"/>
        <v/>
      </c>
      <c r="G447" s="400">
        <f>SUMIFS(Data!$BE:$BE,Data!$BB:$BB,MarketProfile!A447,Data!BG:BG,"0")</f>
        <v>0</v>
      </c>
      <c r="H447" s="40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92</v>
      </c>
      <c r="D448" s="400">
        <f>SUMIFS(Data!$AQ:$AQ,Data!$AN:$AN,MarketProfile!A448,Data!$AS:$AS,"0")</f>
        <v>104</v>
      </c>
      <c r="E448" s="400"/>
      <c r="F448" s="179">
        <f t="shared" si="40"/>
        <v>-0.11538461538461539</v>
      </c>
      <c r="G448" s="400">
        <f>SUMIFS(Data!$BE:$BE,Data!$BB:$BB,MarketProfile!A448,Data!BG:BG,"0")</f>
        <v>269</v>
      </c>
      <c r="H448" s="400"/>
      <c r="I448" s="179">
        <f t="shared" si="41"/>
        <v>-0.65799256505576209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1698</v>
      </c>
      <c r="D449" s="400">
        <f>SUMIFS(Data!$AQ:$AQ,Data!$AN:$AN,MarketProfile!A449,Data!$AS:$AS,"0")</f>
        <v>2035</v>
      </c>
      <c r="E449" s="400"/>
      <c r="F449" s="179">
        <f t="shared" si="40"/>
        <v>-0.16560196560196561</v>
      </c>
      <c r="G449" s="400">
        <f>SUMIFS(Data!$BE:$BE,Data!$BB:$BB,MarketProfile!A449,Data!BG:BG,"0")</f>
        <v>1776</v>
      </c>
      <c r="H449" s="400"/>
      <c r="I449" s="179">
        <f t="shared" si="41"/>
        <v>-4.3918918918918921E-2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400">
        <f>SUMIFS(Data!$AQ:$AQ,Data!$AN:$AN,MarketProfile!A450,Data!$AS:$AS,"0")</f>
        <v>7</v>
      </c>
      <c r="E450" s="400"/>
      <c r="F450" s="179">
        <f t="shared" si="40"/>
        <v>-1</v>
      </c>
      <c r="G450" s="400">
        <f>SUMIFS(Data!$BE:$BE,Data!$BB:$BB,MarketProfile!A450,Data!BG:BG,"0")</f>
        <v>2</v>
      </c>
      <c r="H450" s="400"/>
      <c r="I450" s="179">
        <f t="shared" si="41"/>
        <v>-1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400">
        <f>SUMIFS(Data!$AQ:$AQ,Data!$AN:$AN,MarketProfile!A451,Data!$AS:$AS,"0")</f>
        <v>0</v>
      </c>
      <c r="E451" s="400"/>
      <c r="F451" s="179" t="str">
        <f t="shared" si="40"/>
        <v/>
      </c>
      <c r="G451" s="400">
        <f>SUMIFS(Data!$BE:$BE,Data!$BB:$BB,MarketProfile!A451,Data!BG:BG,"0")</f>
        <v>0</v>
      </c>
      <c r="H451" s="40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2216</v>
      </c>
      <c r="D452" s="401">
        <f>SUM(D444:E451)</f>
        <v>2742</v>
      </c>
      <c r="E452" s="401">
        <f>SUM(E444:E451)</f>
        <v>0</v>
      </c>
      <c r="F452" s="166">
        <f t="shared" si="40"/>
        <v>-0.19183078045222465</v>
      </c>
      <c r="G452" s="401">
        <f>SUM(G444:H451)</f>
        <v>2772</v>
      </c>
      <c r="H452" s="401">
        <f>SUM(H444:H451)</f>
        <v>0</v>
      </c>
      <c r="I452" s="166">
        <f t="shared" si="41"/>
        <v>-0.20057720057720058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15308</v>
      </c>
      <c r="D455" s="400">
        <f>SUMIFS(Data!$AP:$AP,Data!$AN:$AN,MarketProfile!A455,Data!$AS:$AS,"1")</f>
        <v>23388</v>
      </c>
      <c r="E455" s="400"/>
      <c r="F455" s="179">
        <f t="shared" ref="F455:F463" si="42">IFERROR(IF(OR(AND(D455="",C455=""),AND(D455=0,C455=0)),"",
IF(OR(D455="",D455=0),1,
IF(OR(D455&lt;&gt;"",D455&lt;&gt;0),(C455-D455)/ABS(D455)))),-1)</f>
        <v>-0.34547631263896017</v>
      </c>
      <c r="G455" s="400">
        <f>SUMIFS(Data!$BD:$BD,Data!$BB:$BB,MarketProfile!A455,Data!BG:BG,"1")</f>
        <v>10163</v>
      </c>
      <c r="H455" s="400"/>
      <c r="I455" s="179">
        <f t="shared" ref="I455:I463" si="43">IFERROR(IF(OR(AND(G455="",C455=""),AND(G455=0,C455=0)),"",
IF(OR(G455="",G455=0),1,
IF(OR(G455&lt;&gt;"",G455&lt;&gt;0),(C455-G455)/ABS(G455)))),-1)</f>
        <v>0.50624815507232113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35552</v>
      </c>
      <c r="D456" s="400">
        <f>SUMIFS(Data!$AP:$AP,Data!$AN:$AN,MarketProfile!A456,Data!$AS:$AS,"1")</f>
        <v>24879</v>
      </c>
      <c r="E456" s="400"/>
      <c r="F456" s="179">
        <f t="shared" si="42"/>
        <v>0.42899634229671613</v>
      </c>
      <c r="G456" s="400">
        <f>SUMIFS(Data!$BD:$BD,Data!$BB:$BB,MarketProfile!A456,Data!BG:BG,"1")</f>
        <v>23629</v>
      </c>
      <c r="H456" s="400"/>
      <c r="I456" s="179">
        <f t="shared" si="43"/>
        <v>0.50459181514240981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37847</v>
      </c>
      <c r="D457" s="400">
        <f>SUMIFS(Data!$AP:$AP,Data!$AN:$AN,MarketProfile!A457,Data!$AS:$AS,"1")</f>
        <v>42861</v>
      </c>
      <c r="E457" s="400"/>
      <c r="F457" s="179">
        <f t="shared" si="42"/>
        <v>-0.11698280488089405</v>
      </c>
      <c r="G457" s="400">
        <f>SUMIFS(Data!$BD:$BD,Data!$BB:$BB,MarketProfile!A457,Data!BG:BG,"1")</f>
        <v>37435</v>
      </c>
      <c r="H457" s="400"/>
      <c r="I457" s="179">
        <f t="shared" si="43"/>
        <v>1.1005743288366503E-2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63</v>
      </c>
      <c r="D458" s="400">
        <f>SUMIFS(Data!$AP:$AP,Data!$AN:$AN,MarketProfile!A458,Data!$AS:$AS,"1")</f>
        <v>619</v>
      </c>
      <c r="E458" s="400"/>
      <c r="F458" s="179">
        <f t="shared" si="42"/>
        <v>-0.89822294022617122</v>
      </c>
      <c r="G458" s="400">
        <f>SUMIFS(Data!$BD:$BD,Data!$BB:$BB,MarketProfile!A458,Data!BG:BG,"1")</f>
        <v>94</v>
      </c>
      <c r="H458" s="400"/>
      <c r="I458" s="179">
        <f t="shared" si="43"/>
        <v>-0.32978723404255317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21663</v>
      </c>
      <c r="D459" s="400">
        <f>SUMIFS(Data!$AP:$AP,Data!$AN:$AN,MarketProfile!A459,Data!$AS:$AS,"1")</f>
        <v>16794</v>
      </c>
      <c r="E459" s="400"/>
      <c r="F459" s="179">
        <f t="shared" si="42"/>
        <v>0.289924973204716</v>
      </c>
      <c r="G459" s="400">
        <f>SUMIFS(Data!$BD:$BD,Data!$BB:$BB,MarketProfile!A459,Data!BG:BG,"1")</f>
        <v>25790</v>
      </c>
      <c r="H459" s="400"/>
      <c r="I459" s="179">
        <f t="shared" si="43"/>
        <v>-0.16002326483132998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59010</v>
      </c>
      <c r="D460" s="400">
        <f>SUMIFS(Data!$AP:$AP,Data!$AN:$AN,MarketProfile!A460,Data!$AS:$AS,"1")</f>
        <v>71871</v>
      </c>
      <c r="E460" s="400"/>
      <c r="F460" s="179">
        <f t="shared" si="42"/>
        <v>-0.17894561088617106</v>
      </c>
      <c r="G460" s="400">
        <f>SUMIFS(Data!$BD:$BD,Data!$BB:$BB,MarketProfile!A460,Data!BG:BG,"1")</f>
        <v>72180</v>
      </c>
      <c r="H460" s="400"/>
      <c r="I460" s="179">
        <f t="shared" si="43"/>
        <v>-0.18246051537822111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149</v>
      </c>
      <c r="D461" s="400">
        <f>SUMIFS(Data!$AP:$AP,Data!$AN:$AN,MarketProfile!A461,Data!$AS:$AS,"1")</f>
        <v>170</v>
      </c>
      <c r="E461" s="400"/>
      <c r="F461" s="179">
        <f t="shared" si="42"/>
        <v>-0.12352941176470589</v>
      </c>
      <c r="G461" s="400">
        <f>SUMIFS(Data!$BD:$BD,Data!$BB:$BB,MarketProfile!A461,Data!BG:BG,"1")</f>
        <v>311</v>
      </c>
      <c r="H461" s="400"/>
      <c r="I461" s="179">
        <f t="shared" si="43"/>
        <v>-0.52090032154340837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0</v>
      </c>
      <c r="D462" s="400">
        <f>SUMIFS(Data!$AP:$AP,Data!$AN:$AN,MarketProfile!A462,Data!$AS:$AS,"1")</f>
        <v>5</v>
      </c>
      <c r="E462" s="400"/>
      <c r="F462" s="179">
        <f t="shared" si="42"/>
        <v>-1</v>
      </c>
      <c r="G462" s="400">
        <f>SUMIFS(Data!$BD:$BD,Data!$BB:$BB,MarketProfile!A462,Data!BG:BG,"1")</f>
        <v>8</v>
      </c>
      <c r="H462" s="400"/>
      <c r="I462" s="179">
        <f t="shared" si="43"/>
        <v>-1</v>
      </c>
    </row>
    <row r="463" spans="1:9" x14ac:dyDescent="0.2">
      <c r="A463" s="246" t="s">
        <v>187</v>
      </c>
      <c r="B463" s="247"/>
      <c r="C463" s="4">
        <f>SUM(C455:C462)</f>
        <v>169592</v>
      </c>
      <c r="D463" s="401">
        <f>SUM(D455:E462)</f>
        <v>180587</v>
      </c>
      <c r="E463" s="401">
        <f>SUM(E455:E462)</f>
        <v>0</v>
      </c>
      <c r="F463" s="166">
        <f t="shared" si="42"/>
        <v>-6.0884781296549582E-2</v>
      </c>
      <c r="G463" s="401">
        <f>SUM(G455:H462)</f>
        <v>169610</v>
      </c>
      <c r="H463" s="401">
        <f>SUM(H455:H462)</f>
        <v>0</v>
      </c>
      <c r="I463" s="166">
        <f t="shared" si="43"/>
        <v>-1.0612581805318082E-4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20</v>
      </c>
      <c r="D465" s="400">
        <f>SUMIFS(Data!$AP:$AP,Data!$AN:$AN,MarketProfile!A465,Data!$AS:$AS,"0")</f>
        <v>17</v>
      </c>
      <c r="E465" s="400"/>
      <c r="F465" s="179">
        <f t="shared" ref="F465:F473" si="44">IFERROR(IF(OR(AND(D465="",C465=""),AND(D465=0,C465=0)),"",
IF(OR(D465="",D465=0),1,
IF(OR(D465&lt;&gt;"",D465&lt;&gt;0),(C465-D465)/ABS(D465)))),-1)</f>
        <v>0.17647058823529413</v>
      </c>
      <c r="G465" s="400">
        <f>SUMIFS(Data!$BD:$BD,Data!$BB:$BB,MarketProfile!A465,Data!BG:BG,"0")</f>
        <v>0</v>
      </c>
      <c r="H465" s="400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981</v>
      </c>
      <c r="D466" s="400">
        <f>SUMIFS(Data!$AP:$AP,Data!$AN:$AN,MarketProfile!A466,Data!$AS:$AS,"0")</f>
        <v>691</v>
      </c>
      <c r="E466" s="400"/>
      <c r="F466" s="179">
        <f t="shared" si="44"/>
        <v>0.41968162083936322</v>
      </c>
      <c r="G466" s="400">
        <f>SUMIFS(Data!$BD:$BD,Data!$BB:$BB,MarketProfile!A466,Data!BG:BG,"0")</f>
        <v>3830</v>
      </c>
      <c r="H466" s="400"/>
      <c r="I466" s="179">
        <f t="shared" si="45"/>
        <v>-0.7438642297650131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3784</v>
      </c>
      <c r="D467" s="400">
        <f>SUMIFS(Data!$AP:$AP,Data!$AN:$AN,MarketProfile!A467,Data!$AS:$AS,"0")</f>
        <v>11675</v>
      </c>
      <c r="E467" s="400"/>
      <c r="F467" s="179">
        <f t="shared" si="44"/>
        <v>-0.6758886509635974</v>
      </c>
      <c r="G467" s="400">
        <f>SUMIFS(Data!$BD:$BD,Data!$BB:$BB,MarketProfile!A467,Data!BG:BG,"0")</f>
        <v>4523</v>
      </c>
      <c r="H467" s="400"/>
      <c r="I467" s="179">
        <f t="shared" si="45"/>
        <v>-0.16338713243422506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400">
        <f>SUMIFS(Data!$AP:$AP,Data!$AN:$AN,MarketProfile!A468,Data!$AS:$AS,"0")</f>
        <v>0</v>
      </c>
      <c r="E468" s="400"/>
      <c r="F468" s="179" t="str">
        <f t="shared" si="44"/>
        <v/>
      </c>
      <c r="G468" s="400">
        <f>SUMIFS(Data!$BD:$BD,Data!$BB:$BB,MarketProfile!A468,Data!BG:BG,"0")</f>
        <v>0</v>
      </c>
      <c r="H468" s="40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1266</v>
      </c>
      <c r="D469" s="400">
        <f>SUMIFS(Data!$AP:$AP,Data!$AN:$AN,MarketProfile!A469,Data!$AS:$AS,"0")</f>
        <v>1285</v>
      </c>
      <c r="E469" s="400"/>
      <c r="F469" s="179">
        <f t="shared" si="44"/>
        <v>-1.4785992217898832E-2</v>
      </c>
      <c r="G469" s="400">
        <f>SUMIFS(Data!$BD:$BD,Data!$BB:$BB,MarketProfile!A469,Data!BG:BG,"0")</f>
        <v>3841</v>
      </c>
      <c r="H469" s="400"/>
      <c r="I469" s="179">
        <f t="shared" si="45"/>
        <v>-0.67039833376724811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13525</v>
      </c>
      <c r="D470" s="400">
        <f>SUMIFS(Data!$AP:$AP,Data!$AN:$AN,MarketProfile!A470,Data!$AS:$AS,"0")</f>
        <v>18745</v>
      </c>
      <c r="E470" s="400"/>
      <c r="F470" s="179">
        <f t="shared" si="44"/>
        <v>-0.27847425980261403</v>
      </c>
      <c r="G470" s="400">
        <f>SUMIFS(Data!$BD:$BD,Data!$BB:$BB,MarketProfile!A470,Data!BG:BG,"0")</f>
        <v>13472</v>
      </c>
      <c r="H470" s="400"/>
      <c r="I470" s="179">
        <f t="shared" si="45"/>
        <v>3.9340855106888362E-3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400">
        <f>SUMIFS(Data!$AP:$AP,Data!$AN:$AN,MarketProfile!A471,Data!$AS:$AS,"0")</f>
        <v>70</v>
      </c>
      <c r="E471" s="400"/>
      <c r="F471" s="179">
        <f t="shared" si="44"/>
        <v>-1</v>
      </c>
      <c r="G471" s="400">
        <f>SUMIFS(Data!$BD:$BD,Data!$BB:$BB,MarketProfile!A471,Data!BG:BG,"0")</f>
        <v>20</v>
      </c>
      <c r="H471" s="400"/>
      <c r="I471" s="179">
        <f t="shared" si="45"/>
        <v>-1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400">
        <f>SUMIFS(Data!$AP:$AP,Data!$AN:$AN,MarketProfile!A472,Data!$AS:$AS,"0")</f>
        <v>0</v>
      </c>
      <c r="E472" s="400"/>
      <c r="F472" s="179" t="str">
        <f t="shared" si="44"/>
        <v/>
      </c>
      <c r="G472" s="400">
        <f>SUMIFS(Data!$BD:$BD,Data!$BB:$BB,MarketProfile!A472,Data!BG:BG,"0")</f>
        <v>0</v>
      </c>
      <c r="H472" s="40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19576</v>
      </c>
      <c r="D473" s="401">
        <f>SUM(D465:E472)</f>
        <v>32483</v>
      </c>
      <c r="E473" s="401">
        <v>34213</v>
      </c>
      <c r="F473" s="166">
        <f t="shared" si="44"/>
        <v>-0.3973463042206693</v>
      </c>
      <c r="G473" s="401">
        <f>SUM(G465:H472)</f>
        <v>25686</v>
      </c>
      <c r="H473" s="401">
        <f>SUM(H465:H472)</f>
        <v>0</v>
      </c>
      <c r="I473" s="166">
        <f t="shared" si="45"/>
        <v>-0.23787277115938643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3341537.3070999999</v>
      </c>
      <c r="D476" s="400">
        <f>SUMIFS(Data!$AO:$AO,Data!$AN:$AN,MarketProfile!A476,Data!$AS:$AS,"1")/1000</f>
        <v>5119237.2853699997</v>
      </c>
      <c r="E476" s="400"/>
      <c r="F476" s="179">
        <f t="shared" ref="F476:F484" si="46">IFERROR(IF(OR(AND(D476="",C476=""),AND(D476=0,C476=0)),"",
IF(OR(D476="",D476=0),1,
IF(OR(D476&lt;&gt;"",D476&lt;&gt;0),(C476-D476)/ABS(D476)))),-1)</f>
        <v>-0.34725875734465278</v>
      </c>
      <c r="G476" s="400">
        <f>SUMIFS(Data!$BC:$BC,Data!$BB:$BB,MarketProfile!A476,Data!BG:BG,"1")/1000</f>
        <v>2094453.1784699999</v>
      </c>
      <c r="H476" s="400"/>
      <c r="I476" s="179">
        <f t="shared" ref="I476:I484" si="47">IFERROR(IF(OR(AND(G476="",C476=""),AND(G476=0,C476=0)),"",
IF(OR(G476="",G476=0),1,
IF(OR(G476&lt;&gt;"",G476&lt;&gt;0),(C476-G476)/ABS(G476)))),-1)</f>
        <v>0.59542229993462836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8347909.6841099998</v>
      </c>
      <c r="D477" s="400">
        <f>SUMIFS(Data!$AO:$AO,Data!$AN:$AN,MarketProfile!A477,Data!$AS:$AS,"1")/1000</f>
        <v>5813009.7148350002</v>
      </c>
      <c r="E477" s="400"/>
      <c r="F477" s="179">
        <f t="shared" si="46"/>
        <v>0.43607358212490993</v>
      </c>
      <c r="G477" s="400">
        <f>SUMIFS(Data!$BC:$BC,Data!$BB:$BB,MarketProfile!A477,Data!BG:BG,"1")/1000</f>
        <v>5756310.8380800001</v>
      </c>
      <c r="H477" s="400"/>
      <c r="I477" s="179">
        <f t="shared" si="47"/>
        <v>0.45021871106849737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9310090.1608799994</v>
      </c>
      <c r="D478" s="400">
        <f>SUMIFS(Data!$AO:$AO,Data!$AN:$AN,MarketProfile!A478,Data!$AS:$AS,"1")/1000</f>
        <v>10721646.76774</v>
      </c>
      <c r="E478" s="400"/>
      <c r="F478" s="179">
        <f t="shared" si="46"/>
        <v>-0.13165483226953395</v>
      </c>
      <c r="G478" s="400">
        <f>SUMIFS(Data!$BC:$BC,Data!$BB:$BB,MarketProfile!A478,Data!BG:BG,"1")/1000</f>
        <v>7759898.0208000001</v>
      </c>
      <c r="H478" s="400"/>
      <c r="I478" s="179">
        <f t="shared" si="47"/>
        <v>0.19976965366359076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11305.73</v>
      </c>
      <c r="D479" s="400">
        <f>SUMIFS(Data!$AO:$AO,Data!$AN:$AN,MarketProfile!A479,Data!$AS:$AS,"1")/1000</f>
        <v>110666.899114</v>
      </c>
      <c r="E479" s="400"/>
      <c r="F479" s="179">
        <f t="shared" si="46"/>
        <v>-0.89784000373631367</v>
      </c>
      <c r="G479" s="400">
        <f>SUMIFS(Data!$BC:$BC,Data!$BB:$BB,MarketProfile!A479,Data!BG:BG,"1")/1000</f>
        <v>16739.54</v>
      </c>
      <c r="H479" s="400"/>
      <c r="I479" s="179">
        <f t="shared" si="47"/>
        <v>-0.32460927839116255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5570178.8993100002</v>
      </c>
      <c r="D480" s="400">
        <f>SUMIFS(Data!$AO:$AO,Data!$AN:$AN,MarketProfile!A480,Data!$AS:$AS,"1")/1000</f>
        <v>4385229.5451750001</v>
      </c>
      <c r="E480" s="400"/>
      <c r="F480" s="179">
        <f t="shared" si="46"/>
        <v>0.27021375778122753</v>
      </c>
      <c r="G480" s="400">
        <f>SUMIFS(Data!$BC:$BC,Data!$BB:$BB,MarketProfile!A480,Data!BG:BG,"1")/1000</f>
        <v>5960042.647655</v>
      </c>
      <c r="H480" s="400"/>
      <c r="I480" s="179">
        <f t="shared" si="47"/>
        <v>-6.5412912523099651E-2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14336839.35688</v>
      </c>
      <c r="D481" s="400">
        <f>SUMIFS(Data!$AO:$AO,Data!$AN:$AN,MarketProfile!A481,Data!$AS:$AS,"1")/1000</f>
        <v>17624660.459830001</v>
      </c>
      <c r="E481" s="400"/>
      <c r="F481" s="179">
        <f t="shared" si="46"/>
        <v>-0.18654663506531541</v>
      </c>
      <c r="G481" s="400">
        <f>SUMIFS(Data!$BC:$BC,Data!$BB:$BB,MarketProfile!A481,Data!BG:BG,"1")/1000</f>
        <v>14169646.51032</v>
      </c>
      <c r="H481" s="400"/>
      <c r="I481" s="179">
        <f t="shared" si="47"/>
        <v>1.1799366091329805E-2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18026.080012999999</v>
      </c>
      <c r="D482" s="400">
        <f>SUMIFS(Data!$AO:$AO,Data!$AN:$AN,MarketProfile!A482,Data!$AS:$AS,"1")/1000</f>
        <v>20571.741056000003</v>
      </c>
      <c r="E482" s="400"/>
      <c r="F482" s="179">
        <f t="shared" si="46"/>
        <v>-0.1237455320903687</v>
      </c>
      <c r="G482" s="400">
        <f>SUMIFS(Data!$BC:$BC,Data!$BB:$BB,MarketProfile!A482,Data!BG:BG,"1")/1000</f>
        <v>40253.525099999999</v>
      </c>
      <c r="H482" s="400"/>
      <c r="I482" s="179">
        <f t="shared" si="47"/>
        <v>-0.55218630000183511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0</v>
      </c>
      <c r="D483" s="400">
        <f>SUMIFS(Data!$AO:$AO,Data!$AN:$AN,MarketProfile!A483,Data!$AS:$AS,"1")/1000</f>
        <v>517.88</v>
      </c>
      <c r="E483" s="400"/>
      <c r="F483" s="179">
        <f t="shared" si="46"/>
        <v>-1</v>
      </c>
      <c r="G483" s="400">
        <f>SUMIFS(Data!$BC:$BC,Data!$BB:$BB,MarketProfile!A483,Data!BG:BG,"1")/1000</f>
        <v>573</v>
      </c>
      <c r="H483" s="400"/>
      <c r="I483" s="179">
        <f t="shared" si="47"/>
        <v>-1</v>
      </c>
    </row>
    <row r="484" spans="1:9" x14ac:dyDescent="0.2">
      <c r="A484" s="246" t="s">
        <v>187</v>
      </c>
      <c r="B484" s="247"/>
      <c r="C484" s="4">
        <f>SUM(C476:C483)</f>
        <v>40935887.218292996</v>
      </c>
      <c r="D484" s="401">
        <f>SUM(D476:E483)</f>
        <v>43795540.293120012</v>
      </c>
      <c r="E484" s="401">
        <f>SUM(E476:E483)</f>
        <v>0</v>
      </c>
      <c r="F484" s="166">
        <f t="shared" si="46"/>
        <v>-6.5295531364325879E-2</v>
      </c>
      <c r="G484" s="401">
        <f>SUM(G476:H483)</f>
        <v>35797917.260424994</v>
      </c>
      <c r="H484" s="401">
        <f>SUM(H476:H483)</f>
        <v>0</v>
      </c>
      <c r="I484" s="166">
        <f t="shared" si="47"/>
        <v>0.14352706389285075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294.01259999999996</v>
      </c>
      <c r="D486" s="400">
        <f>SUMIFS(Data!$AO:$AO,Data!$AN:$AN,MarketProfile!A486,Data!$AS:$AS,"0")/1000</f>
        <v>151.14599999999999</v>
      </c>
      <c r="E486" s="400"/>
      <c r="F486" s="179">
        <f t="shared" ref="F486:F494" si="48">IFERROR(IF(OR(AND(D486="",C486=""),AND(D486=0,C486=0)),"",
IF(OR(D486="",D486=0),1,
IF(OR(D486&lt;&gt;"",D486&lt;&gt;0),(C486-D486)/ABS(D486)))),-1)</f>
        <v>0.94522250009924169</v>
      </c>
      <c r="G486" s="400">
        <f>SUMIFS(Data!$BC:$BC,Data!$BB:$BB,MarketProfile!A486,Data!BG:BG,"0")/1000</f>
        <v>0</v>
      </c>
      <c r="H486" s="400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6510.5688799999998</v>
      </c>
      <c r="D487" s="400">
        <f>SUMIFS(Data!$AO:$AO,Data!$AN:$AN,MarketProfile!A487,Data!$AS:$AS,"0")/1000</f>
        <v>6324.7467800000004</v>
      </c>
      <c r="E487" s="400"/>
      <c r="F487" s="179">
        <f t="shared" si="48"/>
        <v>2.9380164370785986E-2</v>
      </c>
      <c r="G487" s="400">
        <f>SUMIFS(Data!$BC:$BC,Data!$BB:$BB,MarketProfile!A487,Data!BG:BG,"0")/1000</f>
        <v>48885.299759999994</v>
      </c>
      <c r="H487" s="400"/>
      <c r="I487" s="179">
        <f t="shared" si="49"/>
        <v>-0.86681949559554061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33519.960059999998</v>
      </c>
      <c r="D488" s="400">
        <f>SUMIFS(Data!$AO:$AO,Data!$AN:$AN,MarketProfile!A488,Data!$AS:$AS,"0")/1000</f>
        <v>133553.44000999999</v>
      </c>
      <c r="E488" s="400"/>
      <c r="F488" s="179">
        <f t="shared" si="48"/>
        <v>-0.74901462622385362</v>
      </c>
      <c r="G488" s="400">
        <f>SUMIFS(Data!$BC:$BC,Data!$BB:$BB,MarketProfile!A488,Data!BG:BG,"0")/1000</f>
        <v>42128.549650000001</v>
      </c>
      <c r="H488" s="400"/>
      <c r="I488" s="179">
        <f t="shared" si="49"/>
        <v>-0.20434099112168233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400">
        <f>SUMIFS(Data!$AO:$AO,Data!$AN:$AN,MarketProfile!A489,Data!$AS:$AS,"0")/1000</f>
        <v>0</v>
      </c>
      <c r="E489" s="400"/>
      <c r="F489" s="179" t="str">
        <f t="shared" si="48"/>
        <v/>
      </c>
      <c r="G489" s="400">
        <f>SUMIFS(Data!$BC:$BC,Data!$BB:$BB,MarketProfile!A489,Data!BG:BG,"0")/1000</f>
        <v>0</v>
      </c>
      <c r="H489" s="40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5777.6389900000004</v>
      </c>
      <c r="D490" s="400">
        <f>SUMIFS(Data!$AO:$AO,Data!$AN:$AN,MarketProfile!A490,Data!$AS:$AS,"0")/1000</f>
        <v>7041.7929699999995</v>
      </c>
      <c r="E490" s="400"/>
      <c r="F490" s="179">
        <f t="shared" si="48"/>
        <v>-0.17952160556063596</v>
      </c>
      <c r="G490" s="400">
        <f>SUMIFS(Data!$BC:$BC,Data!$BB:$BB,MarketProfile!A490,Data!BG:BG,"0")/1000</f>
        <v>28584.925139999999</v>
      </c>
      <c r="H490" s="400"/>
      <c r="I490" s="179">
        <f t="shared" si="49"/>
        <v>-0.79787811366645411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125830.58004</v>
      </c>
      <c r="D491" s="400">
        <f>SUMIFS(Data!$AO:$AO,Data!$AN:$AN,MarketProfile!A491,Data!$AS:$AS,"0")/1000</f>
        <v>257554.56018</v>
      </c>
      <c r="E491" s="400"/>
      <c r="F491" s="179">
        <f>IFERROR(IF(OR(AND(D491="",C491=""),AND(D491=0,C491=0)),"",
IF(OR(D491="",D491=0),1,
IF(OR(D491&lt;&gt;"",D491&lt;&gt;0),(C491-D491)/ABS(D491)))),-1)</f>
        <v>-0.51144107115766313</v>
      </c>
      <c r="G491" s="400">
        <f>SUMIFS(Data!$BC:$BC,Data!$BB:$BB,MarketProfile!A491,Data!BG:BG,"0")/1000</f>
        <v>130398.43017000001</v>
      </c>
      <c r="H491" s="400"/>
      <c r="I491" s="179">
        <f t="shared" si="49"/>
        <v>-3.502994724740869E-2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400">
        <f>SUMIFS(Data!$AO:$AO,Data!$AN:$AN,MarketProfile!A492,Data!$AS:$AS,"0")/1000</f>
        <v>775.3</v>
      </c>
      <c r="E492" s="400"/>
      <c r="F492" s="179">
        <f t="shared" si="48"/>
        <v>-1</v>
      </c>
      <c r="G492" s="400">
        <f>SUMIFS(Data!$BC:$BC,Data!$BB:$BB,MarketProfile!A492,Data!BG:BG,"0")/1000</f>
        <v>31.760200000000001</v>
      </c>
      <c r="H492" s="400"/>
      <c r="I492" s="179">
        <f t="shared" si="49"/>
        <v>-1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400">
        <f>SUMIFS(Data!$AO:$AO,Data!$AN:$AN,MarketProfile!A493,Data!$AS:$AS,"0")/1000</f>
        <v>0</v>
      </c>
      <c r="E493" s="400"/>
      <c r="F493" s="179" t="str">
        <f t="shared" si="48"/>
        <v/>
      </c>
      <c r="G493" s="400">
        <f>SUMIFS(Data!$BC:$BC,Data!$BB:$BB,MarketProfile!A493,Data!BG:BG,"0")/1000</f>
        <v>0</v>
      </c>
      <c r="H493" s="40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171932.76056999998</v>
      </c>
      <c r="D494" s="401">
        <f>SUM(D486:E493)</f>
        <v>405400.98593999998</v>
      </c>
      <c r="E494" s="401">
        <f>SUM(E486:E493)</f>
        <v>0</v>
      </c>
      <c r="F494" s="166">
        <f t="shared" si="48"/>
        <v>-0.57589456727308919</v>
      </c>
      <c r="G494" s="401">
        <f>SUM(G486:H493)</f>
        <v>250028.96492</v>
      </c>
      <c r="H494" s="401">
        <f>SUM(H486:H493)</f>
        <v>0</v>
      </c>
      <c r="I494" s="166">
        <f t="shared" si="49"/>
        <v>-0.31234862878782027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18899</v>
      </c>
      <c r="D497" s="400">
        <f>SUMIFS(Data!$AY:$AY,Data!$AU:$AU,MarketProfile!A497,Data!$AZ:$AZ,"1")</f>
        <v>17264</v>
      </c>
      <c r="E497" s="400"/>
      <c r="F497" s="179">
        <f t="shared" ref="F497:F512" si="50">IFERROR(IF(OR(AND(D497="",C497=""),AND(D497=0,C497=0)),"",
IF(OR(D497="",D497=0),1,
IF(OR(D497&lt;&gt;"",D497&lt;&gt;0),(C497-D497)/ABS(D497)))),-1)</f>
        <v>9.4705746061167745E-2</v>
      </c>
      <c r="G497" s="400">
        <f>SUMIFS(Data!$BL:$BL,Data!$BH:$BH,MarketProfile!A497,Data!$BM:$BM,"1")</f>
        <v>20228</v>
      </c>
      <c r="H497" s="400"/>
      <c r="I497" s="179">
        <f t="shared" ref="I497:I504" si="51">IFERROR(IF(OR(AND(G497="",C497=""),AND(G497=0,C497=0)),"",
IF(OR(G497="",G497=0),1,
IF(OR(G497&lt;&gt;"",G497&lt;&gt;0),(C497-G497)/ABS(G497)))),-1)</f>
        <v>-6.5701008503065053E-2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20563</v>
      </c>
      <c r="D498" s="400">
        <f>SUMIFS(Data!$AY:$AY,Data!$AU:$AU,MarketProfile!A498,Data!$AZ:$AZ,"1")</f>
        <v>21115</v>
      </c>
      <c r="E498" s="400"/>
      <c r="F498" s="179">
        <f t="shared" si="50"/>
        <v>-2.6142552687662798E-2</v>
      </c>
      <c r="G498" s="400">
        <f>SUMIFS(Data!$BL:$BL,Data!$BH:$BH,MarketProfile!A498,Data!$BM:$BM,"1")</f>
        <v>18296</v>
      </c>
      <c r="H498" s="400"/>
      <c r="I498" s="179">
        <f t="shared" si="51"/>
        <v>0.12390686488850022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29896</v>
      </c>
      <c r="D499" s="400">
        <f>SUMIFS(Data!$AY:$AY,Data!$AU:$AU,MarketProfile!A499,Data!$AZ:$AZ,"1")</f>
        <v>30355</v>
      </c>
      <c r="E499" s="400"/>
      <c r="F499" s="179">
        <f t="shared" si="50"/>
        <v>-1.5121067369461373E-2</v>
      </c>
      <c r="G499" s="400">
        <f>SUMIFS(Data!$BL:$BL,Data!$BH:$BH,MarketProfile!A499,Data!$BM:$BM,"1")</f>
        <v>27368</v>
      </c>
      <c r="H499" s="400"/>
      <c r="I499" s="179">
        <f t="shared" si="51"/>
        <v>9.2370651856182401E-2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684</v>
      </c>
      <c r="D500" s="400">
        <f>SUMIFS(Data!$AY:$AY,Data!$AU:$AU,MarketProfile!A500,Data!$AZ:$AZ,"1")</f>
        <v>694</v>
      </c>
      <c r="E500" s="400"/>
      <c r="F500" s="179">
        <f t="shared" si="50"/>
        <v>-1.4409221902017291E-2</v>
      </c>
      <c r="G500" s="400">
        <f>SUMIFS(Data!$BL:$BL,Data!$BH:$BH,MarketProfile!A500,Data!$BM:$BM,"1")</f>
        <v>1308</v>
      </c>
      <c r="H500" s="400"/>
      <c r="I500" s="179">
        <f t="shared" si="51"/>
        <v>-0.47706422018348627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9490</v>
      </c>
      <c r="D501" s="400">
        <f>SUMIFS(Data!$AY:$AY,Data!$AU:$AU,MarketProfile!A501,Data!$AZ:$AZ,"1")</f>
        <v>9030</v>
      </c>
      <c r="E501" s="400"/>
      <c r="F501" s="179">
        <f t="shared" si="50"/>
        <v>5.0941306755260242E-2</v>
      </c>
      <c r="G501" s="400">
        <f>SUMIFS(Data!$BL:$BL,Data!$BH:$BH,MarketProfile!A501,Data!$BM:$BM,"1")</f>
        <v>11271</v>
      </c>
      <c r="H501" s="400"/>
      <c r="I501" s="179">
        <f t="shared" si="51"/>
        <v>-0.1580161476355248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40476</v>
      </c>
      <c r="D502" s="400">
        <f>SUMIFS(Data!$AY:$AY,Data!$AU:$AU,MarketProfile!A502,Data!$AZ:$AZ,"1")</f>
        <v>43038</v>
      </c>
      <c r="E502" s="400"/>
      <c r="F502" s="179">
        <f t="shared" si="50"/>
        <v>-5.9528788512477344E-2</v>
      </c>
      <c r="G502" s="400">
        <f>SUMIFS(Data!$BL:$BL,Data!$BH:$BH,MarketProfile!A502,Data!$BM:$BM,"1")</f>
        <v>41197</v>
      </c>
      <c r="H502" s="400"/>
      <c r="I502" s="179">
        <f t="shared" si="51"/>
        <v>-1.7501274364638202E-2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367</v>
      </c>
      <c r="D503" s="400">
        <f>SUMIFS(Data!$AY:$AY,Data!$AU:$AU,MarketProfile!A503,Data!$AZ:$AZ,"1")</f>
        <v>290</v>
      </c>
      <c r="E503" s="400"/>
      <c r="F503" s="179">
        <f t="shared" si="50"/>
        <v>0.26551724137931032</v>
      </c>
      <c r="G503" s="400">
        <f>SUMIFS(Data!$BL:$BL,Data!$BH:$BH,MarketProfile!A503,Data!$BM:$BM,"1")</f>
        <v>368</v>
      </c>
      <c r="H503" s="400"/>
      <c r="I503" s="179">
        <f t="shared" si="51"/>
        <v>-2.717391304347826E-3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1</v>
      </c>
      <c r="D504" s="400">
        <f>SUMIFS(Data!$AY:$AY,Data!$AU:$AU,MarketProfile!A504,Data!$AZ:$AZ,"1")</f>
        <v>1</v>
      </c>
      <c r="E504" s="400"/>
      <c r="F504" s="179">
        <f t="shared" si="50"/>
        <v>0</v>
      </c>
      <c r="G504" s="400">
        <f>SUMIFS(Data!$BL:$BL,Data!$BH:$BH,MarketProfile!A504,Data!$BM:$BM,"1")</f>
        <v>4</v>
      </c>
      <c r="H504" s="400"/>
      <c r="I504" s="179">
        <f t="shared" si="51"/>
        <v>-0.75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88</v>
      </c>
      <c r="D506" s="400">
        <f>SUMIFS(Data!$AY:$AY,Data!$AU:$AU,MarketProfile!A506,Data!$AZ:$AZ,"0")</f>
        <v>88</v>
      </c>
      <c r="E506" s="400"/>
      <c r="F506" s="179">
        <f t="shared" si="50"/>
        <v>0</v>
      </c>
      <c r="G506" s="400">
        <f>SUMIFS(Data!$BL:$BL,Data!$BH:$BH,MarketProfile!A506,Data!$BM:$BM,"0")</f>
        <v>0</v>
      </c>
      <c r="H506" s="400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2509</v>
      </c>
      <c r="D507" s="400">
        <f>SUMIFS(Data!$AY:$AY,Data!$AU:$AU,MarketProfile!A507,Data!$AZ:$AZ,"0")</f>
        <v>1990</v>
      </c>
      <c r="E507" s="400"/>
      <c r="F507" s="179">
        <f t="shared" si="50"/>
        <v>0.26080402010050252</v>
      </c>
      <c r="G507" s="400">
        <f>SUMIFS(Data!$BL:$BL,Data!$BH:$BH,MarketProfile!A507,Data!$BM:$BM,"0")</f>
        <v>5047</v>
      </c>
      <c r="H507" s="400"/>
      <c r="I507" s="179">
        <f t="shared" si="52"/>
        <v>-0.50287299385773732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21710</v>
      </c>
      <c r="D508" s="400">
        <f>SUMIFS(Data!$AY:$AY,Data!$AU:$AU,MarketProfile!A508,Data!$AZ:$AZ,"0")</f>
        <v>19583</v>
      </c>
      <c r="E508" s="400"/>
      <c r="F508" s="179">
        <f t="shared" si="50"/>
        <v>0.10861461471684625</v>
      </c>
      <c r="G508" s="400">
        <f>SUMIFS(Data!$BL:$BL,Data!$BH:$BH,MarketProfile!A508,Data!$BM:$BM,"0")</f>
        <v>10871</v>
      </c>
      <c r="H508" s="400"/>
      <c r="I508" s="179">
        <f t="shared" si="52"/>
        <v>0.99705638855671053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400">
        <f>SUMIFS(Data!$AY:$AY,Data!$AU:$AU,MarketProfile!A509,Data!$AZ:$AZ,"0")</f>
        <v>0</v>
      </c>
      <c r="E509" s="400"/>
      <c r="F509" s="179" t="str">
        <f t="shared" si="50"/>
        <v/>
      </c>
      <c r="G509" s="400">
        <f>SUMIFS(Data!$BL:$BL,Data!$BH:$BH,MarketProfile!A509,Data!$BM:$BM,"0")</f>
        <v>0</v>
      </c>
      <c r="H509" s="40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4249</v>
      </c>
      <c r="D510" s="400">
        <f>SUMIFS(Data!$AY:$AY,Data!$AU:$AU,MarketProfile!A510,Data!$AZ:$AZ,"0")</f>
        <v>3532</v>
      </c>
      <c r="E510" s="400"/>
      <c r="F510" s="179">
        <f t="shared" si="50"/>
        <v>0.20300113250283125</v>
      </c>
      <c r="G510" s="400">
        <f>SUMIFS(Data!$BL:$BL,Data!$BH:$BH,MarketProfile!A510,Data!$BM:$BM,"0")</f>
        <v>4855</v>
      </c>
      <c r="H510" s="400"/>
      <c r="I510" s="179">
        <f t="shared" si="52"/>
        <v>-0.12481977342945418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42825</v>
      </c>
      <c r="D511" s="400">
        <f>SUMIFS(Data!$AY:$AY,Data!$AU:$AU,MarketProfile!A511,Data!$AZ:$AZ,"0")</f>
        <v>38952</v>
      </c>
      <c r="E511" s="400"/>
      <c r="F511" s="179">
        <f t="shared" si="50"/>
        <v>9.9430067775723968E-2</v>
      </c>
      <c r="G511" s="400">
        <f>SUMIFS(Data!$BL:$BL,Data!$BH:$BH,MarketProfile!A511,Data!$BM:$BM,"0")</f>
        <v>37354</v>
      </c>
      <c r="H511" s="400"/>
      <c r="I511" s="179">
        <f t="shared" si="52"/>
        <v>0.14646356481233602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400">
        <f>SUMIFS(Data!$AY:$AY,Data!$AU:$AU,MarketProfile!A512,Data!$AZ:$AZ,"0")</f>
        <v>40</v>
      </c>
      <c r="E512" s="400"/>
      <c r="F512" s="179">
        <f t="shared" si="50"/>
        <v>0</v>
      </c>
      <c r="G512" s="400">
        <f>SUMIFS(Data!$BL:$BL,Data!$BH:$BH,MarketProfile!A512,Data!$BM:$BM,"0")</f>
        <v>60</v>
      </c>
      <c r="H512" s="400"/>
      <c r="I512" s="179">
        <f t="shared" si="52"/>
        <v>-0.33333333333333331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400">
        <f>SUMIFS(Data!$AY:$AY,Data!$AU:$AU,MarketProfile!A513,Data!$AZ:$AZ,"0")</f>
        <v>0</v>
      </c>
      <c r="E513" s="400"/>
      <c r="F513" s="179" t="str">
        <f t="shared" ref="F513" si="53">IFERROR(IF(OR(AND(C513="",D513=""),AND(C513=0,D513=0)),"",
IF(OR(C513="",C513=0),1,
IF(OR(C513&lt;&gt;"",C513&lt;&gt;0),(D513-C513)/ABS(C513)))),-1)</f>
        <v/>
      </c>
      <c r="G513" s="400">
        <f>SUMIFS(Data!$BL:$BL,Data!$BH:$BH,MarketProfile!A513,Data!$BM:$BM,"0")</f>
        <v>0</v>
      </c>
      <c r="H513" s="40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Page &amp;P</oddFooter>
  </headerFooter>
  <rowBreaks count="5" manualBreakCount="5">
    <brk id="84" max="16383" man="1"/>
    <brk id="170" max="16383" man="1"/>
    <brk id="249" max="16383" man="1"/>
    <brk id="332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620</v>
      </c>
      <c r="BU1" s="266" t="s">
        <v>621</v>
      </c>
      <c r="BV1" s="266" t="s">
        <v>622</v>
      </c>
      <c r="BW1" s="266" t="s">
        <v>623</v>
      </c>
      <c r="BX1" s="266" t="s">
        <v>624</v>
      </c>
      <c r="BY1" s="266" t="s">
        <v>625</v>
      </c>
      <c r="BZ1" s="266" t="s">
        <v>626</v>
      </c>
      <c r="CA1" s="266" t="s">
        <v>627</v>
      </c>
      <c r="CB1" s="266" t="s">
        <v>628</v>
      </c>
      <c r="CC1" s="267" t="s">
        <v>502</v>
      </c>
      <c r="CD1" s="268" t="s">
        <v>633</v>
      </c>
      <c r="CE1" s="268" t="s">
        <v>634</v>
      </c>
      <c r="CF1" s="267" t="s">
        <v>507</v>
      </c>
      <c r="CG1" s="266" t="s">
        <v>6</v>
      </c>
      <c r="CH1" s="266" t="s">
        <v>635</v>
      </c>
      <c r="CI1" s="267" t="s">
        <v>509</v>
      </c>
      <c r="CJ1" s="247" t="s">
        <v>117</v>
      </c>
      <c r="CK1" s="247">
        <v>26943</v>
      </c>
      <c r="CL1" s="267" t="s">
        <v>512</v>
      </c>
      <c r="CM1" s="247" t="s">
        <v>117</v>
      </c>
      <c r="CN1" s="247">
        <v>16540</v>
      </c>
      <c r="CO1" s="267" t="s">
        <v>515</v>
      </c>
      <c r="CP1" s="247" t="s">
        <v>117</v>
      </c>
      <c r="CQ1" s="247">
        <v>837</v>
      </c>
      <c r="CR1" s="267" t="s">
        <v>518</v>
      </c>
      <c r="CS1" s="276" t="s">
        <v>639</v>
      </c>
      <c r="CT1" s="275" t="s">
        <v>640</v>
      </c>
      <c r="CU1" s="275" t="s">
        <v>641</v>
      </c>
      <c r="CV1" s="275" t="s">
        <v>642</v>
      </c>
      <c r="CW1" s="275" t="s">
        <v>643</v>
      </c>
      <c r="CX1" s="275" t="s">
        <v>644</v>
      </c>
      <c r="CY1" s="275" t="s">
        <v>645</v>
      </c>
      <c r="CZ1" s="275" t="s">
        <v>646</v>
      </c>
      <c r="DA1" s="275" t="s">
        <v>647</v>
      </c>
      <c r="DB1" s="275" t="s">
        <v>648</v>
      </c>
      <c r="DC1" s="275" t="s">
        <v>649</v>
      </c>
      <c r="DD1" s="275" t="s">
        <v>650</v>
      </c>
      <c r="DF1" s="356" t="s">
        <v>529</v>
      </c>
      <c r="DG1" s="347" t="s">
        <v>660</v>
      </c>
      <c r="DH1" s="347" t="s">
        <v>661</v>
      </c>
      <c r="DI1" s="356" t="s">
        <v>530</v>
      </c>
      <c r="DJ1" s="354" t="s">
        <v>660</v>
      </c>
      <c r="DK1" s="354" t="s">
        <v>661</v>
      </c>
      <c r="DL1" s="356" t="s">
        <v>531</v>
      </c>
      <c r="DM1" s="349" t="s">
        <v>660</v>
      </c>
      <c r="DN1" s="349" t="s">
        <v>661</v>
      </c>
    </row>
    <row r="2" spans="1:118" x14ac:dyDescent="0.2">
      <c r="B2" s="188">
        <v>8897928123</v>
      </c>
      <c r="C2" s="188">
        <v>496586822961.88916</v>
      </c>
      <c r="D2" s="188">
        <v>7716596</v>
      </c>
      <c r="E2" s="209"/>
      <c r="F2" s="211">
        <v>1285</v>
      </c>
      <c r="G2" s="211">
        <v>510760833</v>
      </c>
      <c r="H2" s="211">
        <v>20123258329.204128</v>
      </c>
      <c r="J2" s="152" t="str">
        <f>K2&amp;L2</f>
        <v>ABuy</v>
      </c>
      <c r="K2" s="234" t="s">
        <v>542</v>
      </c>
      <c r="L2" s="234" t="s">
        <v>543</v>
      </c>
      <c r="M2" s="238">
        <v>213567970241.7962</v>
      </c>
      <c r="O2" s="241">
        <v>84838156375.190002</v>
      </c>
      <c r="P2" s="241">
        <v>-92768569954.75</v>
      </c>
      <c r="Q2" s="241">
        <v>-7930413579.5600004</v>
      </c>
      <c r="S2" s="253" t="s">
        <v>570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571</v>
      </c>
      <c r="AA2" s="253">
        <v>2000274.6</v>
      </c>
      <c r="AB2" s="253">
        <v>668</v>
      </c>
      <c r="AC2" s="253">
        <v>50</v>
      </c>
      <c r="AD2" s="253">
        <v>120005</v>
      </c>
      <c r="AE2" s="253">
        <v>0</v>
      </c>
      <c r="AF2" s="253"/>
      <c r="AG2" s="253" t="s">
        <v>571</v>
      </c>
      <c r="AH2" s="253">
        <v>0</v>
      </c>
      <c r="AI2" s="253">
        <v>0</v>
      </c>
      <c r="AJ2" s="253">
        <v>0</v>
      </c>
      <c r="AK2" s="253">
        <v>5309</v>
      </c>
      <c r="AL2" s="253">
        <v>0</v>
      </c>
      <c r="AM2" s="245"/>
      <c r="AN2" s="253" t="s">
        <v>571</v>
      </c>
      <c r="AO2" s="253">
        <v>7658892</v>
      </c>
      <c r="AP2" s="253">
        <v>1499</v>
      </c>
      <c r="AQ2" s="253">
        <v>44</v>
      </c>
      <c r="AR2" s="253">
        <v>90140</v>
      </c>
      <c r="AS2" s="253">
        <v>0</v>
      </c>
      <c r="AT2" s="245"/>
      <c r="AU2" s="253" t="s">
        <v>571</v>
      </c>
      <c r="AV2" s="253">
        <v>191334</v>
      </c>
      <c r="AW2" s="253">
        <v>22</v>
      </c>
      <c r="AX2" s="253">
        <v>1</v>
      </c>
      <c r="AY2" s="253">
        <v>4945</v>
      </c>
      <c r="AZ2" s="253">
        <v>0</v>
      </c>
      <c r="BA2" s="245"/>
      <c r="BB2" s="253" t="s">
        <v>571</v>
      </c>
      <c r="BC2" s="253">
        <v>4249945.5</v>
      </c>
      <c r="BD2" s="253">
        <v>1286</v>
      </c>
      <c r="BE2" s="253">
        <v>85</v>
      </c>
      <c r="BF2" s="253">
        <v>93711</v>
      </c>
      <c r="BG2" s="253">
        <v>0</v>
      </c>
      <c r="BH2" s="247" t="s">
        <v>571</v>
      </c>
      <c r="BI2" s="253">
        <v>0</v>
      </c>
      <c r="BJ2" s="253">
        <v>0</v>
      </c>
      <c r="BK2" s="253">
        <v>0</v>
      </c>
      <c r="BL2" s="253">
        <v>4521</v>
      </c>
      <c r="BM2" s="253">
        <v>0</v>
      </c>
      <c r="BN2" s="253"/>
      <c r="BO2" s="245"/>
      <c r="BP2" s="263">
        <v>4962463113567.4346</v>
      </c>
      <c r="BQ2" s="263">
        <v>82295011</v>
      </c>
      <c r="BR2" s="263">
        <v>2982354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830</v>
      </c>
      <c r="CE2" s="269">
        <v>13363570995612.109</v>
      </c>
      <c r="CF2" s="245"/>
      <c r="CG2" s="265">
        <v>2018</v>
      </c>
      <c r="CH2" s="265">
        <v>23</v>
      </c>
      <c r="CI2" s="245"/>
      <c r="CJ2" s="247" t="s">
        <v>637</v>
      </c>
      <c r="CK2" s="247">
        <v>969464730255</v>
      </c>
      <c r="CL2" s="247"/>
      <c r="CM2" s="247" t="s">
        <v>637</v>
      </c>
      <c r="CN2" s="247">
        <v>2138711146553</v>
      </c>
      <c r="CO2" s="247"/>
      <c r="CP2" s="247" t="s">
        <v>637</v>
      </c>
      <c r="CQ2" s="247">
        <v>77145384594</v>
      </c>
      <c r="CR2" s="245"/>
      <c r="CS2" s="277">
        <v>2018</v>
      </c>
      <c r="CT2" s="275">
        <v>31</v>
      </c>
      <c r="CU2" s="275" t="s">
        <v>651</v>
      </c>
      <c r="CV2" s="275">
        <v>0</v>
      </c>
      <c r="CW2" s="275">
        <v>2585132431</v>
      </c>
      <c r="CX2" s="275">
        <v>3397</v>
      </c>
      <c r="CY2" s="275">
        <v>0</v>
      </c>
      <c r="CZ2" s="275">
        <v>160232811850</v>
      </c>
      <c r="DA2" s="275">
        <v>1631</v>
      </c>
      <c r="DB2" s="275">
        <v>0</v>
      </c>
      <c r="DC2" s="275">
        <v>157647679419</v>
      </c>
      <c r="DD2" s="275">
        <v>1766</v>
      </c>
      <c r="DG2" s="348" t="s">
        <v>662</v>
      </c>
      <c r="DH2" s="346">
        <v>138945636</v>
      </c>
      <c r="DJ2" s="352" t="s">
        <v>662</v>
      </c>
      <c r="DK2" s="350">
        <v>3582843360.8800001</v>
      </c>
      <c r="DM2" s="351" t="s">
        <v>662</v>
      </c>
      <c r="DN2" s="353">
        <v>23060625689.48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283018852720.09296</v>
      </c>
      <c r="N3" s="136"/>
      <c r="O3" s="239"/>
      <c r="P3" s="239"/>
      <c r="Q3" s="239"/>
      <c r="S3" s="253" t="s">
        <v>451</v>
      </c>
      <c r="T3" s="258">
        <v>64927111.090000004</v>
      </c>
      <c r="U3" s="258">
        <v>158811</v>
      </c>
      <c r="V3" s="258">
        <v>26</v>
      </c>
      <c r="W3" s="258">
        <v>266709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0</v>
      </c>
      <c r="BD3" s="253">
        <v>0</v>
      </c>
      <c r="BE3" s="253">
        <v>0</v>
      </c>
      <c r="BF3" s="253">
        <v>15400</v>
      </c>
      <c r="BG3" s="253">
        <v>0</v>
      </c>
      <c r="BH3" s="247" t="s">
        <v>572</v>
      </c>
      <c r="BI3" s="253">
        <v>0</v>
      </c>
      <c r="BJ3" s="253">
        <v>0</v>
      </c>
      <c r="BK3" s="253">
        <v>0</v>
      </c>
      <c r="BL3" s="253">
        <v>700</v>
      </c>
      <c r="BM3" s="253">
        <v>0</v>
      </c>
      <c r="BN3" s="253"/>
      <c r="BO3" s="245"/>
      <c r="BP3" s="245"/>
      <c r="BQ3" s="245"/>
      <c r="BR3" s="245"/>
      <c r="BS3" s="245"/>
      <c r="BT3" s="265" t="s">
        <v>629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2017</v>
      </c>
      <c r="CH3" s="265">
        <v>22</v>
      </c>
      <c r="CI3" s="245"/>
      <c r="CJ3" s="247" t="s">
        <v>638</v>
      </c>
      <c r="CK3" s="247">
        <v>968481163282.68896</v>
      </c>
      <c r="CL3" s="247"/>
      <c r="CM3" s="247" t="s">
        <v>638</v>
      </c>
      <c r="CN3" s="247">
        <v>1977752042367.4902</v>
      </c>
      <c r="CO3" s="247"/>
      <c r="CP3" s="247" t="s">
        <v>638</v>
      </c>
      <c r="CQ3" s="247">
        <v>29971795264.220001</v>
      </c>
      <c r="CR3" s="245"/>
      <c r="CS3" s="277">
        <v>2018</v>
      </c>
      <c r="CT3" s="275">
        <v>28</v>
      </c>
      <c r="CU3" s="275" t="s">
        <v>652</v>
      </c>
      <c r="CV3" s="275">
        <v>-299109156912.3598</v>
      </c>
      <c r="CW3" s="275">
        <v>-231040037350</v>
      </c>
      <c r="CX3" s="275">
        <v>6871</v>
      </c>
      <c r="CY3" s="275">
        <v>532525596342.63983</v>
      </c>
      <c r="CZ3" s="275">
        <v>569610670090</v>
      </c>
      <c r="DA3" s="275">
        <v>3794</v>
      </c>
      <c r="DB3" s="275">
        <v>831634753254.99976</v>
      </c>
      <c r="DC3" s="275">
        <v>800650707440</v>
      </c>
      <c r="DD3" s="275">
        <v>3077</v>
      </c>
      <c r="DG3" s="348" t="s">
        <v>663</v>
      </c>
      <c r="DH3" s="346">
        <v>552691983.78999996</v>
      </c>
      <c r="DJ3" s="352" t="s">
        <v>663</v>
      </c>
      <c r="DK3" s="350">
        <v>12597666220.030001</v>
      </c>
      <c r="DM3" s="351" t="s">
        <v>663</v>
      </c>
      <c r="DN3" s="353">
        <v>16401341683.690001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194298438737.61313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1159371080.0550001</v>
      </c>
      <c r="U4" s="258">
        <v>49991</v>
      </c>
      <c r="V4" s="258">
        <v>52</v>
      </c>
      <c r="W4" s="258">
        <v>175741</v>
      </c>
      <c r="X4" s="258">
        <v>1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630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633</v>
      </c>
      <c r="CE4" s="270" t="s">
        <v>634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653</v>
      </c>
      <c r="CV4" s="275">
        <v>289809013023.72186</v>
      </c>
      <c r="CW4" s="275">
        <v>221407550350</v>
      </c>
      <c r="CX4" s="275">
        <v>6726</v>
      </c>
      <c r="CY4" s="275">
        <v>810633635146.21045</v>
      </c>
      <c r="CZ4" s="275">
        <v>779307520440</v>
      </c>
      <c r="DA4" s="275">
        <v>3002</v>
      </c>
      <c r="DB4" s="275">
        <v>520824622122.48969</v>
      </c>
      <c r="DC4" s="275">
        <v>557899970090</v>
      </c>
      <c r="DD4" s="275">
        <v>3724</v>
      </c>
      <c r="DG4" s="348" t="s">
        <v>664</v>
      </c>
      <c r="DH4" s="346">
        <v>564987091.58000004</v>
      </c>
      <c r="DJ4" s="352" t="s">
        <v>664</v>
      </c>
      <c r="DK4" s="350">
        <v>25809850533.740002</v>
      </c>
      <c r="DM4" s="351" t="s">
        <v>664</v>
      </c>
      <c r="DN4" s="353">
        <v>10353107729.23</v>
      </c>
    </row>
    <row r="5" spans="1:118" x14ac:dyDescent="0.2">
      <c r="B5" s="188">
        <v>76760792752</v>
      </c>
      <c r="C5" s="188">
        <v>4749254388160.6172</v>
      </c>
      <c r="D5" s="194">
        <v>58018193</v>
      </c>
      <c r="E5" s="209"/>
      <c r="F5" s="211">
        <v>19654</v>
      </c>
      <c r="G5" s="211">
        <v>7319143600</v>
      </c>
      <c r="H5" s="225">
        <v>289694047608.51727</v>
      </c>
      <c r="J5" s="152" t="str">
        <f t="shared" si="0"/>
        <v>PSell</v>
      </c>
      <c r="K5" s="234" t="s">
        <v>544</v>
      </c>
      <c r="L5" s="234" t="s">
        <v>545</v>
      </c>
      <c r="M5" s="238">
        <v>302288384224.27594</v>
      </c>
      <c r="N5" s="136"/>
      <c r="O5" s="241">
        <v>928737323396.69995</v>
      </c>
      <c r="P5" s="241">
        <v>-951310418625.56995</v>
      </c>
      <c r="Q5" s="241">
        <v>-22573095228.869999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574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34446457754.400002</v>
      </c>
      <c r="BQ5" s="263">
        <v>12169542</v>
      </c>
      <c r="BR5" s="263">
        <v>10399</v>
      </c>
      <c r="BS5" s="245"/>
      <c r="BT5" s="265" t="s">
        <v>631</v>
      </c>
      <c r="BU5" s="265">
        <v>322</v>
      </c>
      <c r="BV5" s="265">
        <v>0</v>
      </c>
      <c r="BW5" s="265">
        <v>0</v>
      </c>
      <c r="BX5" s="265">
        <v>0</v>
      </c>
      <c r="BY5" s="265">
        <v>0</v>
      </c>
      <c r="BZ5" s="265">
        <v>322</v>
      </c>
      <c r="CA5" s="265">
        <v>258</v>
      </c>
      <c r="CB5" s="265">
        <v>64</v>
      </c>
      <c r="CC5" s="245"/>
      <c r="CD5" s="271">
        <v>814</v>
      </c>
      <c r="CE5" s="271">
        <v>16176588375170.006</v>
      </c>
      <c r="CF5" s="267" t="s">
        <v>508</v>
      </c>
      <c r="CG5" s="266" t="s">
        <v>6</v>
      </c>
      <c r="CH5" s="266" t="s">
        <v>635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413</v>
      </c>
      <c r="CU5" s="275" t="s">
        <v>654</v>
      </c>
      <c r="CV5" s="275">
        <v>-47326562703.479805</v>
      </c>
      <c r="CW5" s="275">
        <v>-46967899388</v>
      </c>
      <c r="CX5" s="275">
        <v>7719</v>
      </c>
      <c r="CY5" s="275">
        <v>130854364636.23976</v>
      </c>
      <c r="CZ5" s="275">
        <v>126716295025</v>
      </c>
      <c r="DA5" s="275">
        <v>3935</v>
      </c>
      <c r="DB5" s="275">
        <v>178180927339.71982</v>
      </c>
      <c r="DC5" s="275">
        <v>173684194413</v>
      </c>
      <c r="DD5" s="275">
        <v>3784</v>
      </c>
      <c r="DG5" s="348" t="s">
        <v>665</v>
      </c>
      <c r="DH5" s="346">
        <v>3495967.1</v>
      </c>
      <c r="DJ5" s="352" t="s">
        <v>665</v>
      </c>
      <c r="DK5" s="350">
        <v>565929386.88999999</v>
      </c>
      <c r="DM5" s="351" t="s">
        <v>665</v>
      </c>
      <c r="DN5" s="353">
        <v>797947019.95000005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242738.3</v>
      </c>
      <c r="U6" s="258">
        <v>362184</v>
      </c>
      <c r="V6" s="258">
        <v>5414</v>
      </c>
      <c r="W6" s="258">
        <v>363902</v>
      </c>
      <c r="X6" s="258">
        <v>1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632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210</v>
      </c>
      <c r="CI6" s="267" t="s">
        <v>510</v>
      </c>
      <c r="CJ6" s="247" t="s">
        <v>117</v>
      </c>
      <c r="CK6" s="247">
        <v>258614</v>
      </c>
      <c r="CL6" s="267" t="s">
        <v>513</v>
      </c>
      <c r="CM6" s="247" t="s">
        <v>117</v>
      </c>
      <c r="CN6" s="247">
        <v>135942</v>
      </c>
      <c r="CO6" s="267" t="s">
        <v>516</v>
      </c>
      <c r="CP6" s="247" t="s">
        <v>117</v>
      </c>
      <c r="CQ6" s="247">
        <v>7103</v>
      </c>
      <c r="CR6" s="245"/>
      <c r="CS6" s="277">
        <v>2018</v>
      </c>
      <c r="CT6" s="275">
        <v>202</v>
      </c>
      <c r="CU6" s="275" t="s">
        <v>655</v>
      </c>
      <c r="CV6" s="275">
        <v>-9007506671.8399239</v>
      </c>
      <c r="CW6" s="275">
        <v>-7219416501</v>
      </c>
      <c r="CX6" s="275">
        <v>26494</v>
      </c>
      <c r="CY6" s="275">
        <v>886578498209.36084</v>
      </c>
      <c r="CZ6" s="275">
        <v>857050064205</v>
      </c>
      <c r="DA6" s="275">
        <v>13481</v>
      </c>
      <c r="DB6" s="275">
        <v>895586004881.2002</v>
      </c>
      <c r="DC6" s="275">
        <v>864269480706</v>
      </c>
      <c r="DD6" s="275">
        <v>13013</v>
      </c>
      <c r="DG6" s="348" t="s">
        <v>666</v>
      </c>
      <c r="DH6" s="346">
        <v>1275723440.9300001</v>
      </c>
      <c r="DJ6" s="352" t="s">
        <v>666</v>
      </c>
      <c r="DK6" s="350">
        <v>5256789865.7600002</v>
      </c>
      <c r="DM6" s="351" t="s">
        <v>666</v>
      </c>
      <c r="DN6" s="353">
        <v>7321599328.7799997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105902267.73899999</v>
      </c>
      <c r="U7" s="258">
        <v>2224810</v>
      </c>
      <c r="V7" s="258">
        <v>240</v>
      </c>
      <c r="W7" s="258">
        <v>2693631</v>
      </c>
      <c r="X7" s="258">
        <v>1</v>
      </c>
      <c r="Y7" s="245"/>
      <c r="Z7" s="253" t="s">
        <v>576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208</v>
      </c>
      <c r="CI7" s="245"/>
      <c r="CJ7" s="247" t="s">
        <v>637</v>
      </c>
      <c r="CK7" s="247">
        <v>7961142350939</v>
      </c>
      <c r="CL7" s="247"/>
      <c r="CM7" s="247" t="s">
        <v>637</v>
      </c>
      <c r="CN7" s="247">
        <v>17593110211894</v>
      </c>
      <c r="CO7" s="247"/>
      <c r="CP7" s="247" t="s">
        <v>637</v>
      </c>
      <c r="CQ7" s="247">
        <v>522560021524</v>
      </c>
      <c r="CR7" s="245"/>
      <c r="CS7" s="277">
        <v>2018</v>
      </c>
      <c r="CT7" s="275">
        <v>25</v>
      </c>
      <c r="CU7" s="275" t="s">
        <v>656</v>
      </c>
      <c r="CV7" s="275">
        <v>-21939304623.900005</v>
      </c>
      <c r="CW7" s="275">
        <v>-20393102547</v>
      </c>
      <c r="CX7" s="275">
        <v>524</v>
      </c>
      <c r="CY7" s="275">
        <v>16016013702.200003</v>
      </c>
      <c r="CZ7" s="275">
        <v>15117154980</v>
      </c>
      <c r="DA7" s="275">
        <v>175</v>
      </c>
      <c r="DB7" s="275">
        <v>37955318326.100014</v>
      </c>
      <c r="DC7" s="275">
        <v>35510257527</v>
      </c>
      <c r="DD7" s="275">
        <v>349</v>
      </c>
      <c r="DJ7" s="10" t="s">
        <v>667</v>
      </c>
      <c r="DK7" s="376">
        <v>4172384546.6599998</v>
      </c>
      <c r="DM7" s="10" t="s">
        <v>667</v>
      </c>
      <c r="DN7" s="376">
        <v>28573846695.169998</v>
      </c>
    </row>
    <row r="8" spans="1:118" x14ac:dyDescent="0.2">
      <c r="B8" s="188">
        <v>68380572776</v>
      </c>
      <c r="C8" s="188">
        <v>4395205799463.7666</v>
      </c>
      <c r="D8" s="194">
        <v>56876139</v>
      </c>
      <c r="E8" s="209"/>
      <c r="F8" s="211">
        <v>29539</v>
      </c>
      <c r="G8" s="211">
        <v>7315222818</v>
      </c>
      <c r="H8" s="225">
        <v>324328823017.54645</v>
      </c>
      <c r="J8" s="152" t="str">
        <f>K8&amp;L8</f>
        <v>ABuy</v>
      </c>
      <c r="K8" s="234" t="s">
        <v>542</v>
      </c>
      <c r="L8" s="234" t="s">
        <v>543</v>
      </c>
      <c r="M8" s="238">
        <v>216008705248.73975</v>
      </c>
      <c r="O8" s="244">
        <v>755615481350.10999</v>
      </c>
      <c r="P8" s="244">
        <v>-836137198751.25</v>
      </c>
      <c r="Q8" s="241">
        <v>-80521717401.139999</v>
      </c>
      <c r="S8" s="253" t="s">
        <v>446</v>
      </c>
      <c r="T8" s="258">
        <v>5332446272.2799997</v>
      </c>
      <c r="U8" s="258">
        <v>496062</v>
      </c>
      <c r="V8" s="258">
        <v>776</v>
      </c>
      <c r="W8" s="258">
        <v>877183</v>
      </c>
      <c r="X8" s="258">
        <v>0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4927639742199.3623</v>
      </c>
      <c r="BQ8" s="263">
        <v>243724756</v>
      </c>
      <c r="BR8" s="263">
        <v>2687832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634</v>
      </c>
      <c r="CE8" s="266" t="s">
        <v>636</v>
      </c>
      <c r="CF8" s="245"/>
      <c r="CG8" s="245"/>
      <c r="CH8" s="245"/>
      <c r="CI8" s="245"/>
      <c r="CJ8" s="247" t="s">
        <v>638</v>
      </c>
      <c r="CK8" s="247">
        <v>8225037101297.8457</v>
      </c>
      <c r="CL8" s="247"/>
      <c r="CM8" s="247" t="s">
        <v>638</v>
      </c>
      <c r="CN8" s="247">
        <v>17188459455910.912</v>
      </c>
      <c r="CO8" s="247"/>
      <c r="CP8" s="247" t="s">
        <v>638</v>
      </c>
      <c r="CQ8" s="247">
        <v>168533728273.07007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273647865125.41693</v>
      </c>
      <c r="N9" s="19"/>
      <c r="O9" s="239"/>
      <c r="P9" s="239"/>
      <c r="Q9" s="239"/>
      <c r="S9" s="253" t="s">
        <v>446</v>
      </c>
      <c r="T9" s="258">
        <v>424144213231.87592</v>
      </c>
      <c r="U9" s="258">
        <v>1362122</v>
      </c>
      <c r="V9" s="258">
        <v>395371</v>
      </c>
      <c r="W9" s="258">
        <v>584329</v>
      </c>
      <c r="X9" s="258">
        <v>1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88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620</v>
      </c>
      <c r="BU9" s="266" t="s">
        <v>621</v>
      </c>
      <c r="BV9" s="266" t="s">
        <v>622</v>
      </c>
      <c r="BW9" s="266" t="s">
        <v>623</v>
      </c>
      <c r="BX9" s="266" t="s">
        <v>624</v>
      </c>
      <c r="BY9" s="266" t="s">
        <v>625</v>
      </c>
      <c r="BZ9" s="266" t="s">
        <v>626</v>
      </c>
      <c r="CA9" s="266" t="s">
        <v>627</v>
      </c>
      <c r="CB9" s="266" t="s">
        <v>628</v>
      </c>
      <c r="CC9" s="245"/>
      <c r="CD9" s="269">
        <v>308903713140095.69</v>
      </c>
      <c r="CE9" s="272">
        <v>491125584709.65643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193881486402.19196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579</v>
      </c>
      <c r="AA10" s="253">
        <v>294012.59999999998</v>
      </c>
      <c r="AB10" s="253">
        <v>20</v>
      </c>
      <c r="AC10" s="253">
        <v>1</v>
      </c>
      <c r="AD10" s="253">
        <v>2024</v>
      </c>
      <c r="AE10" s="253">
        <v>0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579</v>
      </c>
      <c r="AO10" s="253">
        <v>151146</v>
      </c>
      <c r="AP10" s="253">
        <v>17</v>
      </c>
      <c r="AQ10" s="253">
        <v>14</v>
      </c>
      <c r="AR10" s="253">
        <v>1641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88</v>
      </c>
      <c r="AZ10" s="253">
        <v>0</v>
      </c>
      <c r="BA10" s="245"/>
      <c r="BB10" s="253" t="s">
        <v>579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295775083971.96466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228608978.35800001</v>
      </c>
      <c r="U11" s="258">
        <v>168957</v>
      </c>
      <c r="V11" s="258">
        <v>117</v>
      </c>
      <c r="W11" s="258">
        <v>1441818</v>
      </c>
      <c r="X11" s="258">
        <v>1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35194018389.5</v>
      </c>
      <c r="BQ11" s="263">
        <v>15686879</v>
      </c>
      <c r="BR11" s="263">
        <v>21138</v>
      </c>
      <c r="BS11" s="245"/>
      <c r="BT11" s="265" t="s">
        <v>629</v>
      </c>
      <c r="BU11" s="265">
        <v>1</v>
      </c>
      <c r="BV11" s="265">
        <v>0</v>
      </c>
      <c r="BW11" s="265">
        <v>1</v>
      </c>
      <c r="BX11" s="265">
        <v>0</v>
      </c>
      <c r="BY11" s="265">
        <v>0</v>
      </c>
      <c r="BZ11" s="265">
        <v>0</v>
      </c>
      <c r="CA11" s="265">
        <v>1</v>
      </c>
      <c r="CB11" s="265">
        <v>0</v>
      </c>
      <c r="CC11" s="267" t="s">
        <v>505</v>
      </c>
      <c r="CD11" s="266" t="s">
        <v>634</v>
      </c>
      <c r="CE11" s="266" t="s">
        <v>636</v>
      </c>
      <c r="CF11" s="245"/>
      <c r="CG11" s="245"/>
      <c r="CH11" s="245"/>
      <c r="CI11" s="267" t="s">
        <v>511</v>
      </c>
      <c r="CJ11" s="247" t="s">
        <v>117</v>
      </c>
      <c r="CK11" s="247">
        <v>244466</v>
      </c>
      <c r="CL11" s="267" t="s">
        <v>514</v>
      </c>
      <c r="CM11" s="247" t="s">
        <v>117</v>
      </c>
      <c r="CN11" s="247">
        <v>133200</v>
      </c>
      <c r="CO11" s="267" t="s">
        <v>517</v>
      </c>
      <c r="CP11" s="247" t="s">
        <v>117</v>
      </c>
      <c r="CQ11" s="247">
        <v>7377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250000</v>
      </c>
      <c r="U12" s="258">
        <v>162829</v>
      </c>
      <c r="V12" s="258">
        <v>119</v>
      </c>
      <c r="W12" s="258">
        <v>1373217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630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3033222390701450.5</v>
      </c>
      <c r="CE12" s="272">
        <v>4690236433841.6465</v>
      </c>
      <c r="CF12" s="245"/>
      <c r="CG12" s="245"/>
      <c r="CH12" s="245"/>
      <c r="CI12" s="247"/>
      <c r="CJ12" s="247" t="s">
        <v>637</v>
      </c>
      <c r="CK12" s="247">
        <v>6461704371078</v>
      </c>
      <c r="CL12" s="247"/>
      <c r="CM12" s="247" t="s">
        <v>637</v>
      </c>
      <c r="CN12" s="247">
        <v>16328831331656</v>
      </c>
      <c r="CO12" s="247"/>
      <c r="CP12" s="247" t="s">
        <v>637</v>
      </c>
      <c r="CQ12" s="247">
        <v>600503326203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1357363885.5699999</v>
      </c>
      <c r="U13" s="258">
        <v>774020</v>
      </c>
      <c r="V13" s="258">
        <v>638</v>
      </c>
      <c r="W13" s="258">
        <v>1730738</v>
      </c>
      <c r="X13" s="258">
        <v>0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631</v>
      </c>
      <c r="BU13" s="265">
        <v>322</v>
      </c>
      <c r="BV13" s="265">
        <v>10</v>
      </c>
      <c r="BW13" s="265">
        <v>8</v>
      </c>
      <c r="BX13" s="265">
        <v>0</v>
      </c>
      <c r="BY13" s="265">
        <v>0</v>
      </c>
      <c r="BZ13" s="265">
        <v>324</v>
      </c>
      <c r="CA13" s="265">
        <v>258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638</v>
      </c>
      <c r="CK13" s="247">
        <v>6773967999738.166</v>
      </c>
      <c r="CL13" s="247"/>
      <c r="CM13" s="247" t="s">
        <v>638</v>
      </c>
      <c r="CN13" s="247">
        <v>15916721259322.398</v>
      </c>
      <c r="CO13" s="247"/>
      <c r="CP13" s="247" t="s">
        <v>638</v>
      </c>
      <c r="CQ13" s="247">
        <v>261459720359.31998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204144604976.845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5798456250.7799997</v>
      </c>
      <c r="U14" s="245">
        <v>435194</v>
      </c>
      <c r="V14" s="245">
        <v>5535</v>
      </c>
      <c r="W14" s="245">
        <v>622970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28281407</v>
      </c>
      <c r="BQ14" s="263"/>
      <c r="BR14" s="263"/>
      <c r="BS14" s="245"/>
      <c r="BT14" s="265" t="s">
        <v>632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634</v>
      </c>
      <c r="CE14" s="273" t="s">
        <v>636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657</v>
      </c>
      <c r="CT14" s="275" t="s">
        <v>640</v>
      </c>
      <c r="CU14" s="275" t="s">
        <v>641</v>
      </c>
      <c r="CV14" s="275" t="s">
        <v>642</v>
      </c>
      <c r="CW14" s="275" t="s">
        <v>643</v>
      </c>
      <c r="CX14" s="275" t="s">
        <v>644</v>
      </c>
      <c r="CY14" s="275" t="s">
        <v>645</v>
      </c>
      <c r="CZ14" s="275" t="s">
        <v>646</v>
      </c>
      <c r="DA14" s="275" t="s">
        <v>647</v>
      </c>
      <c r="DB14" s="275" t="s">
        <v>648</v>
      </c>
      <c r="DC14" s="275" t="s">
        <v>649</v>
      </c>
      <c r="DD14" s="275" t="s">
        <v>650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272318959655.84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2943935836517596</v>
      </c>
      <c r="CE15" s="274">
        <v>4329173765045.2119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658</v>
      </c>
      <c r="CT15" s="275">
        <v>16</v>
      </c>
      <c r="CU15" s="275" t="s">
        <v>651</v>
      </c>
      <c r="CV15" s="275">
        <v>0</v>
      </c>
      <c r="CW15" s="275">
        <v>1232809729</v>
      </c>
      <c r="CX15" s="275">
        <v>372</v>
      </c>
      <c r="CY15" s="275">
        <v>0</v>
      </c>
      <c r="CZ15" s="275">
        <v>22562334752</v>
      </c>
      <c r="DA15" s="275">
        <v>182</v>
      </c>
      <c r="DB15" s="275">
        <v>0</v>
      </c>
      <c r="DC15" s="275">
        <v>21329525023</v>
      </c>
      <c r="DD15" s="275">
        <v>190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186588689886.51501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658</v>
      </c>
      <c r="CT16" s="275">
        <v>20</v>
      </c>
      <c r="CU16" s="275" t="s">
        <v>652</v>
      </c>
      <c r="CV16" s="275">
        <v>57586481093.720039</v>
      </c>
      <c r="CW16" s="275">
        <v>62976964000</v>
      </c>
      <c r="CX16" s="275">
        <v>582</v>
      </c>
      <c r="CY16" s="275">
        <v>84813916805.240036</v>
      </c>
      <c r="CZ16" s="275">
        <v>92796300000</v>
      </c>
      <c r="DA16" s="275">
        <v>447</v>
      </c>
      <c r="DB16" s="275">
        <v>27227435711.519985</v>
      </c>
      <c r="DC16" s="275">
        <v>29819336000</v>
      </c>
      <c r="DD16" s="275">
        <v>135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289874874746.16998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564</v>
      </c>
      <c r="T17" s="258" t="s">
        <v>565</v>
      </c>
      <c r="U17" s="258" t="s">
        <v>566</v>
      </c>
      <c r="V17" s="258" t="s">
        <v>567</v>
      </c>
      <c r="W17" s="258" t="s">
        <v>568</v>
      </c>
      <c r="X17" s="258" t="s">
        <v>569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3468791</v>
      </c>
      <c r="BQ17" s="263"/>
      <c r="BR17" s="263"/>
      <c r="BS17" s="256" t="s">
        <v>500</v>
      </c>
      <c r="BT17" s="266" t="s">
        <v>620</v>
      </c>
      <c r="BU17" s="266" t="s">
        <v>621</v>
      </c>
      <c r="BV17" s="266" t="s">
        <v>622</v>
      </c>
      <c r="BW17" s="266" t="s">
        <v>623</v>
      </c>
      <c r="BX17" s="266" t="s">
        <v>624</v>
      </c>
      <c r="BY17" s="266" t="s">
        <v>625</v>
      </c>
      <c r="BZ17" s="266" t="s">
        <v>626</v>
      </c>
      <c r="CA17" s="266" t="s">
        <v>627</v>
      </c>
      <c r="CB17" s="266" t="s">
        <v>628</v>
      </c>
      <c r="CC17" s="358" t="s">
        <v>528</v>
      </c>
      <c r="CD17" s="357" t="s">
        <v>634</v>
      </c>
      <c r="CE17" s="357" t="s">
        <v>636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658</v>
      </c>
      <c r="CT17" s="275">
        <v>20</v>
      </c>
      <c r="CU17" s="275" t="s">
        <v>653</v>
      </c>
      <c r="CV17" s="275">
        <v>-59167242373.530022</v>
      </c>
      <c r="CW17" s="275">
        <v>-64562964000</v>
      </c>
      <c r="CX17" s="275">
        <v>576</v>
      </c>
      <c r="CY17" s="275">
        <v>25355639665.880005</v>
      </c>
      <c r="CZ17" s="275">
        <v>27709336000</v>
      </c>
      <c r="DA17" s="275">
        <v>132</v>
      </c>
      <c r="DB17" s="275">
        <v>84522882039.410019</v>
      </c>
      <c r="DC17" s="275">
        <v>92272300000</v>
      </c>
      <c r="DD17" s="275">
        <v>444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3167143.65</v>
      </c>
      <c r="U18" s="258">
        <v>435</v>
      </c>
      <c r="V18" s="258">
        <v>1</v>
      </c>
      <c r="W18" s="258">
        <v>266709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52</v>
      </c>
      <c r="BV18" s="265">
        <v>6</v>
      </c>
      <c r="BW18" s="265">
        <v>11</v>
      </c>
      <c r="BX18" s="265">
        <v>4</v>
      </c>
      <c r="BY18" s="265">
        <v>0</v>
      </c>
      <c r="BZ18" s="265">
        <v>43</v>
      </c>
      <c r="CA18" s="265">
        <v>39</v>
      </c>
      <c r="CB18" s="265">
        <v>13</v>
      </c>
      <c r="CC18" s="355"/>
      <c r="CD18" s="359">
        <v>13188582223480.02</v>
      </c>
      <c r="CE18" s="360">
        <v>26944106621.323311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658</v>
      </c>
      <c r="CT18" s="275">
        <v>99</v>
      </c>
      <c r="CU18" s="275" t="s">
        <v>654</v>
      </c>
      <c r="CV18" s="275">
        <v>-4666360106.7700062</v>
      </c>
      <c r="CW18" s="275">
        <v>-4634888073</v>
      </c>
      <c r="CX18" s="275">
        <v>633</v>
      </c>
      <c r="CY18" s="275">
        <v>9423357090.9199982</v>
      </c>
      <c r="CZ18" s="275">
        <v>9419820552</v>
      </c>
      <c r="DA18" s="275">
        <v>308</v>
      </c>
      <c r="DB18" s="275">
        <v>14089717197.690006</v>
      </c>
      <c r="DC18" s="275">
        <v>14054708625</v>
      </c>
      <c r="DD18" s="275">
        <v>325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629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658</v>
      </c>
      <c r="CT19" s="275">
        <v>46</v>
      </c>
      <c r="CU19" s="275" t="s">
        <v>655</v>
      </c>
      <c r="CV19" s="275">
        <v>798307719.0399977</v>
      </c>
      <c r="CW19" s="275">
        <v>812066273</v>
      </c>
      <c r="CX19" s="275">
        <v>2981</v>
      </c>
      <c r="CY19" s="275">
        <v>114662341084.11996</v>
      </c>
      <c r="CZ19" s="275">
        <v>114929280639</v>
      </c>
      <c r="DA19" s="275">
        <v>1507</v>
      </c>
      <c r="DB19" s="275">
        <v>113864033365.07986</v>
      </c>
      <c r="DC19" s="275">
        <v>114117214366</v>
      </c>
      <c r="DD19" s="275">
        <v>1474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209229113383.92999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184941178</v>
      </c>
      <c r="U20" s="258">
        <v>42455</v>
      </c>
      <c r="V20" s="258">
        <v>29</v>
      </c>
      <c r="W20" s="258">
        <v>877183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209187757542.96997</v>
      </c>
      <c r="BQ20" s="263">
        <v>1992229</v>
      </c>
      <c r="BR20" s="263">
        <v>2035</v>
      </c>
      <c r="BS20" s="245"/>
      <c r="BT20" s="265" t="s">
        <v>630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634</v>
      </c>
      <c r="CE20" s="357" t="s">
        <v>636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658</v>
      </c>
      <c r="CT20" s="275">
        <v>8</v>
      </c>
      <c r="CU20" s="275" t="s">
        <v>656</v>
      </c>
      <c r="CV20" s="275">
        <v>-1143827143.1900001</v>
      </c>
      <c r="CW20" s="275">
        <v>-1060900000</v>
      </c>
      <c r="CX20" s="275">
        <v>32</v>
      </c>
      <c r="CY20" s="275">
        <v>559541872.5999999</v>
      </c>
      <c r="CZ20" s="275">
        <v>516400000</v>
      </c>
      <c r="DA20" s="275">
        <v>12</v>
      </c>
      <c r="DB20" s="275">
        <v>1703369015.7900002</v>
      </c>
      <c r="DC20" s="275">
        <v>1577300000</v>
      </c>
      <c r="DD20" s="275">
        <v>20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263233504621.39001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631</v>
      </c>
      <c r="BU21" s="265">
        <v>320</v>
      </c>
      <c r="BV21" s="265">
        <v>11</v>
      </c>
      <c r="BW21" s="265">
        <v>20</v>
      </c>
      <c r="BX21" s="265">
        <v>0</v>
      </c>
      <c r="BY21" s="265">
        <v>4</v>
      </c>
      <c r="BZ21" s="265">
        <v>315</v>
      </c>
      <c r="CA21" s="265">
        <v>258</v>
      </c>
      <c r="CB21" s="265">
        <v>62</v>
      </c>
      <c r="CC21" s="355"/>
      <c r="CD21" s="359">
        <v>3692399403269020.5</v>
      </c>
      <c r="CE21" s="360">
        <v>5782887474579.2754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187538815839.84</v>
      </c>
      <c r="O22" s="239"/>
      <c r="P22" s="239"/>
      <c r="Q22" s="239"/>
      <c r="S22" s="253" t="s">
        <v>447</v>
      </c>
      <c r="T22" s="258">
        <v>152583879.72999999</v>
      </c>
      <c r="U22" s="258">
        <v>44275</v>
      </c>
      <c r="V22" s="258">
        <v>30</v>
      </c>
      <c r="W22" s="258">
        <v>1730738</v>
      </c>
      <c r="X22" s="258">
        <v>0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40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632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284923802165.47998</v>
      </c>
      <c r="N23" s="163" t="s">
        <v>445</v>
      </c>
      <c r="O23" s="242" t="s">
        <v>226</v>
      </c>
      <c r="P23" s="242" t="s">
        <v>546</v>
      </c>
      <c r="Q23" s="239"/>
      <c r="S23" s="253" t="s">
        <v>570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592</v>
      </c>
      <c r="AA23" s="253">
        <v>0</v>
      </c>
      <c r="AB23" s="253">
        <v>0</v>
      </c>
      <c r="AC23" s="253">
        <v>0</v>
      </c>
      <c r="AD23" s="253">
        <v>920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592</v>
      </c>
      <c r="AO23" s="253">
        <v>775300</v>
      </c>
      <c r="AP23" s="253">
        <v>70</v>
      </c>
      <c r="AQ23" s="253">
        <v>7</v>
      </c>
      <c r="AR23" s="253">
        <v>760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8044874614.6999998</v>
      </c>
      <c r="BQ23" s="263">
        <v>78210</v>
      </c>
      <c r="BR23" s="263">
        <v>224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55179.116922280002</v>
      </c>
      <c r="I24" s="164"/>
      <c r="K24" s="231"/>
      <c r="L24" s="228"/>
      <c r="M24" s="228"/>
      <c r="O24" s="241" t="s">
        <v>254</v>
      </c>
      <c r="P24" s="241">
        <v>65125.690206450003</v>
      </c>
      <c r="Q24" s="239"/>
      <c r="S24" s="253" t="s">
        <v>451</v>
      </c>
      <c r="T24" s="258">
        <v>280495862.49000001</v>
      </c>
      <c r="U24" s="258">
        <v>1585</v>
      </c>
      <c r="V24" s="258">
        <v>5</v>
      </c>
      <c r="W24" s="258">
        <v>175741</v>
      </c>
      <c r="X24" s="258">
        <v>1</v>
      </c>
      <c r="Y24" s="245"/>
      <c r="Z24" s="253" t="s">
        <v>593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592</v>
      </c>
      <c r="BC24" s="253">
        <v>31760.2</v>
      </c>
      <c r="BD24" s="253">
        <v>20</v>
      </c>
      <c r="BE24" s="253">
        <v>2</v>
      </c>
      <c r="BF24" s="253">
        <v>1060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60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10666.46424644</v>
      </c>
      <c r="I25" s="164"/>
      <c r="K25" s="231"/>
      <c r="L25" s="228"/>
      <c r="M25" s="228"/>
      <c r="O25" s="241" t="s">
        <v>271</v>
      </c>
      <c r="P25" s="241">
        <v>10846.87240074</v>
      </c>
      <c r="Q25" s="239"/>
      <c r="S25" s="253" t="s">
        <v>448</v>
      </c>
      <c r="T25" s="258">
        <v>0</v>
      </c>
      <c r="U25" s="258">
        <v>9219</v>
      </c>
      <c r="V25" s="258">
        <v>288</v>
      </c>
      <c r="W25" s="258">
        <v>363902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596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596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593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593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9939.7260038799996</v>
      </c>
      <c r="I26" s="164"/>
      <c r="J26" s="157"/>
      <c r="K26" s="232"/>
      <c r="L26" s="228"/>
      <c r="M26" s="228"/>
      <c r="O26" s="241" t="s">
        <v>272</v>
      </c>
      <c r="P26" s="241">
        <v>10673.0663585</v>
      </c>
      <c r="Q26" s="239"/>
      <c r="S26" s="253" t="s">
        <v>182</v>
      </c>
      <c r="T26" s="258">
        <v>1661917</v>
      </c>
      <c r="U26" s="258">
        <v>1300</v>
      </c>
      <c r="V26" s="258">
        <v>3</v>
      </c>
      <c r="W26" s="258">
        <v>2693631</v>
      </c>
      <c r="X26" s="258">
        <v>1</v>
      </c>
      <c r="Y26" s="245"/>
      <c r="Z26" s="253" t="s">
        <v>595</v>
      </c>
      <c r="AA26" s="253">
        <v>23080</v>
      </c>
      <c r="AB26" s="253">
        <v>10</v>
      </c>
      <c r="AC26" s="253">
        <v>1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597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597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615</v>
      </c>
      <c r="BC26" s="253">
        <v>0</v>
      </c>
      <c r="BD26" s="253">
        <v>0</v>
      </c>
      <c r="BE26" s="253">
        <v>0</v>
      </c>
      <c r="BF26" s="253">
        <v>5280</v>
      </c>
      <c r="BG26" s="253">
        <v>0</v>
      </c>
      <c r="BH26" s="247" t="s">
        <v>615</v>
      </c>
      <c r="BI26" s="253">
        <v>0</v>
      </c>
      <c r="BJ26" s="253">
        <v>0</v>
      </c>
      <c r="BK26" s="253">
        <v>0</v>
      </c>
      <c r="BL26" s="253">
        <v>240</v>
      </c>
      <c r="BM26" s="253">
        <v>0</v>
      </c>
      <c r="BN26" s="253"/>
      <c r="BO26" s="247"/>
      <c r="BP26" s="263">
        <v>1238825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24329.403280300001</v>
      </c>
      <c r="I27" s="164"/>
      <c r="J27" s="157"/>
      <c r="K27" s="231"/>
      <c r="L27" s="228"/>
      <c r="M27" s="228"/>
      <c r="O27" s="241" t="s">
        <v>273</v>
      </c>
      <c r="P27" s="241">
        <v>27438.58538163</v>
      </c>
      <c r="Q27" s="239"/>
      <c r="S27" s="253" t="s">
        <v>446</v>
      </c>
      <c r="T27" s="258">
        <v>20760752069.291801</v>
      </c>
      <c r="U27" s="258">
        <v>64710</v>
      </c>
      <c r="V27" s="258">
        <v>19031</v>
      </c>
      <c r="W27" s="258">
        <v>584329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598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598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596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639</v>
      </c>
      <c r="CT27" s="275" t="s">
        <v>640</v>
      </c>
      <c r="CU27" s="275" t="s">
        <v>641</v>
      </c>
      <c r="CV27" s="275" t="s">
        <v>642</v>
      </c>
      <c r="CW27" s="275" t="s">
        <v>643</v>
      </c>
      <c r="CX27" s="275" t="s">
        <v>644</v>
      </c>
      <c r="CY27" s="275" t="s">
        <v>645</v>
      </c>
      <c r="CZ27" s="275" t="s">
        <v>646</v>
      </c>
      <c r="DA27" s="275" t="s">
        <v>647</v>
      </c>
      <c r="DB27" s="275" t="s">
        <v>648</v>
      </c>
      <c r="DC27" s="275" t="s">
        <v>649</v>
      </c>
      <c r="DD27" s="275" t="s">
        <v>650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3011.3113469800001</v>
      </c>
      <c r="I28" s="164"/>
      <c r="J28" s="157"/>
      <c r="K28" s="231"/>
      <c r="L28" s="233"/>
      <c r="M28" s="236"/>
      <c r="O28" s="241" t="s">
        <v>274</v>
      </c>
      <c r="P28" s="241">
        <v>3144.4793816400002</v>
      </c>
      <c r="Q28" s="239"/>
      <c r="S28" s="245" t="s">
        <v>449</v>
      </c>
      <c r="T28" s="245">
        <v>2215779.2059999998</v>
      </c>
      <c r="U28" s="245">
        <v>4190</v>
      </c>
      <c r="V28" s="245">
        <v>6</v>
      </c>
      <c r="W28" s="245">
        <v>1441818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599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599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597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597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45</v>
      </c>
      <c r="CU28" s="275" t="s">
        <v>651</v>
      </c>
      <c r="CV28" s="275">
        <v>0</v>
      </c>
      <c r="CW28" s="275">
        <v>32522837743</v>
      </c>
      <c r="CX28" s="275">
        <v>3705</v>
      </c>
      <c r="CY28" s="275">
        <v>0</v>
      </c>
      <c r="CZ28" s="275">
        <v>168024945088</v>
      </c>
      <c r="DA28" s="275">
        <v>2050</v>
      </c>
      <c r="DB28" s="275">
        <v>0</v>
      </c>
      <c r="DC28" s="275">
        <v>135502107345</v>
      </c>
      <c r="DD28" s="275">
        <v>1655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2884.8548539799999</v>
      </c>
      <c r="I29" s="164"/>
      <c r="J29" s="157"/>
      <c r="K29" s="231"/>
      <c r="L29" s="228"/>
      <c r="M29" s="228"/>
      <c r="O29" s="241" t="s">
        <v>275</v>
      </c>
      <c r="P29" s="241">
        <v>2967.1790291299999</v>
      </c>
      <c r="Q29" s="239"/>
      <c r="S29" s="245" t="s">
        <v>450</v>
      </c>
      <c r="T29" s="245">
        <v>0</v>
      </c>
      <c r="U29" s="245">
        <v>4127</v>
      </c>
      <c r="V29" s="245">
        <v>4</v>
      </c>
      <c r="W29" s="245">
        <v>1373217</v>
      </c>
      <c r="X29" s="245">
        <v>1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600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600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598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598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118910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3</v>
      </c>
      <c r="CU29" s="275" t="s">
        <v>659</v>
      </c>
      <c r="CV29" s="275">
        <v>294276509.67000002</v>
      </c>
      <c r="CW29" s="275">
        <v>299810000</v>
      </c>
      <c r="CX29" s="275">
        <v>3</v>
      </c>
      <c r="CY29" s="275">
        <v>294888623.24000001</v>
      </c>
      <c r="CZ29" s="275">
        <v>300110000</v>
      </c>
      <c r="DA29" s="275">
        <v>2</v>
      </c>
      <c r="DB29" s="275">
        <v>612113.56999999995</v>
      </c>
      <c r="DC29" s="275">
        <v>300000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3382.0345833599999</v>
      </c>
      <c r="I30" s="164"/>
      <c r="J30" s="157"/>
      <c r="K30" s="231"/>
      <c r="L30" s="228"/>
      <c r="M30" s="228"/>
      <c r="O30" s="241" t="s">
        <v>93</v>
      </c>
      <c r="P30" s="241">
        <v>3507.5441852399999</v>
      </c>
      <c r="Q30" s="239"/>
      <c r="S30" s="254" t="s">
        <v>447</v>
      </c>
      <c r="T30" s="257">
        <v>135866202.80000001</v>
      </c>
      <c r="U30" s="257">
        <v>10981</v>
      </c>
      <c r="V30" s="257">
        <v>295</v>
      </c>
      <c r="W30" s="257">
        <v>622970</v>
      </c>
      <c r="X30" s="257">
        <v>1</v>
      </c>
      <c r="Y30" s="245"/>
      <c r="Z30" s="253" t="s">
        <v>599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600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601</v>
      </c>
      <c r="AO30" s="253">
        <v>6324746.7800000003</v>
      </c>
      <c r="AP30" s="253">
        <v>691</v>
      </c>
      <c r="AQ30" s="253">
        <v>90</v>
      </c>
      <c r="AR30" s="253">
        <v>34590</v>
      </c>
      <c r="AS30" s="253">
        <v>0</v>
      </c>
      <c r="AT30" s="245"/>
      <c r="AU30" s="253" t="s">
        <v>601</v>
      </c>
      <c r="AV30" s="253">
        <v>353138</v>
      </c>
      <c r="AW30" s="253">
        <v>74</v>
      </c>
      <c r="AX30" s="253">
        <v>7</v>
      </c>
      <c r="AY30" s="253">
        <v>1990</v>
      </c>
      <c r="AZ30" s="253">
        <v>0</v>
      </c>
      <c r="BA30" s="245"/>
      <c r="BB30" s="253" t="s">
        <v>599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599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26</v>
      </c>
      <c r="CU30" s="275" t="s">
        <v>652</v>
      </c>
      <c r="CV30" s="275">
        <v>-123929713469.17992</v>
      </c>
      <c r="CW30" s="275">
        <v>-83674292571</v>
      </c>
      <c r="CX30" s="275">
        <v>7329</v>
      </c>
      <c r="CY30" s="275">
        <v>406247755020.57098</v>
      </c>
      <c r="CZ30" s="275">
        <v>429817235000</v>
      </c>
      <c r="DA30" s="275">
        <v>4899</v>
      </c>
      <c r="DB30" s="275">
        <v>530177468489.75024</v>
      </c>
      <c r="DC30" s="275">
        <v>513491527571</v>
      </c>
      <c r="DD30" s="275">
        <v>2430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1163.8000015099999</v>
      </c>
      <c r="I31" s="164"/>
      <c r="J31" s="158"/>
      <c r="K31" s="229"/>
      <c r="L31" s="228"/>
      <c r="M31" s="228"/>
      <c r="O31" s="241" t="s">
        <v>63</v>
      </c>
      <c r="P31" s="241">
        <v>996.27711585999998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310923.88</v>
      </c>
      <c r="AI31" s="253">
        <v>20</v>
      </c>
      <c r="AJ31" s="253">
        <v>3</v>
      </c>
      <c r="AK31" s="253">
        <v>2509</v>
      </c>
      <c r="AL31" s="253">
        <v>0</v>
      </c>
      <c r="AM31" s="245"/>
      <c r="AN31" s="253" t="s">
        <v>602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602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600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600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26</v>
      </c>
      <c r="CU31" s="275" t="s">
        <v>653</v>
      </c>
      <c r="CV31" s="275">
        <v>118680681812.65964</v>
      </c>
      <c r="CW31" s="275">
        <v>79156292571</v>
      </c>
      <c r="CX31" s="275">
        <v>7243</v>
      </c>
      <c r="CY31" s="275">
        <v>519796378764.48016</v>
      </c>
      <c r="CZ31" s="275">
        <v>503365527571</v>
      </c>
      <c r="DA31" s="275">
        <v>2399</v>
      </c>
      <c r="DB31" s="275">
        <v>401115696951.81934</v>
      </c>
      <c r="DC31" s="275">
        <v>424209235000</v>
      </c>
      <c r="DD31" s="275">
        <v>4844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20852.443322890002</v>
      </c>
      <c r="I32" s="164"/>
      <c r="J32" s="157"/>
      <c r="K32" s="229"/>
      <c r="L32" s="228"/>
      <c r="M32" s="228"/>
      <c r="O32" s="241" t="s">
        <v>276</v>
      </c>
      <c r="P32" s="241">
        <v>20086.88642422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601</v>
      </c>
      <c r="AA32" s="253">
        <v>6510568.8799999999</v>
      </c>
      <c r="AB32" s="253">
        <v>981</v>
      </c>
      <c r="AC32" s="253">
        <v>48</v>
      </c>
      <c r="AD32" s="253">
        <v>54398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603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603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601</v>
      </c>
      <c r="BC32" s="253">
        <v>48885299.759999998</v>
      </c>
      <c r="BD32" s="253">
        <v>3830</v>
      </c>
      <c r="BE32" s="253">
        <v>258</v>
      </c>
      <c r="BF32" s="253">
        <v>93454</v>
      </c>
      <c r="BG32" s="253">
        <v>0</v>
      </c>
      <c r="BH32" s="247" t="s">
        <v>601</v>
      </c>
      <c r="BI32" s="253">
        <v>3072021.8</v>
      </c>
      <c r="BJ32" s="253">
        <v>271</v>
      </c>
      <c r="BK32" s="253">
        <v>20</v>
      </c>
      <c r="BL32" s="253">
        <v>5047</v>
      </c>
      <c r="BM32" s="253">
        <v>0</v>
      </c>
      <c r="BN32" s="253"/>
      <c r="BO32" s="245"/>
      <c r="BP32" s="263">
        <v>1218705245939.23</v>
      </c>
      <c r="BQ32" s="263">
        <v>11084294</v>
      </c>
      <c r="BR32" s="263">
        <v>11599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522</v>
      </c>
      <c r="CU32" s="275" t="s">
        <v>654</v>
      </c>
      <c r="CV32" s="275">
        <v>-34646057418.049957</v>
      </c>
      <c r="CW32" s="275">
        <v>-33671723312</v>
      </c>
      <c r="CX32" s="275">
        <v>8330</v>
      </c>
      <c r="CY32" s="275">
        <v>94084681038.44989</v>
      </c>
      <c r="CZ32" s="275">
        <v>93471310451</v>
      </c>
      <c r="DA32" s="275">
        <v>4703</v>
      </c>
      <c r="DB32" s="275">
        <v>128730738456.49983</v>
      </c>
      <c r="DC32" s="275">
        <v>127143033763</v>
      </c>
      <c r="DD32" s="275">
        <v>3627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18.976994399999999</v>
      </c>
      <c r="I33" s="164"/>
      <c r="J33" s="157"/>
      <c r="K33" s="228"/>
      <c r="L33" s="228"/>
      <c r="M33" s="228"/>
      <c r="O33" s="241" t="s">
        <v>106</v>
      </c>
      <c r="P33" s="241">
        <v>18.706800009999998</v>
      </c>
      <c r="Q33" s="239"/>
      <c r="R33" s="153" t="s">
        <v>454</v>
      </c>
      <c r="S33" s="253" t="s">
        <v>564</v>
      </c>
      <c r="T33" s="258" t="s">
        <v>565</v>
      </c>
      <c r="U33" s="258" t="s">
        <v>566</v>
      </c>
      <c r="V33" s="258" t="s">
        <v>567</v>
      </c>
      <c r="W33" s="258" t="s">
        <v>568</v>
      </c>
      <c r="X33" s="258" t="s">
        <v>569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604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604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602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602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213</v>
      </c>
      <c r="CU33" s="275" t="s">
        <v>655</v>
      </c>
      <c r="CV33" s="275">
        <v>95820860414.420258</v>
      </c>
      <c r="CW33" s="275">
        <v>96466573547</v>
      </c>
      <c r="CX33" s="275">
        <v>27797</v>
      </c>
      <c r="CY33" s="275">
        <v>800019867268.58057</v>
      </c>
      <c r="CZ33" s="275">
        <v>771684029842</v>
      </c>
      <c r="DA33" s="275">
        <v>15173</v>
      </c>
      <c r="DB33" s="275">
        <v>704199006854.15991</v>
      </c>
      <c r="DC33" s="275">
        <v>675217456295</v>
      </c>
      <c r="DD33" s="275">
        <v>12624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9862.5691760499994</v>
      </c>
      <c r="I34" s="164"/>
      <c r="J34" s="157"/>
      <c r="K34" s="228"/>
      <c r="L34" s="228"/>
      <c r="M34" s="228"/>
      <c r="O34" s="241" t="s">
        <v>108</v>
      </c>
      <c r="P34" s="241">
        <v>10187.39657934</v>
      </c>
      <c r="Q34" s="239"/>
      <c r="R34" s="157"/>
      <c r="S34" s="253" t="s">
        <v>451</v>
      </c>
      <c r="T34" s="258">
        <v>32384122.510000002</v>
      </c>
      <c r="U34" s="258">
        <v>5776</v>
      </c>
      <c r="V34" s="258">
        <v>13</v>
      </c>
      <c r="W34" s="258">
        <v>131774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605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605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603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603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27</v>
      </c>
      <c r="CU34" s="275" t="s">
        <v>656</v>
      </c>
      <c r="CV34" s="275">
        <v>-9375596217.8499966</v>
      </c>
      <c r="CW34" s="275">
        <v>-9847880076</v>
      </c>
      <c r="CX34" s="275">
        <v>825</v>
      </c>
      <c r="CY34" s="275">
        <v>29704794189.170006</v>
      </c>
      <c r="CZ34" s="275">
        <v>30948843771</v>
      </c>
      <c r="DA34" s="275">
        <v>346</v>
      </c>
      <c r="DB34" s="275">
        <v>39080390407.019958</v>
      </c>
      <c r="DC34" s="275">
        <v>40796723847</v>
      </c>
      <c r="DD34" s="275">
        <v>479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63608.276539079998</v>
      </c>
      <c r="I35" s="164"/>
      <c r="J35" s="157"/>
      <c r="K35" s="228"/>
      <c r="L35" s="228"/>
      <c r="M35" s="228"/>
      <c r="O35" s="241" t="s">
        <v>279</v>
      </c>
      <c r="P35" s="241">
        <v>69758.50124107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606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606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604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604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34976590037.279999</v>
      </c>
      <c r="BQ35" s="263">
        <v>348091</v>
      </c>
      <c r="BR35" s="263">
        <v>787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15024.860259429999</v>
      </c>
      <c r="I36" s="164"/>
      <c r="J36" s="157"/>
      <c r="K36" s="228"/>
      <c r="L36" s="228"/>
      <c r="M36" s="228"/>
      <c r="O36" s="241" t="s">
        <v>280</v>
      </c>
      <c r="P36" s="241">
        <v>16435.514942099999</v>
      </c>
      <c r="Q36" s="239"/>
      <c r="R36" s="157"/>
      <c r="S36" s="253" t="s">
        <v>446</v>
      </c>
      <c r="T36" s="258">
        <v>3270219593.6700001</v>
      </c>
      <c r="U36" s="258">
        <v>481930</v>
      </c>
      <c r="V36" s="258">
        <v>555</v>
      </c>
      <c r="W36" s="258">
        <v>758183</v>
      </c>
      <c r="X36" s="258">
        <v>0</v>
      </c>
      <c r="Y36" s="245"/>
      <c r="Z36" s="253" t="s">
        <v>605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606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607</v>
      </c>
      <c r="AO36" s="253">
        <v>7041792.9699999997</v>
      </c>
      <c r="AP36" s="253">
        <v>1285</v>
      </c>
      <c r="AQ36" s="253">
        <v>104</v>
      </c>
      <c r="AR36" s="253">
        <v>65663</v>
      </c>
      <c r="AS36" s="253">
        <v>0</v>
      </c>
      <c r="AT36" s="245"/>
      <c r="AU36" s="253" t="s">
        <v>607</v>
      </c>
      <c r="AV36" s="253">
        <v>3454669</v>
      </c>
      <c r="AW36" s="253">
        <v>800</v>
      </c>
      <c r="AX36" s="253">
        <v>11</v>
      </c>
      <c r="AY36" s="253">
        <v>3532</v>
      </c>
      <c r="AZ36" s="253">
        <v>0</v>
      </c>
      <c r="BA36" s="245"/>
      <c r="BB36" s="253" t="s">
        <v>605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605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30842.400793339999</v>
      </c>
      <c r="I37" s="164"/>
      <c r="J37" s="157"/>
      <c r="K37" s="228"/>
      <c r="L37" s="228"/>
      <c r="M37" s="228"/>
      <c r="O37" s="241" t="s">
        <v>281</v>
      </c>
      <c r="P37" s="241">
        <v>31162.271793579999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606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607</v>
      </c>
      <c r="AH37" s="253">
        <v>57547.9</v>
      </c>
      <c r="AI37" s="253">
        <v>40</v>
      </c>
      <c r="AJ37" s="253">
        <v>3</v>
      </c>
      <c r="AK37" s="253">
        <v>4249</v>
      </c>
      <c r="AL37" s="253">
        <v>0</v>
      </c>
      <c r="AM37" s="245"/>
      <c r="AN37" s="253" t="s">
        <v>608</v>
      </c>
      <c r="AO37" s="253">
        <v>257554560.18000001</v>
      </c>
      <c r="AP37" s="253">
        <v>18745</v>
      </c>
      <c r="AQ37" s="253">
        <v>2035</v>
      </c>
      <c r="AR37" s="253">
        <v>697172</v>
      </c>
      <c r="AS37" s="253">
        <v>0</v>
      </c>
      <c r="AT37" s="245"/>
      <c r="AU37" s="253" t="s">
        <v>608</v>
      </c>
      <c r="AV37" s="253">
        <v>6038920.0499999998</v>
      </c>
      <c r="AW37" s="253">
        <v>407</v>
      </c>
      <c r="AX37" s="253">
        <v>41</v>
      </c>
      <c r="AY37" s="253">
        <v>38952</v>
      </c>
      <c r="AZ37" s="253">
        <v>0</v>
      </c>
      <c r="BA37" s="245"/>
      <c r="BB37" s="253" t="s">
        <v>606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606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46141.223220710002</v>
      </c>
      <c r="I38" s="164"/>
      <c r="J38" s="157"/>
      <c r="K38" s="228"/>
      <c r="L38" s="228"/>
      <c r="M38" s="228"/>
      <c r="O38" s="241" t="s">
        <v>56</v>
      </c>
      <c r="P38" s="241">
        <v>49520.663013750003</v>
      </c>
      <c r="Q38" s="239"/>
      <c r="R38" s="157"/>
      <c r="S38" s="253" t="s">
        <v>447</v>
      </c>
      <c r="T38" s="258">
        <v>704685331.92999995</v>
      </c>
      <c r="U38" s="258">
        <v>498806</v>
      </c>
      <c r="V38" s="258">
        <v>280</v>
      </c>
      <c r="W38" s="258">
        <v>1245901</v>
      </c>
      <c r="X38" s="258">
        <v>0</v>
      </c>
      <c r="Y38" s="245"/>
      <c r="Z38" s="253" t="s">
        <v>607</v>
      </c>
      <c r="AA38" s="253">
        <v>5777638.9900000002</v>
      </c>
      <c r="AB38" s="253">
        <v>1266</v>
      </c>
      <c r="AC38" s="253">
        <v>92</v>
      </c>
      <c r="AD38" s="253">
        <v>90758</v>
      </c>
      <c r="AE38" s="253">
        <v>0</v>
      </c>
      <c r="AF38" s="253"/>
      <c r="AG38" s="253" t="s">
        <v>608</v>
      </c>
      <c r="AH38" s="253">
        <v>3876305.24</v>
      </c>
      <c r="AI38" s="253">
        <v>330</v>
      </c>
      <c r="AJ38" s="253">
        <v>70</v>
      </c>
      <c r="AK38" s="253">
        <v>42825</v>
      </c>
      <c r="AL38" s="253">
        <v>0</v>
      </c>
      <c r="AM38" s="245"/>
      <c r="AN38" s="253" t="s">
        <v>609</v>
      </c>
      <c r="AO38" s="253">
        <v>133553440.01000001</v>
      </c>
      <c r="AP38" s="253">
        <v>11675</v>
      </c>
      <c r="AQ38" s="253">
        <v>492</v>
      </c>
      <c r="AR38" s="253">
        <v>324434</v>
      </c>
      <c r="AS38" s="253">
        <v>0</v>
      </c>
      <c r="AT38" s="245"/>
      <c r="AU38" s="253" t="s">
        <v>609</v>
      </c>
      <c r="AV38" s="253">
        <v>1791393.2</v>
      </c>
      <c r="AW38" s="253">
        <v>221</v>
      </c>
      <c r="AX38" s="253">
        <v>11</v>
      </c>
      <c r="AY38" s="253">
        <v>19583</v>
      </c>
      <c r="AZ38" s="253">
        <v>0</v>
      </c>
      <c r="BA38" s="245"/>
      <c r="BB38" s="253" t="s">
        <v>607</v>
      </c>
      <c r="BC38" s="253">
        <v>28584925.140000001</v>
      </c>
      <c r="BD38" s="253">
        <v>3841</v>
      </c>
      <c r="BE38" s="253">
        <v>269</v>
      </c>
      <c r="BF38" s="253">
        <v>106074</v>
      </c>
      <c r="BG38" s="253">
        <v>0</v>
      </c>
      <c r="BH38" s="247" t="s">
        <v>607</v>
      </c>
      <c r="BI38" s="253">
        <v>161114</v>
      </c>
      <c r="BJ38" s="253">
        <v>27</v>
      </c>
      <c r="BK38" s="253">
        <v>15</v>
      </c>
      <c r="BL38" s="253">
        <v>4855</v>
      </c>
      <c r="BM38" s="253">
        <v>0</v>
      </c>
      <c r="BN38" s="253"/>
      <c r="BO38" s="247"/>
      <c r="BP38" s="263">
        <v>1178537298887.1301</v>
      </c>
      <c r="BQ38" s="263">
        <v>10460225</v>
      </c>
      <c r="BR38" s="263">
        <v>11234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68808.746752310006</v>
      </c>
      <c r="I39" s="164"/>
      <c r="J39" s="157"/>
      <c r="K39" s="228"/>
      <c r="L39" s="228"/>
      <c r="M39" s="228"/>
      <c r="O39" s="241" t="s">
        <v>45</v>
      </c>
      <c r="P39" s="241">
        <v>68509.589187399994</v>
      </c>
      <c r="Q39" s="239"/>
      <c r="R39" s="157"/>
      <c r="S39" s="253" t="s">
        <v>570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608</v>
      </c>
      <c r="AA39" s="253">
        <v>125830580.04000001</v>
      </c>
      <c r="AB39" s="253">
        <v>13525</v>
      </c>
      <c r="AC39" s="253">
        <v>1698</v>
      </c>
      <c r="AD39" s="253">
        <v>942096</v>
      </c>
      <c r="AE39" s="253">
        <v>0</v>
      </c>
      <c r="AF39" s="253"/>
      <c r="AG39" s="253" t="s">
        <v>609</v>
      </c>
      <c r="AH39" s="253">
        <v>4710473.5999999996</v>
      </c>
      <c r="AI39" s="253">
        <v>400</v>
      </c>
      <c r="AJ39" s="253">
        <v>32</v>
      </c>
      <c r="AK39" s="253">
        <v>21710</v>
      </c>
      <c r="AL39" s="253">
        <v>0</v>
      </c>
      <c r="AM39" s="245"/>
      <c r="AN39" s="253" t="s">
        <v>610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610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608</v>
      </c>
      <c r="BC39" s="253">
        <v>130398430.17</v>
      </c>
      <c r="BD39" s="253">
        <v>13472</v>
      </c>
      <c r="BE39" s="253">
        <v>1776</v>
      </c>
      <c r="BF39" s="253">
        <v>763235</v>
      </c>
      <c r="BG39" s="253">
        <v>0</v>
      </c>
      <c r="BH39" s="247" t="s">
        <v>608</v>
      </c>
      <c r="BI39" s="253">
        <v>2781212</v>
      </c>
      <c r="BJ39" s="253">
        <v>284</v>
      </c>
      <c r="BK39" s="253">
        <v>73</v>
      </c>
      <c r="BL39" s="253">
        <v>37354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52534.236127160002</v>
      </c>
      <c r="I40" s="164"/>
      <c r="J40" s="157"/>
      <c r="K40" s="228"/>
      <c r="L40" s="228"/>
      <c r="M40" s="228"/>
      <c r="O40" s="241" t="s">
        <v>47</v>
      </c>
      <c r="P40" s="241">
        <v>54626.47696267</v>
      </c>
      <c r="Q40" s="239"/>
      <c r="R40" s="157"/>
      <c r="S40" s="253" t="s">
        <v>451</v>
      </c>
      <c r="T40" s="258">
        <v>3068011226.8699999</v>
      </c>
      <c r="U40" s="258">
        <v>110210</v>
      </c>
      <c r="V40" s="258">
        <v>143</v>
      </c>
      <c r="W40" s="258">
        <v>181023</v>
      </c>
      <c r="X40" s="258">
        <v>1</v>
      </c>
      <c r="Y40" s="245"/>
      <c r="Z40" s="253" t="s">
        <v>609</v>
      </c>
      <c r="AA40" s="253">
        <v>33519960.059999999</v>
      </c>
      <c r="AB40" s="253">
        <v>3784</v>
      </c>
      <c r="AC40" s="253">
        <v>377</v>
      </c>
      <c r="AD40" s="253">
        <v>473728</v>
      </c>
      <c r="AE40" s="253">
        <v>0</v>
      </c>
      <c r="AF40" s="253"/>
      <c r="AG40" s="253" t="s">
        <v>610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571</v>
      </c>
      <c r="AO40" s="253">
        <v>4557561574.5749998</v>
      </c>
      <c r="AP40" s="253">
        <v>20256</v>
      </c>
      <c r="AQ40" s="253">
        <v>2174</v>
      </c>
      <c r="AR40" s="253">
        <v>299375</v>
      </c>
      <c r="AS40" s="253">
        <v>1</v>
      </c>
      <c r="AT40" s="245"/>
      <c r="AU40" s="253" t="s">
        <v>571</v>
      </c>
      <c r="AV40" s="253">
        <v>279391393.74000001</v>
      </c>
      <c r="AW40" s="253">
        <v>1262</v>
      </c>
      <c r="AX40" s="253">
        <v>96</v>
      </c>
      <c r="AY40" s="253">
        <v>16794</v>
      </c>
      <c r="AZ40" s="253">
        <v>1</v>
      </c>
      <c r="BA40" s="245"/>
      <c r="BB40" s="253" t="s">
        <v>609</v>
      </c>
      <c r="BC40" s="253">
        <v>42128549.649999999</v>
      </c>
      <c r="BD40" s="253">
        <v>4523</v>
      </c>
      <c r="BE40" s="253">
        <v>467</v>
      </c>
      <c r="BF40" s="253">
        <v>220119</v>
      </c>
      <c r="BG40" s="253">
        <v>0</v>
      </c>
      <c r="BH40" s="247" t="s">
        <v>609</v>
      </c>
      <c r="BI40" s="253">
        <v>0</v>
      </c>
      <c r="BJ40" s="253">
        <v>0</v>
      </c>
      <c r="BK40" s="253">
        <v>0</v>
      </c>
      <c r="BL40" s="253">
        <v>10871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52388.870566450001</v>
      </c>
      <c r="I41" s="164"/>
      <c r="J41" s="157"/>
      <c r="K41" s="228"/>
      <c r="L41" s="228"/>
      <c r="M41" s="228"/>
      <c r="O41" s="241" t="s">
        <v>43</v>
      </c>
      <c r="P41" s="241">
        <v>55708.470309229997</v>
      </c>
      <c r="Q41" s="239"/>
      <c r="R41" s="157"/>
      <c r="S41" s="253" t="s">
        <v>448</v>
      </c>
      <c r="T41" s="258">
        <v>78379.86</v>
      </c>
      <c r="U41" s="258">
        <v>1014167</v>
      </c>
      <c r="V41" s="258">
        <v>6688</v>
      </c>
      <c r="W41" s="258">
        <v>375897</v>
      </c>
      <c r="X41" s="258">
        <v>1</v>
      </c>
      <c r="Y41" s="245"/>
      <c r="Z41" s="253" t="s">
        <v>610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571</v>
      </c>
      <c r="AH41" s="253">
        <v>210526919.61500001</v>
      </c>
      <c r="AI41" s="253">
        <v>937</v>
      </c>
      <c r="AJ41" s="253">
        <v>106</v>
      </c>
      <c r="AK41" s="253">
        <v>15904</v>
      </c>
      <c r="AL41" s="253">
        <v>1</v>
      </c>
      <c r="AM41" s="245"/>
      <c r="AN41" s="253" t="s">
        <v>572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572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610</v>
      </c>
      <c r="BC41" s="253">
        <v>0</v>
      </c>
      <c r="BD41" s="253">
        <v>0</v>
      </c>
      <c r="BE41" s="253">
        <v>0</v>
      </c>
      <c r="BF41" s="253">
        <v>88</v>
      </c>
      <c r="BG41" s="253">
        <v>1</v>
      </c>
      <c r="BH41" s="247" t="s">
        <v>610</v>
      </c>
      <c r="BI41" s="253">
        <v>0</v>
      </c>
      <c r="BJ41" s="253">
        <v>0</v>
      </c>
      <c r="BK41" s="253">
        <v>0</v>
      </c>
      <c r="BL41" s="253">
        <v>4</v>
      </c>
      <c r="BM41" s="253">
        <v>1</v>
      </c>
      <c r="BN41" s="253"/>
      <c r="BO41" s="245"/>
      <c r="BP41" s="263">
        <v>19201704760.549999</v>
      </c>
      <c r="BQ41" s="263">
        <v>209868</v>
      </c>
      <c r="BR41" s="263">
        <v>569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6795.7096471000004</v>
      </c>
      <c r="I42" s="164"/>
      <c r="J42" s="157"/>
      <c r="K42" s="228"/>
      <c r="L42" s="228"/>
      <c r="M42" s="228"/>
      <c r="O42" s="241" t="s">
        <v>49</v>
      </c>
      <c r="P42" s="241">
        <v>6861.6086003199998</v>
      </c>
      <c r="Q42" s="239"/>
      <c r="R42" s="157"/>
      <c r="S42" s="253" t="s">
        <v>182</v>
      </c>
      <c r="T42" s="258">
        <v>35401596.571999997</v>
      </c>
      <c r="U42" s="258">
        <v>626219</v>
      </c>
      <c r="V42" s="258">
        <v>77</v>
      </c>
      <c r="W42" s="258">
        <v>1937699</v>
      </c>
      <c r="X42" s="258">
        <v>1</v>
      </c>
      <c r="Y42" s="245"/>
      <c r="Z42" s="253" t="s">
        <v>571</v>
      </c>
      <c r="AA42" s="253">
        <v>6398592768.1750002</v>
      </c>
      <c r="AB42" s="253">
        <v>28524</v>
      </c>
      <c r="AC42" s="253">
        <v>2571</v>
      </c>
      <c r="AD42" s="253">
        <v>389872</v>
      </c>
      <c r="AE42" s="253">
        <v>1</v>
      </c>
      <c r="AF42" s="253"/>
      <c r="AG42" s="253" t="s">
        <v>573</v>
      </c>
      <c r="AH42" s="253">
        <v>0</v>
      </c>
      <c r="AI42" s="253">
        <v>0</v>
      </c>
      <c r="AJ42" s="253">
        <v>0</v>
      </c>
      <c r="AK42" s="253">
        <v>2920</v>
      </c>
      <c r="AL42" s="253">
        <v>1</v>
      </c>
      <c r="AM42" s="245"/>
      <c r="AN42" s="253" t="s">
        <v>573</v>
      </c>
      <c r="AO42" s="253">
        <v>945180754.49000001</v>
      </c>
      <c r="AP42" s="253">
        <v>7925</v>
      </c>
      <c r="AQ42" s="253">
        <v>75</v>
      </c>
      <c r="AR42" s="253">
        <v>54015</v>
      </c>
      <c r="AS42" s="253">
        <v>1</v>
      </c>
      <c r="AT42" s="245"/>
      <c r="AU42" s="253" t="s">
        <v>573</v>
      </c>
      <c r="AV42" s="253">
        <v>9133662.1699999999</v>
      </c>
      <c r="AW42" s="253">
        <v>79</v>
      </c>
      <c r="AX42" s="253">
        <v>7</v>
      </c>
      <c r="AY42" s="253">
        <v>3030</v>
      </c>
      <c r="AZ42" s="253">
        <v>1</v>
      </c>
      <c r="BA42" s="245"/>
      <c r="BB42" s="253" t="s">
        <v>571</v>
      </c>
      <c r="BC42" s="253">
        <v>4631026024.2200003</v>
      </c>
      <c r="BD42" s="253">
        <v>22231</v>
      </c>
      <c r="BE42" s="253">
        <v>3694</v>
      </c>
      <c r="BF42" s="253">
        <v>202891</v>
      </c>
      <c r="BG42" s="253">
        <v>1</v>
      </c>
      <c r="BH42" s="247" t="s">
        <v>571</v>
      </c>
      <c r="BI42" s="253">
        <v>214770241.22999999</v>
      </c>
      <c r="BJ42" s="253">
        <v>1022</v>
      </c>
      <c r="BK42" s="253">
        <v>131</v>
      </c>
      <c r="BL42" s="253">
        <v>9289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51534.787166590002</v>
      </c>
      <c r="I43" s="164"/>
      <c r="J43" s="157"/>
      <c r="K43" s="228"/>
      <c r="L43" s="228"/>
      <c r="M43" s="228"/>
      <c r="O43" s="241" t="s">
        <v>547</v>
      </c>
      <c r="P43" s="241">
        <v>55492.404371379998</v>
      </c>
      <c r="Q43" s="239"/>
      <c r="S43" s="245" t="s">
        <v>446</v>
      </c>
      <c r="T43" s="245">
        <v>803396717039.73315</v>
      </c>
      <c r="U43" s="245">
        <v>2580636</v>
      </c>
      <c r="V43" s="245">
        <v>358194</v>
      </c>
      <c r="W43" s="245">
        <v>515178</v>
      </c>
      <c r="X43" s="245">
        <v>1</v>
      </c>
      <c r="Y43" s="245"/>
      <c r="Z43" s="253" t="s">
        <v>572</v>
      </c>
      <c r="AA43" s="253">
        <v>0</v>
      </c>
      <c r="AB43" s="253">
        <v>0</v>
      </c>
      <c r="AC43" s="253">
        <v>0</v>
      </c>
      <c r="AD43" s="253">
        <v>0</v>
      </c>
      <c r="AE43" s="253">
        <v>1</v>
      </c>
      <c r="AF43" s="253"/>
      <c r="AG43" s="253" t="s">
        <v>574</v>
      </c>
      <c r="AH43" s="253">
        <v>0</v>
      </c>
      <c r="AI43" s="253">
        <v>0</v>
      </c>
      <c r="AJ43" s="253">
        <v>0</v>
      </c>
      <c r="AK43" s="253">
        <v>3</v>
      </c>
      <c r="AL43" s="253">
        <v>1</v>
      </c>
      <c r="AM43" s="245"/>
      <c r="AN43" s="253" t="s">
        <v>574</v>
      </c>
      <c r="AO43" s="253">
        <v>1978109.9</v>
      </c>
      <c r="AP43" s="253">
        <v>25</v>
      </c>
      <c r="AQ43" s="253">
        <v>5</v>
      </c>
      <c r="AR43" s="253">
        <v>55</v>
      </c>
      <c r="AS43" s="253">
        <v>1</v>
      </c>
      <c r="AT43" s="245"/>
      <c r="AU43" s="253" t="s">
        <v>574</v>
      </c>
      <c r="AV43" s="253">
        <v>0</v>
      </c>
      <c r="AW43" s="253">
        <v>0</v>
      </c>
      <c r="AX43" s="253">
        <v>0</v>
      </c>
      <c r="AY43" s="253">
        <v>3</v>
      </c>
      <c r="AZ43" s="253">
        <v>1</v>
      </c>
      <c r="BA43" s="245"/>
      <c r="BB43" s="253" t="s">
        <v>572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572</v>
      </c>
      <c r="BI43" s="253">
        <v>0</v>
      </c>
      <c r="BJ43" s="253">
        <v>0</v>
      </c>
      <c r="BK43" s="253">
        <v>0</v>
      </c>
      <c r="BL43" s="253">
        <v>0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50853.168335039998</v>
      </c>
      <c r="I44" s="164"/>
      <c r="J44" s="157"/>
      <c r="K44" s="228"/>
      <c r="L44" s="228"/>
      <c r="M44" s="228"/>
      <c r="O44" s="241" t="s">
        <v>548</v>
      </c>
      <c r="P44" s="241">
        <v>54119.279188940003</v>
      </c>
      <c r="Q44" s="239"/>
      <c r="S44" s="245" t="s">
        <v>449</v>
      </c>
      <c r="T44" s="245">
        <v>1470554709.8541999</v>
      </c>
      <c r="U44" s="245">
        <v>1841698</v>
      </c>
      <c r="V44" s="245">
        <v>335</v>
      </c>
      <c r="W44" s="245">
        <v>1452519</v>
      </c>
      <c r="X44" s="245">
        <v>1</v>
      </c>
      <c r="Y44" s="245"/>
      <c r="Z44" s="253" t="s">
        <v>573</v>
      </c>
      <c r="AA44" s="253">
        <v>165099044.44</v>
      </c>
      <c r="AB44" s="253">
        <v>1368</v>
      </c>
      <c r="AC44" s="253">
        <v>144</v>
      </c>
      <c r="AD44" s="253">
        <v>72437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575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575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573</v>
      </c>
      <c r="BC44" s="253">
        <v>422011163.61000001</v>
      </c>
      <c r="BD44" s="253">
        <v>5218</v>
      </c>
      <c r="BE44" s="253">
        <v>100</v>
      </c>
      <c r="BF44" s="253">
        <v>43302</v>
      </c>
      <c r="BG44" s="253">
        <v>1</v>
      </c>
      <c r="BH44" s="247" t="s">
        <v>573</v>
      </c>
      <c r="BI44" s="253">
        <v>43699097.630000003</v>
      </c>
      <c r="BJ44" s="253">
        <v>512</v>
      </c>
      <c r="BK44" s="253">
        <v>18</v>
      </c>
      <c r="BL44" s="253">
        <v>2966</v>
      </c>
      <c r="BM44" s="253">
        <v>1</v>
      </c>
      <c r="BN44" s="253"/>
      <c r="BO44" s="247"/>
      <c r="BP44" s="263">
        <v>1389636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3358.9392187200001</v>
      </c>
      <c r="I45" s="164"/>
      <c r="J45" s="157"/>
      <c r="K45" s="228"/>
      <c r="L45" s="228"/>
      <c r="M45" s="228"/>
      <c r="O45" s="241" t="s">
        <v>282</v>
      </c>
      <c r="P45" s="241">
        <v>3761.6198692500002</v>
      </c>
      <c r="Q45" s="239"/>
      <c r="S45" s="254" t="s">
        <v>450</v>
      </c>
      <c r="T45" s="257">
        <v>0</v>
      </c>
      <c r="U45" s="257">
        <v>1616631</v>
      </c>
      <c r="V45" s="257">
        <v>322</v>
      </c>
      <c r="W45" s="257">
        <v>1384998</v>
      </c>
      <c r="X45" s="257">
        <v>1</v>
      </c>
      <c r="Y45" s="245"/>
      <c r="Z45" s="253" t="s">
        <v>574</v>
      </c>
      <c r="AA45" s="253">
        <v>2574750</v>
      </c>
      <c r="AB45" s="253">
        <v>32</v>
      </c>
      <c r="AC45" s="253">
        <v>5</v>
      </c>
      <c r="AD45" s="253">
        <v>142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28</v>
      </c>
      <c r="AL45" s="253">
        <v>1</v>
      </c>
      <c r="AM45" s="245"/>
      <c r="AN45" s="253" t="s">
        <v>576</v>
      </c>
      <c r="AO45" s="253">
        <v>159000</v>
      </c>
      <c r="AP45" s="253">
        <v>4</v>
      </c>
      <c r="AQ45" s="253">
        <v>2</v>
      </c>
      <c r="AR45" s="253">
        <v>2367</v>
      </c>
      <c r="AS45" s="253">
        <v>1</v>
      </c>
      <c r="AT45" s="245"/>
      <c r="AU45" s="253" t="s">
        <v>576</v>
      </c>
      <c r="AV45" s="253">
        <v>0</v>
      </c>
      <c r="AW45" s="253">
        <v>0</v>
      </c>
      <c r="AX45" s="253">
        <v>0</v>
      </c>
      <c r="AY45" s="253">
        <v>125</v>
      </c>
      <c r="AZ45" s="253">
        <v>1</v>
      </c>
      <c r="BA45" s="245"/>
      <c r="BB45" s="253" t="s">
        <v>574</v>
      </c>
      <c r="BC45" s="253">
        <v>2035750</v>
      </c>
      <c r="BD45" s="253">
        <v>35</v>
      </c>
      <c r="BE45" s="253">
        <v>3</v>
      </c>
      <c r="BF45" s="253">
        <v>586</v>
      </c>
      <c r="BG45" s="253">
        <v>1</v>
      </c>
      <c r="BH45" s="247" t="s">
        <v>574</v>
      </c>
      <c r="BI45" s="253">
        <v>0</v>
      </c>
      <c r="BJ45" s="253">
        <v>0</v>
      </c>
      <c r="BK45" s="253">
        <v>0</v>
      </c>
      <c r="BL45" s="253">
        <v>28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41373.26318016</v>
      </c>
      <c r="I46" s="164"/>
      <c r="J46" s="157"/>
      <c r="K46" s="228"/>
      <c r="L46" s="228"/>
      <c r="M46" s="228"/>
      <c r="O46" s="241" t="s">
        <v>61</v>
      </c>
      <c r="P46" s="241">
        <v>43204.57125701</v>
      </c>
      <c r="Q46" s="239"/>
      <c r="S46" s="253" t="s">
        <v>447</v>
      </c>
      <c r="T46" s="258">
        <v>12107595823.464001</v>
      </c>
      <c r="U46" s="258">
        <v>1302818</v>
      </c>
      <c r="V46" s="258">
        <v>6954</v>
      </c>
      <c r="W46" s="258">
        <v>585812</v>
      </c>
      <c r="X46" s="258">
        <v>1</v>
      </c>
      <c r="Y46" s="245"/>
      <c r="Z46" s="253" t="s">
        <v>575</v>
      </c>
      <c r="AA46" s="253">
        <v>0</v>
      </c>
      <c r="AB46" s="253">
        <v>0</v>
      </c>
      <c r="AC46" s="253">
        <v>0</v>
      </c>
      <c r="AD46" s="253">
        <v>0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172</v>
      </c>
      <c r="AL46" s="253">
        <v>1</v>
      </c>
      <c r="AM46" s="245"/>
      <c r="AN46" s="253" t="s">
        <v>577</v>
      </c>
      <c r="AO46" s="253">
        <v>17441750</v>
      </c>
      <c r="AP46" s="253">
        <v>173</v>
      </c>
      <c r="AQ46" s="253">
        <v>14</v>
      </c>
      <c r="AR46" s="253">
        <v>3029</v>
      </c>
      <c r="AS46" s="253">
        <v>1</v>
      </c>
      <c r="AT46" s="245"/>
      <c r="AU46" s="253" t="s">
        <v>577</v>
      </c>
      <c r="AV46" s="253">
        <v>0</v>
      </c>
      <c r="AW46" s="253">
        <v>0</v>
      </c>
      <c r="AX46" s="253">
        <v>0</v>
      </c>
      <c r="AY46" s="253">
        <v>187</v>
      </c>
      <c r="AZ46" s="253">
        <v>1</v>
      </c>
      <c r="BA46" s="245"/>
      <c r="BB46" s="253" t="s">
        <v>575</v>
      </c>
      <c r="BC46" s="253">
        <v>1470200.01</v>
      </c>
      <c r="BD46" s="253">
        <v>72</v>
      </c>
      <c r="BE46" s="253">
        <v>3</v>
      </c>
      <c r="BF46" s="253">
        <v>129</v>
      </c>
      <c r="BG46" s="253">
        <v>1</v>
      </c>
      <c r="BH46" s="247" t="s">
        <v>575</v>
      </c>
      <c r="BI46" s="253">
        <v>0</v>
      </c>
      <c r="BJ46" s="253">
        <v>0</v>
      </c>
      <c r="BK46" s="253">
        <v>0</v>
      </c>
      <c r="BL46" s="253">
        <v>10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62782.236183649999</v>
      </c>
      <c r="I47" s="164"/>
      <c r="J47" s="159"/>
      <c r="K47" s="228"/>
      <c r="L47" s="228"/>
      <c r="M47" s="228"/>
      <c r="O47" s="241" t="s">
        <v>65</v>
      </c>
      <c r="P47" s="241">
        <v>68661.775869429999</v>
      </c>
      <c r="Q47" s="239"/>
      <c r="S47" s="253"/>
      <c r="T47" s="258"/>
      <c r="U47" s="258"/>
      <c r="V47" s="258"/>
      <c r="W47" s="258"/>
      <c r="X47" s="258"/>
      <c r="Y47" s="245"/>
      <c r="Z47" s="253" t="s">
        <v>576</v>
      </c>
      <c r="AA47" s="253">
        <v>6231937.5</v>
      </c>
      <c r="AB47" s="253">
        <v>139</v>
      </c>
      <c r="AC47" s="253">
        <v>13</v>
      </c>
      <c r="AD47" s="253">
        <v>1620</v>
      </c>
      <c r="AE47" s="253">
        <v>1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578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578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576</v>
      </c>
      <c r="BC47" s="253">
        <v>2147325</v>
      </c>
      <c r="BD47" s="253">
        <v>45</v>
      </c>
      <c r="BE47" s="253">
        <v>8</v>
      </c>
      <c r="BF47" s="253">
        <v>1721</v>
      </c>
      <c r="BG47" s="253">
        <v>1</v>
      </c>
      <c r="BH47" s="247" t="s">
        <v>576</v>
      </c>
      <c r="BI47" s="253">
        <v>0</v>
      </c>
      <c r="BJ47" s="253">
        <v>0</v>
      </c>
      <c r="BK47" s="253">
        <v>0</v>
      </c>
      <c r="BL47" s="253">
        <v>73</v>
      </c>
      <c r="BM47" s="253">
        <v>1</v>
      </c>
      <c r="BN47" s="253"/>
      <c r="BO47" s="247"/>
      <c r="BP47" s="263">
        <v>85832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15824.901878549999</v>
      </c>
      <c r="I48" s="164"/>
      <c r="J48" s="159"/>
      <c r="K48" s="228"/>
      <c r="L48" s="228"/>
      <c r="M48" s="228"/>
      <c r="O48" s="241" t="s">
        <v>67</v>
      </c>
      <c r="P48" s="241">
        <v>16575.834837620001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577</v>
      </c>
      <c r="AA48" s="253">
        <v>1708875</v>
      </c>
      <c r="AB48" s="253">
        <v>17</v>
      </c>
      <c r="AC48" s="253">
        <v>2</v>
      </c>
      <c r="AD48" s="253">
        <v>4129</v>
      </c>
      <c r="AE48" s="253">
        <v>1</v>
      </c>
      <c r="AF48" s="253"/>
      <c r="AG48" s="253" t="s">
        <v>579</v>
      </c>
      <c r="AH48" s="253">
        <v>58481836.539999999</v>
      </c>
      <c r="AI48" s="253">
        <v>269</v>
      </c>
      <c r="AJ48" s="253">
        <v>26</v>
      </c>
      <c r="AK48" s="253">
        <v>18899</v>
      </c>
      <c r="AL48" s="253">
        <v>1</v>
      </c>
      <c r="AM48" s="245"/>
      <c r="AN48" s="253" t="s">
        <v>579</v>
      </c>
      <c r="AO48" s="253">
        <v>5119237285.3699999</v>
      </c>
      <c r="AP48" s="253">
        <v>23388</v>
      </c>
      <c r="AQ48" s="253">
        <v>944</v>
      </c>
      <c r="AR48" s="253">
        <v>340750</v>
      </c>
      <c r="AS48" s="253">
        <v>1</v>
      </c>
      <c r="AT48" s="245"/>
      <c r="AU48" s="253" t="s">
        <v>579</v>
      </c>
      <c r="AV48" s="253">
        <v>43707049.399999999</v>
      </c>
      <c r="AW48" s="253">
        <v>206</v>
      </c>
      <c r="AX48" s="253">
        <v>29</v>
      </c>
      <c r="AY48" s="253">
        <v>17264</v>
      </c>
      <c r="AZ48" s="253">
        <v>1</v>
      </c>
      <c r="BA48" s="245"/>
      <c r="BB48" s="253" t="s">
        <v>577</v>
      </c>
      <c r="BC48" s="253">
        <v>2215000</v>
      </c>
      <c r="BD48" s="253">
        <v>20</v>
      </c>
      <c r="BE48" s="253">
        <v>1</v>
      </c>
      <c r="BF48" s="253">
        <v>6886</v>
      </c>
      <c r="BG48" s="253">
        <v>1</v>
      </c>
      <c r="BH48" s="247" t="s">
        <v>577</v>
      </c>
      <c r="BI48" s="253">
        <v>2215000</v>
      </c>
      <c r="BJ48" s="253">
        <v>20</v>
      </c>
      <c r="BK48" s="253">
        <v>1</v>
      </c>
      <c r="BL48" s="253">
        <v>313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68198.510527699997</v>
      </c>
      <c r="I49" s="164"/>
      <c r="J49" s="159"/>
      <c r="K49" s="228"/>
      <c r="L49" s="228"/>
      <c r="M49" s="228"/>
      <c r="O49" s="241" t="s">
        <v>69</v>
      </c>
      <c r="P49" s="241">
        <v>73763.959003769996</v>
      </c>
      <c r="Q49" s="239"/>
      <c r="S49" s="253"/>
      <c r="T49" s="258"/>
      <c r="U49" s="258"/>
      <c r="V49" s="258"/>
      <c r="W49" s="258"/>
      <c r="X49" s="258"/>
      <c r="Y49" s="245"/>
      <c r="Z49" s="253" t="s">
        <v>578</v>
      </c>
      <c r="AA49" s="253">
        <v>0</v>
      </c>
      <c r="AB49" s="253">
        <v>0</v>
      </c>
      <c r="AC49" s="253">
        <v>0</v>
      </c>
      <c r="AD49" s="253">
        <v>0</v>
      </c>
      <c r="AE49" s="253">
        <v>1</v>
      </c>
      <c r="AF49" s="253"/>
      <c r="AG49" s="253" t="s">
        <v>580</v>
      </c>
      <c r="AH49" s="253">
        <v>753250</v>
      </c>
      <c r="AI49" s="253">
        <v>40</v>
      </c>
      <c r="AJ49" s="253">
        <v>2</v>
      </c>
      <c r="AK49" s="253">
        <v>3364</v>
      </c>
      <c r="AL49" s="253">
        <v>1</v>
      </c>
      <c r="AM49" s="245"/>
      <c r="AN49" s="253" t="s">
        <v>580</v>
      </c>
      <c r="AO49" s="253">
        <v>129116593.09999999</v>
      </c>
      <c r="AP49" s="253">
        <v>7264</v>
      </c>
      <c r="AQ49" s="253">
        <v>226</v>
      </c>
      <c r="AR49" s="253">
        <v>89436</v>
      </c>
      <c r="AS49" s="253">
        <v>1</v>
      </c>
      <c r="AT49" s="245"/>
      <c r="AU49" s="253" t="s">
        <v>580</v>
      </c>
      <c r="AV49" s="253">
        <v>13752603.6</v>
      </c>
      <c r="AW49" s="253">
        <v>753</v>
      </c>
      <c r="AX49" s="253">
        <v>3</v>
      </c>
      <c r="AY49" s="253">
        <v>5813</v>
      </c>
      <c r="AZ49" s="253">
        <v>1</v>
      </c>
      <c r="BA49" s="245"/>
      <c r="BB49" s="253" t="s">
        <v>578</v>
      </c>
      <c r="BC49" s="253">
        <v>471675</v>
      </c>
      <c r="BD49" s="253">
        <v>6</v>
      </c>
      <c r="BE49" s="253">
        <v>1</v>
      </c>
      <c r="BF49" s="253">
        <v>84</v>
      </c>
      <c r="BG49" s="253">
        <v>1</v>
      </c>
      <c r="BH49" s="247" t="s">
        <v>578</v>
      </c>
      <c r="BI49" s="253">
        <v>0</v>
      </c>
      <c r="BJ49" s="253">
        <v>0</v>
      </c>
      <c r="BK49" s="253">
        <v>0</v>
      </c>
      <c r="BL49" s="253">
        <v>6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996.74620318999996</v>
      </c>
      <c r="I50" s="164"/>
      <c r="J50" s="159"/>
      <c r="K50" s="228"/>
      <c r="L50" s="228"/>
      <c r="M50" s="228"/>
      <c r="O50" s="241" t="s">
        <v>115</v>
      </c>
      <c r="P50" s="241">
        <v>1007.3141335</v>
      </c>
      <c r="Q50" s="239"/>
      <c r="R50" s="153" t="s">
        <v>455</v>
      </c>
      <c r="S50" s="253" t="s">
        <v>564</v>
      </c>
      <c r="T50" s="258" t="s">
        <v>565</v>
      </c>
      <c r="U50" s="258" t="s">
        <v>566</v>
      </c>
      <c r="V50" s="258" t="s">
        <v>567</v>
      </c>
      <c r="W50" s="258" t="s">
        <v>568</v>
      </c>
      <c r="X50" s="258" t="s">
        <v>569</v>
      </c>
      <c r="Y50" s="245"/>
      <c r="Z50" s="253" t="s">
        <v>579</v>
      </c>
      <c r="AA50" s="253">
        <v>3341537307.0999999</v>
      </c>
      <c r="AB50" s="253">
        <v>15308</v>
      </c>
      <c r="AC50" s="253">
        <v>800</v>
      </c>
      <c r="AD50" s="253">
        <v>417930</v>
      </c>
      <c r="AE50" s="253">
        <v>1</v>
      </c>
      <c r="AF50" s="253"/>
      <c r="AG50" s="253" t="s">
        <v>581</v>
      </c>
      <c r="AH50" s="253">
        <v>0</v>
      </c>
      <c r="AI50" s="253">
        <v>0</v>
      </c>
      <c r="AJ50" s="253">
        <v>0</v>
      </c>
      <c r="AK50" s="253">
        <v>30</v>
      </c>
      <c r="AL50" s="253">
        <v>1</v>
      </c>
      <c r="AM50" s="245"/>
      <c r="AN50" s="253" t="s">
        <v>581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581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579</v>
      </c>
      <c r="BC50" s="253">
        <v>2094453178.47</v>
      </c>
      <c r="BD50" s="253">
        <v>10163</v>
      </c>
      <c r="BE50" s="253">
        <v>748</v>
      </c>
      <c r="BF50" s="253">
        <v>433774</v>
      </c>
      <c r="BG50" s="253">
        <v>1</v>
      </c>
      <c r="BH50" s="247" t="s">
        <v>579</v>
      </c>
      <c r="BI50" s="253">
        <v>45155559.210000001</v>
      </c>
      <c r="BJ50" s="253">
        <v>217</v>
      </c>
      <c r="BK50" s="253">
        <v>24</v>
      </c>
      <c r="BL50" s="253">
        <v>20228</v>
      </c>
      <c r="BM50" s="253">
        <v>1</v>
      </c>
      <c r="BN50" s="253"/>
      <c r="BO50" s="247"/>
      <c r="BP50" s="263">
        <v>26837475187.012001</v>
      </c>
      <c r="BQ50" s="263">
        <v>1880787</v>
      </c>
      <c r="BR50" s="263">
        <v>3933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297.99931534000001</v>
      </c>
      <c r="I51" s="164"/>
      <c r="J51" s="157"/>
      <c r="K51" s="228"/>
      <c r="L51" s="228"/>
      <c r="M51" s="228"/>
      <c r="O51" s="241" t="s">
        <v>283</v>
      </c>
      <c r="P51" s="241">
        <v>303.53791962999998</v>
      </c>
      <c r="Q51" s="239"/>
      <c r="S51" s="253" t="s">
        <v>451</v>
      </c>
      <c r="T51" s="258">
        <v>0</v>
      </c>
      <c r="U51" s="258">
        <v>0</v>
      </c>
      <c r="V51" s="258">
        <v>0</v>
      </c>
      <c r="W51" s="258">
        <v>131774</v>
      </c>
      <c r="X51" s="258">
        <v>0</v>
      </c>
      <c r="Y51" s="245"/>
      <c r="Z51" s="253" t="s">
        <v>580</v>
      </c>
      <c r="AA51" s="253">
        <v>100928339.2</v>
      </c>
      <c r="AB51" s="253">
        <v>5470</v>
      </c>
      <c r="AC51" s="253">
        <v>144</v>
      </c>
      <c r="AD51" s="253">
        <v>85946</v>
      </c>
      <c r="AE51" s="253">
        <v>1</v>
      </c>
      <c r="AF51" s="253"/>
      <c r="AG51" s="253" t="s">
        <v>582</v>
      </c>
      <c r="AH51" s="253">
        <v>0</v>
      </c>
      <c r="AI51" s="253">
        <v>0</v>
      </c>
      <c r="AJ51" s="253">
        <v>0</v>
      </c>
      <c r="AK51" s="253">
        <v>1</v>
      </c>
      <c r="AL51" s="253">
        <v>1</v>
      </c>
      <c r="AM51" s="245"/>
      <c r="AN51" s="253" t="s">
        <v>582</v>
      </c>
      <c r="AO51" s="253">
        <v>517880</v>
      </c>
      <c r="AP51" s="253">
        <v>5</v>
      </c>
      <c r="AQ51" s="253">
        <v>4</v>
      </c>
      <c r="AR51" s="253">
        <v>37</v>
      </c>
      <c r="AS51" s="253">
        <v>1</v>
      </c>
      <c r="AT51" s="245"/>
      <c r="AU51" s="253" t="s">
        <v>582</v>
      </c>
      <c r="AV51" s="253">
        <v>102600</v>
      </c>
      <c r="AW51" s="253">
        <v>1</v>
      </c>
      <c r="AX51" s="253">
        <v>1</v>
      </c>
      <c r="AY51" s="253">
        <v>1</v>
      </c>
      <c r="AZ51" s="253">
        <v>1</v>
      </c>
      <c r="BA51" s="245"/>
      <c r="BB51" s="253" t="s">
        <v>580</v>
      </c>
      <c r="BC51" s="253">
        <v>31267948.850000001</v>
      </c>
      <c r="BD51" s="253">
        <v>1770</v>
      </c>
      <c r="BE51" s="253">
        <v>36</v>
      </c>
      <c r="BF51" s="253">
        <v>55179</v>
      </c>
      <c r="BG51" s="253">
        <v>1</v>
      </c>
      <c r="BH51" s="247" t="s">
        <v>580</v>
      </c>
      <c r="BI51" s="253">
        <v>0</v>
      </c>
      <c r="BJ51" s="253">
        <v>0</v>
      </c>
      <c r="BK51" s="253">
        <v>0</v>
      </c>
      <c r="BL51" s="253">
        <v>2265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20.331388279999999</v>
      </c>
      <c r="I52" s="164"/>
      <c r="J52" s="157"/>
      <c r="K52" s="228"/>
      <c r="L52" s="228"/>
      <c r="M52" s="228"/>
      <c r="O52" s="241" t="s">
        <v>284</v>
      </c>
      <c r="P52" s="241">
        <v>21.587350610000001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581</v>
      </c>
      <c r="AA52" s="253">
        <v>1564900</v>
      </c>
      <c r="AB52" s="253">
        <v>40</v>
      </c>
      <c r="AC52" s="253">
        <v>5</v>
      </c>
      <c r="AD52" s="253">
        <v>300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1232</v>
      </c>
      <c r="AL52" s="253">
        <v>1</v>
      </c>
      <c r="AM52" s="245"/>
      <c r="AN52" s="253" t="s">
        <v>583</v>
      </c>
      <c r="AO52" s="253">
        <v>11494125.5</v>
      </c>
      <c r="AP52" s="253">
        <v>263</v>
      </c>
      <c r="AQ52" s="253">
        <v>5</v>
      </c>
      <c r="AR52" s="253">
        <v>28280</v>
      </c>
      <c r="AS52" s="253">
        <v>1</v>
      </c>
      <c r="AT52" s="245"/>
      <c r="AU52" s="253" t="s">
        <v>583</v>
      </c>
      <c r="AV52" s="253">
        <v>0</v>
      </c>
      <c r="AW52" s="253">
        <v>0</v>
      </c>
      <c r="AX52" s="253">
        <v>0</v>
      </c>
      <c r="AY52" s="253">
        <v>1402</v>
      </c>
      <c r="AZ52" s="253">
        <v>1</v>
      </c>
      <c r="BA52" s="245"/>
      <c r="BB52" s="253" t="s">
        <v>581</v>
      </c>
      <c r="BC52" s="253">
        <v>340000</v>
      </c>
      <c r="BD52" s="253">
        <v>10</v>
      </c>
      <c r="BE52" s="253">
        <v>1</v>
      </c>
      <c r="BF52" s="253">
        <v>90</v>
      </c>
      <c r="BG52" s="253">
        <v>1</v>
      </c>
      <c r="BH52" s="247" t="s">
        <v>581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378.61169826999998</v>
      </c>
      <c r="I53" s="164"/>
      <c r="J53" s="157"/>
      <c r="K53" s="228"/>
      <c r="L53" s="228"/>
      <c r="M53" s="228"/>
      <c r="O53" s="241" t="s">
        <v>285</v>
      </c>
      <c r="P53" s="241">
        <v>392.47140861999998</v>
      </c>
      <c r="Q53" s="239"/>
      <c r="S53" s="253" t="s">
        <v>446</v>
      </c>
      <c r="T53" s="258">
        <v>100004301</v>
      </c>
      <c r="U53" s="258">
        <v>9073</v>
      </c>
      <c r="V53" s="258">
        <v>22</v>
      </c>
      <c r="W53" s="258">
        <v>758183</v>
      </c>
      <c r="X53" s="258">
        <v>0</v>
      </c>
      <c r="Y53" s="245"/>
      <c r="Z53" s="253" t="s">
        <v>582</v>
      </c>
      <c r="AA53" s="253">
        <v>0</v>
      </c>
      <c r="AB53" s="253">
        <v>0</v>
      </c>
      <c r="AC53" s="253">
        <v>0</v>
      </c>
      <c r="AD53" s="253">
        <v>23</v>
      </c>
      <c r="AE53" s="253">
        <v>1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584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584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582</v>
      </c>
      <c r="BC53" s="253">
        <v>573000</v>
      </c>
      <c r="BD53" s="253">
        <v>8</v>
      </c>
      <c r="BE53" s="253">
        <v>3</v>
      </c>
      <c r="BF53" s="253">
        <v>112</v>
      </c>
      <c r="BG53" s="253">
        <v>1</v>
      </c>
      <c r="BH53" s="247" t="s">
        <v>582</v>
      </c>
      <c r="BI53" s="253">
        <v>0</v>
      </c>
      <c r="BJ53" s="253">
        <v>0</v>
      </c>
      <c r="BK53" s="253">
        <v>0</v>
      </c>
      <c r="BL53" s="253">
        <v>4</v>
      </c>
      <c r="BM53" s="253">
        <v>1</v>
      </c>
      <c r="BN53" s="253"/>
      <c r="BO53" s="251"/>
      <c r="BP53" s="263">
        <v>21851656850.900002</v>
      </c>
      <c r="BQ53" s="263">
        <v>1448250</v>
      </c>
      <c r="BR53" s="263">
        <v>183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269.34779090000001</v>
      </c>
      <c r="I54" s="164"/>
      <c r="J54" s="157"/>
      <c r="K54" s="228"/>
      <c r="L54" s="228"/>
      <c r="M54" s="228"/>
      <c r="O54" s="241" t="s">
        <v>286</v>
      </c>
      <c r="P54" s="241">
        <v>286.44181996999998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583</v>
      </c>
      <c r="AA54" s="253">
        <v>123625398.59999999</v>
      </c>
      <c r="AB54" s="253">
        <v>2879</v>
      </c>
      <c r="AC54" s="253">
        <v>11</v>
      </c>
      <c r="AD54" s="253">
        <v>30654</v>
      </c>
      <c r="AE54" s="253">
        <v>1</v>
      </c>
      <c r="AF54" s="253"/>
      <c r="AG54" s="253" t="s">
        <v>585</v>
      </c>
      <c r="AH54" s="253">
        <v>902500</v>
      </c>
      <c r="AI54" s="253">
        <v>5</v>
      </c>
      <c r="AJ54" s="253">
        <v>1</v>
      </c>
      <c r="AK54" s="253">
        <v>684</v>
      </c>
      <c r="AL54" s="253">
        <v>1</v>
      </c>
      <c r="AM54" s="245"/>
      <c r="AN54" s="253" t="s">
        <v>585</v>
      </c>
      <c r="AO54" s="253">
        <v>110666899.11399999</v>
      </c>
      <c r="AP54" s="253">
        <v>619</v>
      </c>
      <c r="AQ54" s="253">
        <v>23</v>
      </c>
      <c r="AR54" s="253">
        <v>19389</v>
      </c>
      <c r="AS54" s="253">
        <v>1</v>
      </c>
      <c r="AT54" s="245"/>
      <c r="AU54" s="253" t="s">
        <v>585</v>
      </c>
      <c r="AV54" s="253">
        <v>171000</v>
      </c>
      <c r="AW54" s="253">
        <v>1</v>
      </c>
      <c r="AX54" s="253">
        <v>1</v>
      </c>
      <c r="AY54" s="253">
        <v>694</v>
      </c>
      <c r="AZ54" s="253">
        <v>1</v>
      </c>
      <c r="BA54" s="245"/>
      <c r="BB54" s="253" t="s">
        <v>583</v>
      </c>
      <c r="BC54" s="253">
        <v>140488187.34999999</v>
      </c>
      <c r="BD54" s="253">
        <v>4632</v>
      </c>
      <c r="BE54" s="253">
        <v>6</v>
      </c>
      <c r="BF54" s="253">
        <v>50052</v>
      </c>
      <c r="BG54" s="253">
        <v>1</v>
      </c>
      <c r="BH54" s="247" t="s">
        <v>583</v>
      </c>
      <c r="BI54" s="253">
        <v>2967556.5</v>
      </c>
      <c r="BJ54" s="253">
        <v>90</v>
      </c>
      <c r="BK54" s="253">
        <v>1</v>
      </c>
      <c r="BL54" s="253">
        <v>2361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209.14919509999999</v>
      </c>
      <c r="I55" s="164"/>
      <c r="J55" s="157"/>
      <c r="K55" s="228"/>
      <c r="L55" s="228"/>
      <c r="M55" s="228"/>
      <c r="O55" s="241" t="s">
        <v>287</v>
      </c>
      <c r="P55" s="241">
        <v>214.59655984</v>
      </c>
      <c r="Q55" s="239"/>
      <c r="S55" s="253" t="s">
        <v>447</v>
      </c>
      <c r="T55" s="258">
        <v>35602134.259999998</v>
      </c>
      <c r="U55" s="258">
        <v>14780</v>
      </c>
      <c r="V55" s="258">
        <v>13</v>
      </c>
      <c r="W55" s="258">
        <v>1245901</v>
      </c>
      <c r="X55" s="258">
        <v>0</v>
      </c>
      <c r="Y55" s="245"/>
      <c r="Z55" s="253" t="s">
        <v>584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586</v>
      </c>
      <c r="AH55" s="253">
        <v>121440</v>
      </c>
      <c r="AI55" s="253">
        <v>1</v>
      </c>
      <c r="AJ55" s="253">
        <v>1</v>
      </c>
      <c r="AK55" s="253">
        <v>30</v>
      </c>
      <c r="AL55" s="253">
        <v>1</v>
      </c>
      <c r="AM55" s="245"/>
      <c r="AN55" s="253" t="s">
        <v>586</v>
      </c>
      <c r="AO55" s="253">
        <v>2394900</v>
      </c>
      <c r="AP55" s="253">
        <v>20</v>
      </c>
      <c r="AQ55" s="253">
        <v>2</v>
      </c>
      <c r="AR55" s="253">
        <v>510</v>
      </c>
      <c r="AS55" s="253">
        <v>1</v>
      </c>
      <c r="AT55" s="245"/>
      <c r="AU55" s="253" t="s">
        <v>586</v>
      </c>
      <c r="AV55" s="253">
        <v>595500</v>
      </c>
      <c r="AW55" s="253">
        <v>5</v>
      </c>
      <c r="AX55" s="253">
        <v>1</v>
      </c>
      <c r="AY55" s="253">
        <v>30</v>
      </c>
      <c r="AZ55" s="253">
        <v>1</v>
      </c>
      <c r="BA55" s="245"/>
      <c r="BB55" s="253" t="s">
        <v>614</v>
      </c>
      <c r="BC55" s="253">
        <v>0</v>
      </c>
      <c r="BD55" s="253">
        <v>0</v>
      </c>
      <c r="BE55" s="253">
        <v>0</v>
      </c>
      <c r="BF55" s="253">
        <v>0</v>
      </c>
      <c r="BG55" s="253">
        <v>1</v>
      </c>
      <c r="BH55" s="247" t="s">
        <v>614</v>
      </c>
      <c r="BI55" s="253">
        <v>0</v>
      </c>
      <c r="BJ55" s="253">
        <v>0</v>
      </c>
      <c r="BK55" s="253">
        <v>0</v>
      </c>
      <c r="BL55" s="253">
        <v>0</v>
      </c>
      <c r="BM55" s="253">
        <v>1</v>
      </c>
      <c r="BN55" s="253"/>
      <c r="BO55" s="256" t="s">
        <v>493</v>
      </c>
      <c r="BP55" s="264" t="s">
        <v>617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498.67532946</v>
      </c>
      <c r="I56" s="164"/>
      <c r="J56" s="157"/>
      <c r="K56" s="228"/>
      <c r="L56" s="228"/>
      <c r="M56" s="228"/>
      <c r="O56" s="241" t="s">
        <v>288</v>
      </c>
      <c r="P56" s="241">
        <v>516.54653717999997</v>
      </c>
      <c r="Q56" s="239"/>
      <c r="S56" s="253" t="s">
        <v>570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585</v>
      </c>
      <c r="AA56" s="253">
        <v>11305730</v>
      </c>
      <c r="AB56" s="253">
        <v>63</v>
      </c>
      <c r="AC56" s="253">
        <v>13</v>
      </c>
      <c r="AD56" s="253">
        <v>15989</v>
      </c>
      <c r="AE56" s="253">
        <v>1</v>
      </c>
      <c r="AF56" s="253"/>
      <c r="AG56" s="253" t="s">
        <v>587</v>
      </c>
      <c r="AH56" s="253">
        <v>0</v>
      </c>
      <c r="AI56" s="253">
        <v>0</v>
      </c>
      <c r="AJ56" s="253">
        <v>0</v>
      </c>
      <c r="AK56" s="253">
        <v>135</v>
      </c>
      <c r="AL56" s="253">
        <v>1</v>
      </c>
      <c r="AM56" s="245"/>
      <c r="AN56" s="253" t="s">
        <v>587</v>
      </c>
      <c r="AO56" s="253">
        <v>21351995</v>
      </c>
      <c r="AP56" s="253">
        <v>146</v>
      </c>
      <c r="AQ56" s="253">
        <v>11</v>
      </c>
      <c r="AR56" s="253">
        <v>961</v>
      </c>
      <c r="AS56" s="253">
        <v>1</v>
      </c>
      <c r="AT56" s="245"/>
      <c r="AU56" s="253" t="s">
        <v>587</v>
      </c>
      <c r="AV56" s="253">
        <v>0</v>
      </c>
      <c r="AW56" s="253">
        <v>0</v>
      </c>
      <c r="AX56" s="253">
        <v>0</v>
      </c>
      <c r="AY56" s="253">
        <v>94</v>
      </c>
      <c r="AZ56" s="253">
        <v>1</v>
      </c>
      <c r="BA56" s="245"/>
      <c r="BB56" s="253" t="s">
        <v>584</v>
      </c>
      <c r="BC56" s="253">
        <v>2464557.9</v>
      </c>
      <c r="BD56" s="253">
        <v>35</v>
      </c>
      <c r="BE56" s="253">
        <v>1</v>
      </c>
      <c r="BF56" s="253">
        <v>105</v>
      </c>
      <c r="BG56" s="253">
        <v>1</v>
      </c>
      <c r="BH56" s="247" t="s">
        <v>584</v>
      </c>
      <c r="BI56" s="253">
        <v>0</v>
      </c>
      <c r="BJ56" s="253">
        <v>0</v>
      </c>
      <c r="BK56" s="253">
        <v>0</v>
      </c>
      <c r="BL56" s="253">
        <v>35</v>
      </c>
      <c r="BM56" s="253">
        <v>1</v>
      </c>
      <c r="BN56" s="253"/>
      <c r="BO56" s="247"/>
      <c r="BP56" s="263" t="s">
        <v>618</v>
      </c>
      <c r="BQ56" s="263">
        <v>9280491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7159.9441161200002</v>
      </c>
      <c r="I57" s="164"/>
      <c r="J57" s="157"/>
      <c r="K57" s="228"/>
      <c r="L57" s="228"/>
      <c r="M57" s="228"/>
      <c r="O57" s="241" t="s">
        <v>289</v>
      </c>
      <c r="P57" s="241">
        <v>7668.7488683000001</v>
      </c>
      <c r="Q57" s="239"/>
      <c r="S57" s="253" t="s">
        <v>451</v>
      </c>
      <c r="T57" s="258">
        <v>282762320.19</v>
      </c>
      <c r="U57" s="258">
        <v>37703</v>
      </c>
      <c r="V57" s="258">
        <v>1</v>
      </c>
      <c r="W57" s="258">
        <v>181023</v>
      </c>
      <c r="X57" s="258">
        <v>1</v>
      </c>
      <c r="Y57" s="245"/>
      <c r="Z57" s="253" t="s">
        <v>586</v>
      </c>
      <c r="AA57" s="253">
        <v>3883180</v>
      </c>
      <c r="AB57" s="253">
        <v>32</v>
      </c>
      <c r="AC57" s="253">
        <v>6</v>
      </c>
      <c r="AD57" s="253">
        <v>781</v>
      </c>
      <c r="AE57" s="253">
        <v>1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588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588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585</v>
      </c>
      <c r="BC57" s="253">
        <v>16739540</v>
      </c>
      <c r="BD57" s="253">
        <v>94</v>
      </c>
      <c r="BE57" s="253">
        <v>14</v>
      </c>
      <c r="BF57" s="253">
        <v>29062</v>
      </c>
      <c r="BG57" s="253">
        <v>1</v>
      </c>
      <c r="BH57" s="247" t="s">
        <v>585</v>
      </c>
      <c r="BI57" s="253">
        <v>4537500</v>
      </c>
      <c r="BJ57" s="253">
        <v>25</v>
      </c>
      <c r="BK57" s="253">
        <v>1</v>
      </c>
      <c r="BL57" s="253">
        <v>1308</v>
      </c>
      <c r="BM57" s="253">
        <v>1</v>
      </c>
      <c r="BN57" s="253"/>
      <c r="BO57" s="247"/>
      <c r="BP57" s="263" t="s">
        <v>619</v>
      </c>
      <c r="BQ57" s="263">
        <v>1743946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814.41823107000005</v>
      </c>
      <c r="I58" s="164"/>
      <c r="J58" s="157"/>
      <c r="K58" s="228"/>
      <c r="L58" s="228"/>
      <c r="M58" s="228"/>
      <c r="O58" s="241" t="s">
        <v>290</v>
      </c>
      <c r="P58" s="241">
        <v>808.51132791999999</v>
      </c>
      <c r="Q58" s="239"/>
      <c r="S58" s="245" t="s">
        <v>448</v>
      </c>
      <c r="T58" s="245">
        <v>0</v>
      </c>
      <c r="U58" s="245">
        <v>7380</v>
      </c>
      <c r="V58" s="245">
        <v>308</v>
      </c>
      <c r="W58" s="245">
        <v>375897</v>
      </c>
      <c r="X58" s="245">
        <v>1</v>
      </c>
      <c r="Y58" s="245"/>
      <c r="Z58" s="253" t="s">
        <v>587</v>
      </c>
      <c r="AA58" s="253">
        <v>7009404.9400000004</v>
      </c>
      <c r="AB58" s="253">
        <v>51</v>
      </c>
      <c r="AC58" s="253">
        <v>7</v>
      </c>
      <c r="AD58" s="253">
        <v>2889</v>
      </c>
      <c r="AE58" s="253">
        <v>1</v>
      </c>
      <c r="AF58" s="253"/>
      <c r="AG58" s="253" t="s">
        <v>611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611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611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586</v>
      </c>
      <c r="BC58" s="253">
        <v>13535900</v>
      </c>
      <c r="BD58" s="253">
        <v>105</v>
      </c>
      <c r="BE58" s="253">
        <v>30</v>
      </c>
      <c r="BF58" s="253">
        <v>1213</v>
      </c>
      <c r="BG58" s="253">
        <v>1</v>
      </c>
      <c r="BH58" s="247" t="s">
        <v>586</v>
      </c>
      <c r="BI58" s="253">
        <v>3720000</v>
      </c>
      <c r="BJ58" s="253">
        <v>29</v>
      </c>
      <c r="BK58" s="253">
        <v>8</v>
      </c>
      <c r="BL58" s="253">
        <v>74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496.44943867000001</v>
      </c>
      <c r="I59" s="164"/>
      <c r="J59" s="157"/>
      <c r="K59" s="228"/>
      <c r="L59" s="228"/>
      <c r="M59" s="228"/>
      <c r="O59" s="241" t="s">
        <v>95</v>
      </c>
      <c r="P59" s="241">
        <v>507.94402008999998</v>
      </c>
      <c r="Q59" s="239"/>
      <c r="S59" s="245" t="s">
        <v>182</v>
      </c>
      <c r="T59" s="245">
        <v>1666157.25</v>
      </c>
      <c r="U59" s="245">
        <v>32950</v>
      </c>
      <c r="V59" s="245">
        <v>5</v>
      </c>
      <c r="W59" s="245">
        <v>1937699</v>
      </c>
      <c r="X59" s="245">
        <v>1</v>
      </c>
      <c r="Y59" s="245"/>
      <c r="Z59" s="253" t="s">
        <v>588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612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612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612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587</v>
      </c>
      <c r="BC59" s="253">
        <v>34779569.909999996</v>
      </c>
      <c r="BD59" s="253">
        <v>318</v>
      </c>
      <c r="BE59" s="253">
        <v>23</v>
      </c>
      <c r="BF59" s="253">
        <v>4292</v>
      </c>
      <c r="BG59" s="253">
        <v>1</v>
      </c>
      <c r="BH59" s="247" t="s">
        <v>587</v>
      </c>
      <c r="BI59" s="253">
        <v>0</v>
      </c>
      <c r="BJ59" s="253">
        <v>0</v>
      </c>
      <c r="BK59" s="253">
        <v>0</v>
      </c>
      <c r="BL59" s="253">
        <v>264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414.29227269</v>
      </c>
      <c r="I60" s="164"/>
      <c r="J60" s="157"/>
      <c r="K60" s="228"/>
      <c r="L60" s="228"/>
      <c r="M60" s="228"/>
      <c r="O60" s="241" t="s">
        <v>97</v>
      </c>
      <c r="P60" s="241">
        <v>414.80479774000003</v>
      </c>
      <c r="Q60" s="239"/>
      <c r="S60" s="254" t="s">
        <v>446</v>
      </c>
      <c r="T60" s="257">
        <v>21724088458.1404</v>
      </c>
      <c r="U60" s="257">
        <v>53435</v>
      </c>
      <c r="V60" s="257">
        <v>21671</v>
      </c>
      <c r="W60" s="257">
        <v>515178</v>
      </c>
      <c r="X60" s="257">
        <v>1</v>
      </c>
      <c r="Y60" s="245"/>
      <c r="Z60" s="253" t="s">
        <v>611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589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589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589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588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588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483057256530.54095</v>
      </c>
      <c r="BQ60" s="263">
        <v>35196089</v>
      </c>
      <c r="BR60" s="263">
        <v>42728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69431.115982350006</v>
      </c>
      <c r="I61" s="164"/>
      <c r="J61" s="157"/>
      <c r="K61" s="228"/>
      <c r="L61" s="228"/>
      <c r="M61" s="228"/>
      <c r="O61" s="241" t="s">
        <v>293</v>
      </c>
      <c r="P61" s="241">
        <v>75577.441983629993</v>
      </c>
      <c r="Q61" s="239"/>
      <c r="R61" s="157"/>
      <c r="S61" s="253" t="s">
        <v>449</v>
      </c>
      <c r="T61" s="258">
        <v>74566.998000000007</v>
      </c>
      <c r="U61" s="258">
        <v>30</v>
      </c>
      <c r="V61" s="258">
        <v>2</v>
      </c>
      <c r="W61" s="258">
        <v>1452519</v>
      </c>
      <c r="X61" s="258">
        <v>1</v>
      </c>
      <c r="Y61" s="245"/>
      <c r="Z61" s="253" t="s">
        <v>612</v>
      </c>
      <c r="AA61" s="253">
        <v>0</v>
      </c>
      <c r="AB61" s="253">
        <v>0</v>
      </c>
      <c r="AC61" s="253">
        <v>0</v>
      </c>
      <c r="AD61" s="253">
        <v>0</v>
      </c>
      <c r="AE61" s="253">
        <v>1</v>
      </c>
      <c r="AF61" s="253"/>
      <c r="AG61" s="253" t="s">
        <v>590</v>
      </c>
      <c r="AH61" s="253">
        <v>0</v>
      </c>
      <c r="AI61" s="253">
        <v>0</v>
      </c>
      <c r="AJ61" s="253">
        <v>0</v>
      </c>
      <c r="AK61" s="253">
        <v>151</v>
      </c>
      <c r="AL61" s="253">
        <v>1</v>
      </c>
      <c r="AM61" s="245"/>
      <c r="AN61" s="253" t="s">
        <v>590</v>
      </c>
      <c r="AO61" s="253">
        <v>6132999.9979999997</v>
      </c>
      <c r="AP61" s="253">
        <v>42</v>
      </c>
      <c r="AQ61" s="253">
        <v>2</v>
      </c>
      <c r="AR61" s="253">
        <v>3568</v>
      </c>
      <c r="AS61" s="253">
        <v>1</v>
      </c>
      <c r="AT61" s="245"/>
      <c r="AU61" s="253" t="s">
        <v>590</v>
      </c>
      <c r="AV61" s="253">
        <v>0</v>
      </c>
      <c r="AW61" s="253">
        <v>0</v>
      </c>
      <c r="AX61" s="253">
        <v>0</v>
      </c>
      <c r="AY61" s="253">
        <v>175</v>
      </c>
      <c r="AZ61" s="253">
        <v>1</v>
      </c>
      <c r="BA61" s="245"/>
      <c r="BB61" s="253" t="s">
        <v>611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611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23110.799711690001</v>
      </c>
      <c r="I62" s="164"/>
      <c r="J62" s="157"/>
      <c r="K62" s="228"/>
      <c r="L62" s="228"/>
      <c r="M62" s="228"/>
      <c r="O62" s="241" t="s">
        <v>99</v>
      </c>
      <c r="P62" s="241">
        <v>24064.138656520001</v>
      </c>
      <c r="Q62" s="239"/>
      <c r="R62" s="157"/>
      <c r="S62" s="253" t="s">
        <v>450</v>
      </c>
      <c r="T62" s="258">
        <v>0</v>
      </c>
      <c r="U62" s="258">
        <v>25</v>
      </c>
      <c r="V62" s="258">
        <v>2</v>
      </c>
      <c r="W62" s="258">
        <v>1384998</v>
      </c>
      <c r="X62" s="258">
        <v>1</v>
      </c>
      <c r="Y62" s="245"/>
      <c r="Z62" s="253" t="s">
        <v>589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591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591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591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612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612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235.45062236000001</v>
      </c>
      <c r="I63" s="164"/>
      <c r="J63" s="157"/>
      <c r="K63" s="228"/>
      <c r="L63" s="228"/>
      <c r="M63" s="228"/>
      <c r="O63" s="241" t="s">
        <v>294</v>
      </c>
      <c r="P63" s="241">
        <v>244.34889039999999</v>
      </c>
      <c r="Q63" s="239"/>
      <c r="R63" s="153" t="s">
        <v>456</v>
      </c>
      <c r="S63" s="253" t="s">
        <v>564</v>
      </c>
      <c r="T63" s="258" t="s">
        <v>565</v>
      </c>
      <c r="U63" s="258" t="s">
        <v>566</v>
      </c>
      <c r="V63" s="258" t="s">
        <v>567</v>
      </c>
      <c r="W63" s="258" t="s">
        <v>568</v>
      </c>
      <c r="X63" s="258" t="s">
        <v>569</v>
      </c>
      <c r="Y63" s="245"/>
      <c r="Z63" s="253" t="s">
        <v>590</v>
      </c>
      <c r="AA63" s="253">
        <v>3696600</v>
      </c>
      <c r="AB63" s="253">
        <v>24</v>
      </c>
      <c r="AC63" s="253">
        <v>1</v>
      </c>
      <c r="AD63" s="253">
        <v>3737</v>
      </c>
      <c r="AE63" s="253">
        <v>1</v>
      </c>
      <c r="AF63" s="253"/>
      <c r="AG63" s="253" t="s">
        <v>592</v>
      </c>
      <c r="AH63" s="253">
        <v>373190.00099999999</v>
      </c>
      <c r="AI63" s="253">
        <v>3</v>
      </c>
      <c r="AJ63" s="253">
        <v>1</v>
      </c>
      <c r="AK63" s="253">
        <v>367</v>
      </c>
      <c r="AL63" s="253">
        <v>1</v>
      </c>
      <c r="AM63" s="245"/>
      <c r="AN63" s="253" t="s">
        <v>592</v>
      </c>
      <c r="AO63" s="253">
        <v>20571741.056000002</v>
      </c>
      <c r="AP63" s="253">
        <v>170</v>
      </c>
      <c r="AQ63" s="253">
        <v>36</v>
      </c>
      <c r="AR63" s="253">
        <v>4845</v>
      </c>
      <c r="AS63" s="253">
        <v>1</v>
      </c>
      <c r="AT63" s="245"/>
      <c r="AU63" s="253" t="s">
        <v>592</v>
      </c>
      <c r="AV63" s="253">
        <v>117000</v>
      </c>
      <c r="AW63" s="253">
        <v>1</v>
      </c>
      <c r="AX63" s="253">
        <v>1</v>
      </c>
      <c r="AY63" s="253">
        <v>290</v>
      </c>
      <c r="AZ63" s="253">
        <v>1</v>
      </c>
      <c r="BA63" s="245"/>
      <c r="BB63" s="253" t="s">
        <v>589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589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479220043509.22504</v>
      </c>
      <c r="BQ63" s="263">
        <v>28469075</v>
      </c>
      <c r="BR63" s="263">
        <v>3091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169.34437593999999</v>
      </c>
      <c r="I64" s="164"/>
      <c r="J64" s="3"/>
      <c r="K64" s="228"/>
      <c r="L64" s="228"/>
      <c r="M64" s="228"/>
      <c r="O64" s="241" t="s">
        <v>297</v>
      </c>
      <c r="P64" s="241">
        <v>173.36240477000001</v>
      </c>
      <c r="Q64" s="239"/>
      <c r="R64" s="157"/>
      <c r="S64" s="253" t="s">
        <v>451</v>
      </c>
      <c r="T64" s="258">
        <v>151927360.19999999</v>
      </c>
      <c r="U64" s="258">
        <v>116891</v>
      </c>
      <c r="V64" s="258">
        <v>157</v>
      </c>
      <c r="W64" s="258">
        <v>318663</v>
      </c>
      <c r="X64" s="258">
        <v>0</v>
      </c>
      <c r="Y64" s="245"/>
      <c r="Z64" s="253" t="s">
        <v>591</v>
      </c>
      <c r="AA64" s="253">
        <v>0</v>
      </c>
      <c r="AB64" s="253">
        <v>0</v>
      </c>
      <c r="AC64" s="253">
        <v>0</v>
      </c>
      <c r="AD64" s="253">
        <v>0</v>
      </c>
      <c r="AE64" s="253">
        <v>1</v>
      </c>
      <c r="AF64" s="253"/>
      <c r="AG64" s="253" t="s">
        <v>593</v>
      </c>
      <c r="AH64" s="253">
        <v>0</v>
      </c>
      <c r="AI64" s="253">
        <v>0</v>
      </c>
      <c r="AJ64" s="253">
        <v>0</v>
      </c>
      <c r="AK64" s="253">
        <v>65</v>
      </c>
      <c r="AL64" s="253">
        <v>1</v>
      </c>
      <c r="AM64" s="245"/>
      <c r="AN64" s="253" t="s">
        <v>593</v>
      </c>
      <c r="AO64" s="253">
        <v>3630130</v>
      </c>
      <c r="AP64" s="253">
        <v>45</v>
      </c>
      <c r="AQ64" s="253">
        <v>13</v>
      </c>
      <c r="AR64" s="253">
        <v>300</v>
      </c>
      <c r="AS64" s="253">
        <v>1</v>
      </c>
      <c r="AT64" s="245"/>
      <c r="AU64" s="253" t="s">
        <v>593</v>
      </c>
      <c r="AV64" s="253">
        <v>0</v>
      </c>
      <c r="AW64" s="253">
        <v>0</v>
      </c>
      <c r="AX64" s="253">
        <v>0</v>
      </c>
      <c r="AY64" s="253">
        <v>22</v>
      </c>
      <c r="AZ64" s="253">
        <v>1</v>
      </c>
      <c r="BA64" s="245"/>
      <c r="BB64" s="253" t="s">
        <v>590</v>
      </c>
      <c r="BC64" s="253">
        <v>2726000</v>
      </c>
      <c r="BD64" s="253">
        <v>20</v>
      </c>
      <c r="BE64" s="253">
        <v>1</v>
      </c>
      <c r="BF64" s="253">
        <v>5590</v>
      </c>
      <c r="BG64" s="253">
        <v>1</v>
      </c>
      <c r="BH64" s="247" t="s">
        <v>590</v>
      </c>
      <c r="BI64" s="253">
        <v>2726000</v>
      </c>
      <c r="BJ64" s="253">
        <v>20</v>
      </c>
      <c r="BK64" s="253">
        <v>1</v>
      </c>
      <c r="BL64" s="253">
        <v>235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13455.55404099</v>
      </c>
      <c r="I65" s="164"/>
      <c r="J65" s="3"/>
      <c r="K65" s="228"/>
      <c r="L65" s="228"/>
      <c r="M65" s="228"/>
      <c r="O65" s="241" t="s">
        <v>298</v>
      </c>
      <c r="P65" s="241">
        <v>12822.84773813</v>
      </c>
      <c r="Q65" s="239"/>
      <c r="R65" s="157"/>
      <c r="S65" s="253" t="s">
        <v>448</v>
      </c>
      <c r="T65" s="258">
        <v>0</v>
      </c>
      <c r="U65" s="258">
        <v>0</v>
      </c>
      <c r="V65" s="258">
        <v>0</v>
      </c>
      <c r="W65" s="258">
        <v>0</v>
      </c>
      <c r="X65" s="258">
        <v>0</v>
      </c>
      <c r="Y65" s="245"/>
      <c r="Z65" s="253" t="s">
        <v>592</v>
      </c>
      <c r="AA65" s="253">
        <v>18026080.013</v>
      </c>
      <c r="AB65" s="253">
        <v>149</v>
      </c>
      <c r="AC65" s="253">
        <v>29</v>
      </c>
      <c r="AD65" s="253">
        <v>7623</v>
      </c>
      <c r="AE65" s="253">
        <v>1</v>
      </c>
      <c r="AF65" s="253"/>
      <c r="AG65" s="253" t="s">
        <v>594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596</v>
      </c>
      <c r="AO65" s="253">
        <v>26631221.699999999</v>
      </c>
      <c r="AP65" s="253">
        <v>251</v>
      </c>
      <c r="AQ65" s="253">
        <v>18</v>
      </c>
      <c r="AR65" s="253">
        <v>6218</v>
      </c>
      <c r="AS65" s="253">
        <v>1</v>
      </c>
      <c r="AT65" s="245"/>
      <c r="AU65" s="253" t="s">
        <v>596</v>
      </c>
      <c r="AV65" s="253">
        <v>101500</v>
      </c>
      <c r="AW65" s="253">
        <v>1</v>
      </c>
      <c r="AX65" s="253">
        <v>1</v>
      </c>
      <c r="AY65" s="253">
        <v>192</v>
      </c>
      <c r="AZ65" s="253">
        <v>1</v>
      </c>
      <c r="BA65" s="245"/>
      <c r="BB65" s="253" t="s">
        <v>591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591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4035.5455159899998</v>
      </c>
      <c r="I66" s="164"/>
      <c r="J66" s="3"/>
      <c r="K66" s="228"/>
      <c r="L66" s="228"/>
      <c r="M66" s="228"/>
      <c r="O66" s="241" t="s">
        <v>299</v>
      </c>
      <c r="P66" s="241">
        <v>4256.65474636</v>
      </c>
      <c r="Q66" s="239"/>
      <c r="R66" s="157"/>
      <c r="S66" s="253" t="s">
        <v>446</v>
      </c>
      <c r="T66" s="258">
        <v>4022520551.1700001</v>
      </c>
      <c r="U66" s="258">
        <v>400869</v>
      </c>
      <c r="V66" s="258">
        <v>741</v>
      </c>
      <c r="W66" s="258">
        <v>1076998</v>
      </c>
      <c r="X66" s="258">
        <v>0</v>
      </c>
      <c r="Y66" s="245"/>
      <c r="Z66" s="253" t="s">
        <v>593</v>
      </c>
      <c r="AA66" s="253">
        <v>14214590</v>
      </c>
      <c r="AB66" s="253">
        <v>171</v>
      </c>
      <c r="AC66" s="253">
        <v>25</v>
      </c>
      <c r="AD66" s="253">
        <v>957</v>
      </c>
      <c r="AE66" s="253">
        <v>1</v>
      </c>
      <c r="AF66" s="253"/>
      <c r="AG66" s="253" t="s">
        <v>595</v>
      </c>
      <c r="AH66" s="253">
        <v>0</v>
      </c>
      <c r="AI66" s="253">
        <v>0</v>
      </c>
      <c r="AJ66" s="253">
        <v>0</v>
      </c>
      <c r="AK66" s="253">
        <v>0</v>
      </c>
      <c r="AL66" s="253">
        <v>1</v>
      </c>
      <c r="AM66" s="245"/>
      <c r="AN66" s="253" t="s">
        <v>597</v>
      </c>
      <c r="AO66" s="253">
        <v>2592326</v>
      </c>
      <c r="AP66" s="253">
        <v>36</v>
      </c>
      <c r="AQ66" s="253">
        <v>16</v>
      </c>
      <c r="AR66" s="253">
        <v>897</v>
      </c>
      <c r="AS66" s="253">
        <v>1</v>
      </c>
      <c r="AT66" s="245"/>
      <c r="AU66" s="253" t="s">
        <v>597</v>
      </c>
      <c r="AV66" s="253">
        <v>145650</v>
      </c>
      <c r="AW66" s="253">
        <v>2</v>
      </c>
      <c r="AX66" s="253">
        <v>1</v>
      </c>
      <c r="AY66" s="253">
        <v>36</v>
      </c>
      <c r="AZ66" s="253">
        <v>1</v>
      </c>
      <c r="BA66" s="245"/>
      <c r="BB66" s="253" t="s">
        <v>592</v>
      </c>
      <c r="BC66" s="253">
        <v>40253525.100000001</v>
      </c>
      <c r="BD66" s="253">
        <v>311</v>
      </c>
      <c r="BE66" s="253">
        <v>11</v>
      </c>
      <c r="BF66" s="253">
        <v>12287</v>
      </c>
      <c r="BG66" s="253">
        <v>1</v>
      </c>
      <c r="BH66" s="247" t="s">
        <v>592</v>
      </c>
      <c r="BI66" s="253">
        <v>19761380.050000001</v>
      </c>
      <c r="BJ66" s="253">
        <v>151</v>
      </c>
      <c r="BK66" s="253">
        <v>2</v>
      </c>
      <c r="BL66" s="253">
        <v>368</v>
      </c>
      <c r="BM66" s="253">
        <v>1</v>
      </c>
      <c r="BN66" s="253"/>
      <c r="BO66" s="247"/>
      <c r="BP66" s="263">
        <v>527783981334.40002</v>
      </c>
      <c r="BQ66" s="263">
        <v>38745700</v>
      </c>
      <c r="BR66" s="263">
        <v>53282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150.60244528000001</v>
      </c>
      <c r="I67" s="164"/>
      <c r="J67" s="3"/>
      <c r="K67" s="228"/>
      <c r="L67" s="228"/>
      <c r="M67" s="228"/>
      <c r="O67" s="241" t="s">
        <v>300</v>
      </c>
      <c r="P67" s="241">
        <v>157.09143093</v>
      </c>
      <c r="Q67" s="239"/>
      <c r="R67" s="157"/>
      <c r="S67" s="253" t="s">
        <v>449</v>
      </c>
      <c r="T67" s="258">
        <v>0</v>
      </c>
      <c r="U67" s="258">
        <v>0</v>
      </c>
      <c r="V67" s="258">
        <v>0</v>
      </c>
      <c r="W67" s="258">
        <v>0</v>
      </c>
      <c r="X67" s="258">
        <v>0</v>
      </c>
      <c r="Y67" s="245"/>
      <c r="Z67" s="253" t="s">
        <v>594</v>
      </c>
      <c r="AA67" s="253">
        <v>0</v>
      </c>
      <c r="AB67" s="253">
        <v>0</v>
      </c>
      <c r="AC67" s="253">
        <v>0</v>
      </c>
      <c r="AD67" s="253">
        <v>0</v>
      </c>
      <c r="AE67" s="253">
        <v>1</v>
      </c>
      <c r="AF67" s="253"/>
      <c r="AG67" s="253" t="s">
        <v>596</v>
      </c>
      <c r="AH67" s="253">
        <v>0</v>
      </c>
      <c r="AI67" s="253">
        <v>0</v>
      </c>
      <c r="AJ67" s="253">
        <v>0</v>
      </c>
      <c r="AK67" s="253">
        <v>318</v>
      </c>
      <c r="AL67" s="253">
        <v>1</v>
      </c>
      <c r="AM67" s="245"/>
      <c r="AN67" s="253" t="s">
        <v>598</v>
      </c>
      <c r="AO67" s="253">
        <v>2431650</v>
      </c>
      <c r="AP67" s="253">
        <v>17</v>
      </c>
      <c r="AQ67" s="253">
        <v>8</v>
      </c>
      <c r="AR67" s="253">
        <v>699</v>
      </c>
      <c r="AS67" s="253">
        <v>1</v>
      </c>
      <c r="AT67" s="245"/>
      <c r="AU67" s="253" t="s">
        <v>598</v>
      </c>
      <c r="AV67" s="253">
        <v>0</v>
      </c>
      <c r="AW67" s="253">
        <v>0</v>
      </c>
      <c r="AX67" s="253">
        <v>0</v>
      </c>
      <c r="AY67" s="253">
        <v>41</v>
      </c>
      <c r="AZ67" s="253">
        <v>1</v>
      </c>
      <c r="BA67" s="245"/>
      <c r="BB67" s="253" t="s">
        <v>593</v>
      </c>
      <c r="BC67" s="253">
        <v>10018569.91</v>
      </c>
      <c r="BD67" s="253">
        <v>108</v>
      </c>
      <c r="BE67" s="253">
        <v>39</v>
      </c>
      <c r="BF67" s="253">
        <v>2250</v>
      </c>
      <c r="BG67" s="253">
        <v>1</v>
      </c>
      <c r="BH67" s="247" t="s">
        <v>593</v>
      </c>
      <c r="BI67" s="253">
        <v>0</v>
      </c>
      <c r="BJ67" s="253">
        <v>0</v>
      </c>
      <c r="BK67" s="253">
        <v>0</v>
      </c>
      <c r="BL67" s="253">
        <v>136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1769.85900053</v>
      </c>
      <c r="I68" s="164"/>
      <c r="J68" s="3"/>
      <c r="K68" s="228"/>
      <c r="L68" s="228"/>
      <c r="M68" s="228"/>
      <c r="O68" s="241" t="s">
        <v>301</v>
      </c>
      <c r="P68" s="241">
        <v>1712.2055768499999</v>
      </c>
      <c r="Q68" s="239"/>
      <c r="R68" s="157"/>
      <c r="S68" s="253" t="s">
        <v>447</v>
      </c>
      <c r="T68" s="258">
        <v>612870196.78999996</v>
      </c>
      <c r="U68" s="258">
        <v>585149</v>
      </c>
      <c r="V68" s="258">
        <v>411</v>
      </c>
      <c r="W68" s="258">
        <v>2073130</v>
      </c>
      <c r="X68" s="258">
        <v>0</v>
      </c>
      <c r="Y68" s="245"/>
      <c r="Z68" s="253" t="s">
        <v>595</v>
      </c>
      <c r="AA68" s="253">
        <v>915000</v>
      </c>
      <c r="AB68" s="253">
        <v>20</v>
      </c>
      <c r="AC68" s="253">
        <v>1</v>
      </c>
      <c r="AD68" s="253">
        <v>0</v>
      </c>
      <c r="AE68" s="253">
        <v>1</v>
      </c>
      <c r="AF68" s="253"/>
      <c r="AG68" s="253" t="s">
        <v>597</v>
      </c>
      <c r="AH68" s="253">
        <v>0</v>
      </c>
      <c r="AI68" s="253">
        <v>0</v>
      </c>
      <c r="AJ68" s="253">
        <v>0</v>
      </c>
      <c r="AK68" s="253">
        <v>56</v>
      </c>
      <c r="AL68" s="253">
        <v>1</v>
      </c>
      <c r="AM68" s="245"/>
      <c r="AN68" s="253" t="s">
        <v>599</v>
      </c>
      <c r="AO68" s="253">
        <v>2588600</v>
      </c>
      <c r="AP68" s="253">
        <v>7</v>
      </c>
      <c r="AQ68" s="253">
        <v>1</v>
      </c>
      <c r="AR68" s="253">
        <v>656</v>
      </c>
      <c r="AS68" s="253">
        <v>1</v>
      </c>
      <c r="AT68" s="245"/>
      <c r="AU68" s="253" t="s">
        <v>599</v>
      </c>
      <c r="AV68" s="253">
        <v>0</v>
      </c>
      <c r="AW68" s="253">
        <v>0</v>
      </c>
      <c r="AX68" s="253">
        <v>0</v>
      </c>
      <c r="AY68" s="253">
        <v>29</v>
      </c>
      <c r="AZ68" s="253">
        <v>1</v>
      </c>
      <c r="BA68" s="245"/>
      <c r="BB68" s="253" t="s">
        <v>615</v>
      </c>
      <c r="BC68" s="253">
        <v>0</v>
      </c>
      <c r="BD68" s="253">
        <v>0</v>
      </c>
      <c r="BE68" s="253">
        <v>0</v>
      </c>
      <c r="BF68" s="253">
        <v>0</v>
      </c>
      <c r="BG68" s="253">
        <v>1</v>
      </c>
      <c r="BH68" s="247" t="s">
        <v>615</v>
      </c>
      <c r="BI68" s="253">
        <v>0</v>
      </c>
      <c r="BJ68" s="253">
        <v>0</v>
      </c>
      <c r="BK68" s="253">
        <v>0</v>
      </c>
      <c r="BL68" s="253">
        <v>0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13702.9005</v>
      </c>
      <c r="I69" s="164"/>
      <c r="J69" s="3"/>
      <c r="K69" s="228"/>
      <c r="L69" s="228"/>
      <c r="M69" s="228"/>
      <c r="O69" s="241" t="s">
        <v>303</v>
      </c>
      <c r="P69" s="241">
        <v>13619.9946</v>
      </c>
      <c r="Q69" s="239"/>
      <c r="R69" s="157"/>
      <c r="S69" s="253" t="s">
        <v>570</v>
      </c>
      <c r="T69" s="258">
        <v>0</v>
      </c>
      <c r="U69" s="258">
        <v>0</v>
      </c>
      <c r="V69" s="258">
        <v>0</v>
      </c>
      <c r="W69" s="258">
        <v>0</v>
      </c>
      <c r="X69" s="258">
        <v>1</v>
      </c>
      <c r="Y69" s="245"/>
      <c r="Z69" s="253" t="s">
        <v>596</v>
      </c>
      <c r="AA69" s="253">
        <v>16831649.199999999</v>
      </c>
      <c r="AB69" s="253">
        <v>158</v>
      </c>
      <c r="AC69" s="253">
        <v>17</v>
      </c>
      <c r="AD69" s="253">
        <v>5641</v>
      </c>
      <c r="AE69" s="253">
        <v>1</v>
      </c>
      <c r="AF69" s="253"/>
      <c r="AG69" s="253" t="s">
        <v>598</v>
      </c>
      <c r="AH69" s="253">
        <v>0</v>
      </c>
      <c r="AI69" s="253">
        <v>0</v>
      </c>
      <c r="AJ69" s="253">
        <v>0</v>
      </c>
      <c r="AK69" s="253">
        <v>40</v>
      </c>
      <c r="AL69" s="253">
        <v>1</v>
      </c>
      <c r="AM69" s="245"/>
      <c r="AN69" s="253" t="s">
        <v>600</v>
      </c>
      <c r="AO69" s="253">
        <v>0</v>
      </c>
      <c r="AP69" s="253">
        <v>0</v>
      </c>
      <c r="AQ69" s="253">
        <v>0</v>
      </c>
      <c r="AR69" s="253">
        <v>152</v>
      </c>
      <c r="AS69" s="253">
        <v>1</v>
      </c>
      <c r="AT69" s="245"/>
      <c r="AU69" s="253" t="s">
        <v>600</v>
      </c>
      <c r="AV69" s="253">
        <v>0</v>
      </c>
      <c r="AW69" s="253">
        <v>0</v>
      </c>
      <c r="AX69" s="253">
        <v>0</v>
      </c>
      <c r="AY69" s="253">
        <v>7</v>
      </c>
      <c r="AZ69" s="253">
        <v>1</v>
      </c>
      <c r="BA69" s="245"/>
      <c r="BB69" s="253" t="s">
        <v>595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616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179069694427.10001</v>
      </c>
      <c r="BQ69" s="263">
        <v>12856007</v>
      </c>
      <c r="BR69" s="263">
        <v>2743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21679.758198970001</v>
      </c>
      <c r="I70" s="164"/>
      <c r="J70" s="3"/>
      <c r="K70" s="228"/>
      <c r="L70" s="228"/>
      <c r="M70" s="228"/>
      <c r="O70" s="241" t="s">
        <v>304</v>
      </c>
      <c r="P70" s="241">
        <v>22461.244779969998</v>
      </c>
      <c r="Q70" s="239"/>
      <c r="R70" s="157"/>
      <c r="S70" s="253" t="s">
        <v>451</v>
      </c>
      <c r="T70" s="258">
        <v>5293694384.1020002</v>
      </c>
      <c r="U70" s="258">
        <v>229356</v>
      </c>
      <c r="V70" s="258">
        <v>366</v>
      </c>
      <c r="W70" s="258">
        <v>472686</v>
      </c>
      <c r="X70" s="258">
        <v>1</v>
      </c>
      <c r="Y70" s="245"/>
      <c r="Z70" s="253" t="s">
        <v>597</v>
      </c>
      <c r="AA70" s="253">
        <v>1786425</v>
      </c>
      <c r="AB70" s="253">
        <v>24</v>
      </c>
      <c r="AC70" s="253">
        <v>11</v>
      </c>
      <c r="AD70" s="253">
        <v>1018</v>
      </c>
      <c r="AE70" s="253">
        <v>1</v>
      </c>
      <c r="AF70" s="253"/>
      <c r="AG70" s="253" t="s">
        <v>599</v>
      </c>
      <c r="AH70" s="253">
        <v>0</v>
      </c>
      <c r="AI70" s="253">
        <v>0</v>
      </c>
      <c r="AJ70" s="253">
        <v>0</v>
      </c>
      <c r="AK70" s="253">
        <v>21</v>
      </c>
      <c r="AL70" s="253">
        <v>1</v>
      </c>
      <c r="AM70" s="245"/>
      <c r="AN70" s="253" t="s">
        <v>601</v>
      </c>
      <c r="AO70" s="253">
        <v>5813009714.835</v>
      </c>
      <c r="AP70" s="253">
        <v>24879</v>
      </c>
      <c r="AQ70" s="253">
        <v>2402</v>
      </c>
      <c r="AR70" s="253">
        <v>396315</v>
      </c>
      <c r="AS70" s="253">
        <v>1</v>
      </c>
      <c r="AT70" s="245"/>
      <c r="AU70" s="253" t="s">
        <v>601</v>
      </c>
      <c r="AV70" s="253">
        <v>554803406.22000003</v>
      </c>
      <c r="AW70" s="253">
        <v>2379</v>
      </c>
      <c r="AX70" s="253">
        <v>71</v>
      </c>
      <c r="AY70" s="253">
        <v>21115</v>
      </c>
      <c r="AZ70" s="253">
        <v>1</v>
      </c>
      <c r="BA70" s="245"/>
      <c r="BB70" s="253" t="s">
        <v>616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596</v>
      </c>
      <c r="BI70" s="253">
        <v>598000</v>
      </c>
      <c r="BJ70" s="253">
        <v>5</v>
      </c>
      <c r="BK70" s="253">
        <v>1</v>
      </c>
      <c r="BL70" s="253">
        <v>560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24430.584892020001</v>
      </c>
      <c r="I71" s="164"/>
      <c r="J71" s="3"/>
      <c r="K71" s="228"/>
      <c r="L71" s="228"/>
      <c r="M71" s="228"/>
      <c r="O71" s="241" t="s">
        <v>58</v>
      </c>
      <c r="P71" s="241">
        <v>25855.326393859999</v>
      </c>
      <c r="Q71" s="239"/>
      <c r="R71" s="157"/>
      <c r="S71" s="253" t="s">
        <v>448</v>
      </c>
      <c r="T71" s="258">
        <v>17511</v>
      </c>
      <c r="U71" s="258">
        <v>256705</v>
      </c>
      <c r="V71" s="258">
        <v>3149</v>
      </c>
      <c r="W71" s="258">
        <v>830042</v>
      </c>
      <c r="X71" s="258">
        <v>1</v>
      </c>
      <c r="Y71" s="245"/>
      <c r="Z71" s="253" t="s">
        <v>598</v>
      </c>
      <c r="AA71" s="253">
        <v>7549900</v>
      </c>
      <c r="AB71" s="253">
        <v>55</v>
      </c>
      <c r="AC71" s="253">
        <v>6</v>
      </c>
      <c r="AD71" s="253">
        <v>845</v>
      </c>
      <c r="AE71" s="253">
        <v>1</v>
      </c>
      <c r="AF71" s="253"/>
      <c r="AG71" s="253" t="s">
        <v>600</v>
      </c>
      <c r="AH71" s="253">
        <v>365000</v>
      </c>
      <c r="AI71" s="253">
        <v>1</v>
      </c>
      <c r="AJ71" s="253">
        <v>1</v>
      </c>
      <c r="AK71" s="253">
        <v>10</v>
      </c>
      <c r="AL71" s="253">
        <v>1</v>
      </c>
      <c r="AM71" s="245"/>
      <c r="AN71" s="253" t="s">
        <v>613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613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596</v>
      </c>
      <c r="BC71" s="253">
        <v>3323500</v>
      </c>
      <c r="BD71" s="253">
        <v>28</v>
      </c>
      <c r="BE71" s="253">
        <v>2</v>
      </c>
      <c r="BF71" s="253">
        <v>12195</v>
      </c>
      <c r="BG71" s="253">
        <v>1</v>
      </c>
      <c r="BH71" s="247" t="s">
        <v>597</v>
      </c>
      <c r="BI71" s="253">
        <v>0</v>
      </c>
      <c r="BJ71" s="253">
        <v>0</v>
      </c>
      <c r="BK71" s="253">
        <v>0</v>
      </c>
      <c r="BL71" s="253">
        <v>16</v>
      </c>
      <c r="BM71" s="253">
        <v>1</v>
      </c>
      <c r="BN71" s="253"/>
      <c r="BO71" s="256" t="s">
        <v>494</v>
      </c>
      <c r="BP71" s="264" t="s">
        <v>617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26625.027972119999</v>
      </c>
      <c r="I72" s="164"/>
      <c r="J72" s="3"/>
      <c r="K72" s="228"/>
      <c r="L72" s="228"/>
      <c r="M72" s="228"/>
      <c r="O72" s="241" t="s">
        <v>51</v>
      </c>
      <c r="P72" s="241">
        <v>28029.543707460001</v>
      </c>
      <c r="Q72" s="239"/>
      <c r="R72" s="157"/>
      <c r="S72" s="253" t="s">
        <v>182</v>
      </c>
      <c r="T72" s="258">
        <v>48999400.664999999</v>
      </c>
      <c r="U72" s="258">
        <v>1063504</v>
      </c>
      <c r="V72" s="258">
        <v>362</v>
      </c>
      <c r="W72" s="258">
        <v>1536119</v>
      </c>
      <c r="X72" s="258">
        <v>1</v>
      </c>
      <c r="Y72" s="245"/>
      <c r="Z72" s="253" t="s">
        <v>599</v>
      </c>
      <c r="AA72" s="253">
        <v>2958400</v>
      </c>
      <c r="AB72" s="253">
        <v>8</v>
      </c>
      <c r="AC72" s="253">
        <v>1</v>
      </c>
      <c r="AD72" s="253">
        <v>635</v>
      </c>
      <c r="AE72" s="253">
        <v>1</v>
      </c>
      <c r="AF72" s="253"/>
      <c r="AG72" s="253" t="s">
        <v>601</v>
      </c>
      <c r="AH72" s="253">
        <v>599367619.39499998</v>
      </c>
      <c r="AI72" s="253">
        <v>2585</v>
      </c>
      <c r="AJ72" s="253">
        <v>127</v>
      </c>
      <c r="AK72" s="253">
        <v>20563</v>
      </c>
      <c r="AL72" s="253">
        <v>1</v>
      </c>
      <c r="AM72" s="245"/>
      <c r="AN72" s="253" t="s">
        <v>602</v>
      </c>
      <c r="AO72" s="253">
        <v>429573705.42000002</v>
      </c>
      <c r="AP72" s="253">
        <v>917</v>
      </c>
      <c r="AQ72" s="253">
        <v>129</v>
      </c>
      <c r="AR72" s="253">
        <v>9002</v>
      </c>
      <c r="AS72" s="253">
        <v>1</v>
      </c>
      <c r="AT72" s="245"/>
      <c r="AU72" s="253" t="s">
        <v>602</v>
      </c>
      <c r="AV72" s="253">
        <v>65970520</v>
      </c>
      <c r="AW72" s="253">
        <v>141</v>
      </c>
      <c r="AX72" s="253">
        <v>6</v>
      </c>
      <c r="AY72" s="253">
        <v>323</v>
      </c>
      <c r="AZ72" s="253">
        <v>1</v>
      </c>
      <c r="BA72" s="245"/>
      <c r="BB72" s="253" t="s">
        <v>597</v>
      </c>
      <c r="BC72" s="253">
        <v>0</v>
      </c>
      <c r="BD72" s="253">
        <v>0</v>
      </c>
      <c r="BE72" s="253">
        <v>0</v>
      </c>
      <c r="BF72" s="253">
        <v>352</v>
      </c>
      <c r="BG72" s="253">
        <v>1</v>
      </c>
      <c r="BH72" s="247" t="s">
        <v>598</v>
      </c>
      <c r="BI72" s="253">
        <v>0</v>
      </c>
      <c r="BJ72" s="253">
        <v>0</v>
      </c>
      <c r="BK72" s="253">
        <v>0</v>
      </c>
      <c r="BL72" s="253">
        <v>55</v>
      </c>
      <c r="BM72" s="253">
        <v>1</v>
      </c>
      <c r="BN72" s="253"/>
      <c r="BO72" s="247"/>
      <c r="BP72" s="263" t="s">
        <v>618</v>
      </c>
      <c r="BQ72" s="263">
        <v>3816827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15191.03</v>
      </c>
      <c r="I73" s="164"/>
      <c r="J73" s="3"/>
      <c r="K73" s="228"/>
      <c r="L73" s="228"/>
      <c r="M73" s="228"/>
      <c r="O73" s="241" t="s">
        <v>305</v>
      </c>
      <c r="P73" s="241">
        <v>15867.38</v>
      </c>
      <c r="Q73" s="239"/>
      <c r="R73" s="157"/>
      <c r="S73" s="247" t="s">
        <v>446</v>
      </c>
      <c r="T73" s="247">
        <v>328786336550.04089</v>
      </c>
      <c r="U73" s="247">
        <v>888403</v>
      </c>
      <c r="V73" s="247">
        <v>231904</v>
      </c>
      <c r="W73" s="247">
        <v>671733</v>
      </c>
      <c r="X73" s="247">
        <v>1</v>
      </c>
      <c r="Y73" s="245"/>
      <c r="Z73" s="253" t="s">
        <v>600</v>
      </c>
      <c r="AA73" s="253">
        <v>1095000</v>
      </c>
      <c r="AB73" s="253">
        <v>3</v>
      </c>
      <c r="AC73" s="253">
        <v>3</v>
      </c>
      <c r="AD73" s="253">
        <v>191</v>
      </c>
      <c r="AE73" s="253">
        <v>1</v>
      </c>
      <c r="AF73" s="253"/>
      <c r="AG73" s="253" t="s">
        <v>613</v>
      </c>
      <c r="AH73" s="253">
        <v>0</v>
      </c>
      <c r="AI73" s="253">
        <v>0</v>
      </c>
      <c r="AJ73" s="253">
        <v>0</v>
      </c>
      <c r="AK73" s="253">
        <v>0</v>
      </c>
      <c r="AL73" s="253">
        <v>1</v>
      </c>
      <c r="AM73" s="245"/>
      <c r="AN73" s="253" t="s">
        <v>603</v>
      </c>
      <c r="AO73" s="253">
        <v>4996300.01</v>
      </c>
      <c r="AP73" s="253">
        <v>10</v>
      </c>
      <c r="AQ73" s="253">
        <v>5</v>
      </c>
      <c r="AR73" s="253">
        <v>266</v>
      </c>
      <c r="AS73" s="253">
        <v>1</v>
      </c>
      <c r="AT73" s="245"/>
      <c r="AU73" s="253" t="s">
        <v>603</v>
      </c>
      <c r="AV73" s="253">
        <v>0</v>
      </c>
      <c r="AW73" s="253">
        <v>0</v>
      </c>
      <c r="AX73" s="253">
        <v>0</v>
      </c>
      <c r="AY73" s="253">
        <v>14</v>
      </c>
      <c r="AZ73" s="253">
        <v>1</v>
      </c>
      <c r="BA73" s="245"/>
      <c r="BB73" s="253" t="s">
        <v>598</v>
      </c>
      <c r="BC73" s="253">
        <v>224400</v>
      </c>
      <c r="BD73" s="253">
        <v>2</v>
      </c>
      <c r="BE73" s="253">
        <v>1</v>
      </c>
      <c r="BF73" s="253">
        <v>1212</v>
      </c>
      <c r="BG73" s="253">
        <v>1</v>
      </c>
      <c r="BH73" s="247" t="s">
        <v>599</v>
      </c>
      <c r="BI73" s="253">
        <v>0</v>
      </c>
      <c r="BJ73" s="253">
        <v>0</v>
      </c>
      <c r="BK73" s="253">
        <v>0</v>
      </c>
      <c r="BL73" s="253">
        <v>61</v>
      </c>
      <c r="BM73" s="253">
        <v>1</v>
      </c>
      <c r="BN73" s="253"/>
      <c r="BO73" s="247"/>
      <c r="BP73" s="263" t="s">
        <v>619</v>
      </c>
      <c r="BQ73" s="263">
        <v>2101899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62328.40906641</v>
      </c>
      <c r="I74" s="164"/>
      <c r="J74" s="3"/>
      <c r="K74" s="228"/>
      <c r="L74" s="228"/>
      <c r="M74" s="228"/>
      <c r="O74" s="241" t="s">
        <v>549</v>
      </c>
      <c r="P74" s="241">
        <v>67339.316876550001</v>
      </c>
      <c r="Q74" s="239"/>
      <c r="R74" s="157"/>
      <c r="S74" s="247" t="s">
        <v>449</v>
      </c>
      <c r="T74" s="247">
        <v>1069432232.693</v>
      </c>
      <c r="U74" s="247">
        <v>1182098</v>
      </c>
      <c r="V74" s="247">
        <v>186</v>
      </c>
      <c r="W74" s="247">
        <v>12027706</v>
      </c>
      <c r="X74" s="247">
        <v>1</v>
      </c>
      <c r="Y74" s="245"/>
      <c r="Z74" s="253" t="s">
        <v>601</v>
      </c>
      <c r="AA74" s="253">
        <v>8347909684.1099997</v>
      </c>
      <c r="AB74" s="253">
        <v>35552</v>
      </c>
      <c r="AC74" s="253">
        <v>2460</v>
      </c>
      <c r="AD74" s="253">
        <v>473789</v>
      </c>
      <c r="AE74" s="253">
        <v>1</v>
      </c>
      <c r="AF74" s="253"/>
      <c r="AG74" s="253" t="s">
        <v>602</v>
      </c>
      <c r="AH74" s="253">
        <v>23569420</v>
      </c>
      <c r="AI74" s="253">
        <v>50</v>
      </c>
      <c r="AJ74" s="253">
        <v>6</v>
      </c>
      <c r="AK74" s="253">
        <v>93</v>
      </c>
      <c r="AL74" s="253">
        <v>1</v>
      </c>
      <c r="AM74" s="245"/>
      <c r="AN74" s="253" t="s">
        <v>604</v>
      </c>
      <c r="AO74" s="253">
        <v>2298473.0049999999</v>
      </c>
      <c r="AP74" s="253">
        <v>10</v>
      </c>
      <c r="AQ74" s="253">
        <v>4</v>
      </c>
      <c r="AR74" s="253">
        <v>57</v>
      </c>
      <c r="AS74" s="253">
        <v>1</v>
      </c>
      <c r="AT74" s="245"/>
      <c r="AU74" s="253" t="s">
        <v>604</v>
      </c>
      <c r="AV74" s="253">
        <v>0</v>
      </c>
      <c r="AW74" s="253">
        <v>0</v>
      </c>
      <c r="AX74" s="253">
        <v>0</v>
      </c>
      <c r="AY74" s="253">
        <v>3</v>
      </c>
      <c r="AZ74" s="253">
        <v>1</v>
      </c>
      <c r="BA74" s="245"/>
      <c r="BB74" s="253" t="s">
        <v>599</v>
      </c>
      <c r="BC74" s="253">
        <v>0</v>
      </c>
      <c r="BD74" s="253">
        <v>0</v>
      </c>
      <c r="BE74" s="253">
        <v>0</v>
      </c>
      <c r="BF74" s="253">
        <v>1342</v>
      </c>
      <c r="BG74" s="253">
        <v>1</v>
      </c>
      <c r="BH74" s="247" t="s">
        <v>600</v>
      </c>
      <c r="BI74" s="253">
        <v>0</v>
      </c>
      <c r="BJ74" s="253">
        <v>0</v>
      </c>
      <c r="BK74" s="253">
        <v>0</v>
      </c>
      <c r="BL74" s="253">
        <v>22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358.99432703000002</v>
      </c>
      <c r="I75" s="164"/>
      <c r="J75" s="3"/>
      <c r="K75" s="228"/>
      <c r="L75" s="228"/>
      <c r="M75" s="228"/>
      <c r="O75" s="241" t="s">
        <v>101</v>
      </c>
      <c r="P75" s="241">
        <v>372.30897730999999</v>
      </c>
      <c r="Q75" s="239"/>
      <c r="S75" s="254" t="s">
        <v>450</v>
      </c>
      <c r="T75" s="257">
        <v>279729.71999999997</v>
      </c>
      <c r="U75" s="257">
        <v>950585</v>
      </c>
      <c r="V75" s="257">
        <v>177</v>
      </c>
      <c r="W75" s="257">
        <v>11531907</v>
      </c>
      <c r="X75" s="257">
        <v>1</v>
      </c>
      <c r="Y75" s="245"/>
      <c r="Z75" s="253" t="s">
        <v>613</v>
      </c>
      <c r="AA75" s="253">
        <v>0</v>
      </c>
      <c r="AB75" s="253">
        <v>0</v>
      </c>
      <c r="AC75" s="253">
        <v>0</v>
      </c>
      <c r="AD75" s="253">
        <v>0</v>
      </c>
      <c r="AE75" s="253">
        <v>1</v>
      </c>
      <c r="AF75" s="253"/>
      <c r="AG75" s="253" t="s">
        <v>603</v>
      </c>
      <c r="AH75" s="253">
        <v>4013160</v>
      </c>
      <c r="AI75" s="253">
        <v>8</v>
      </c>
      <c r="AJ75" s="253">
        <v>2</v>
      </c>
      <c r="AK75" s="253">
        <v>14</v>
      </c>
      <c r="AL75" s="253">
        <v>1</v>
      </c>
      <c r="AM75" s="245"/>
      <c r="AN75" s="253" t="s">
        <v>605</v>
      </c>
      <c r="AO75" s="253">
        <v>111369554.5</v>
      </c>
      <c r="AP75" s="253">
        <v>2660</v>
      </c>
      <c r="AQ75" s="253">
        <v>101</v>
      </c>
      <c r="AR75" s="253">
        <v>14065</v>
      </c>
      <c r="AS75" s="253">
        <v>1</v>
      </c>
      <c r="AT75" s="245"/>
      <c r="AU75" s="253" t="s">
        <v>605</v>
      </c>
      <c r="AV75" s="253">
        <v>1024437.5</v>
      </c>
      <c r="AW75" s="253">
        <v>24</v>
      </c>
      <c r="AX75" s="253">
        <v>5</v>
      </c>
      <c r="AY75" s="253">
        <v>344</v>
      </c>
      <c r="AZ75" s="253">
        <v>1</v>
      </c>
      <c r="BA75" s="245"/>
      <c r="BB75" s="253" t="s">
        <v>600</v>
      </c>
      <c r="BC75" s="253">
        <v>3311000</v>
      </c>
      <c r="BD75" s="253">
        <v>13</v>
      </c>
      <c r="BE75" s="253">
        <v>3</v>
      </c>
      <c r="BF75" s="253">
        <v>332</v>
      </c>
      <c r="BG75" s="253">
        <v>1</v>
      </c>
      <c r="BH75" s="247" t="s">
        <v>601</v>
      </c>
      <c r="BI75" s="253">
        <v>369225021.22000003</v>
      </c>
      <c r="BJ75" s="253">
        <v>1507</v>
      </c>
      <c r="BK75" s="253">
        <v>123</v>
      </c>
      <c r="BL75" s="253">
        <v>18296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590.0452957</v>
      </c>
      <c r="I76" s="164"/>
      <c r="J76" s="3"/>
      <c r="K76" s="228"/>
      <c r="L76" s="228"/>
      <c r="M76" s="228"/>
      <c r="O76" s="241" t="s">
        <v>103</v>
      </c>
      <c r="P76" s="241">
        <v>644.90756568999996</v>
      </c>
      <c r="Q76" s="239"/>
      <c r="R76" s="157"/>
      <c r="S76" s="253" t="s">
        <v>447</v>
      </c>
      <c r="T76" s="258">
        <v>12766778916.794001</v>
      </c>
      <c r="U76" s="258">
        <v>563214</v>
      </c>
      <c r="V76" s="258">
        <v>3480</v>
      </c>
      <c r="W76" s="258">
        <v>1211214</v>
      </c>
      <c r="X76" s="258">
        <v>1</v>
      </c>
      <c r="Y76" s="245"/>
      <c r="Z76" s="253" t="s">
        <v>602</v>
      </c>
      <c r="AA76" s="253">
        <v>600361290.95000005</v>
      </c>
      <c r="AB76" s="253">
        <v>1275</v>
      </c>
      <c r="AC76" s="253">
        <v>188</v>
      </c>
      <c r="AD76" s="253">
        <v>5090</v>
      </c>
      <c r="AE76" s="253">
        <v>1</v>
      </c>
      <c r="AF76" s="253"/>
      <c r="AG76" s="253" t="s">
        <v>604</v>
      </c>
      <c r="AH76" s="253">
        <v>0</v>
      </c>
      <c r="AI76" s="253">
        <v>0</v>
      </c>
      <c r="AJ76" s="253">
        <v>0</v>
      </c>
      <c r="AK76" s="253">
        <v>3</v>
      </c>
      <c r="AL76" s="253">
        <v>1</v>
      </c>
      <c r="AM76" s="245"/>
      <c r="AN76" s="253" t="s">
        <v>606</v>
      </c>
      <c r="AO76" s="253">
        <v>651560</v>
      </c>
      <c r="AP76" s="253">
        <v>50</v>
      </c>
      <c r="AQ76" s="253">
        <v>4</v>
      </c>
      <c r="AR76" s="253">
        <v>690</v>
      </c>
      <c r="AS76" s="253">
        <v>1</v>
      </c>
      <c r="AT76" s="245"/>
      <c r="AU76" s="253" t="s">
        <v>606</v>
      </c>
      <c r="AV76" s="253">
        <v>0</v>
      </c>
      <c r="AW76" s="253">
        <v>0</v>
      </c>
      <c r="AX76" s="253">
        <v>0</v>
      </c>
      <c r="AY76" s="253">
        <v>50</v>
      </c>
      <c r="AZ76" s="253">
        <v>1</v>
      </c>
      <c r="BA76" s="245"/>
      <c r="BB76" s="253" t="s">
        <v>601</v>
      </c>
      <c r="BC76" s="253">
        <v>5756310838.0799999</v>
      </c>
      <c r="BD76" s="253">
        <v>23629</v>
      </c>
      <c r="BE76" s="253">
        <v>2943</v>
      </c>
      <c r="BF76" s="253">
        <v>388981</v>
      </c>
      <c r="BG76" s="253">
        <v>1</v>
      </c>
      <c r="BH76" s="245" t="s">
        <v>613</v>
      </c>
      <c r="BI76" s="253">
        <v>0</v>
      </c>
      <c r="BJ76" s="253">
        <v>0</v>
      </c>
      <c r="BK76" s="253">
        <v>0</v>
      </c>
      <c r="BL76" s="253">
        <v>4</v>
      </c>
      <c r="BM76" s="253">
        <v>1</v>
      </c>
      <c r="BN76" s="253"/>
      <c r="BO76" s="247"/>
      <c r="BP76" s="263">
        <v>522807761163.91498</v>
      </c>
      <c r="BQ76" s="263">
        <v>2454148</v>
      </c>
      <c r="BR76" s="263">
        <v>320904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3283.4648571600001</v>
      </c>
      <c r="I77" s="164"/>
      <c r="J77" s="3"/>
      <c r="K77" s="228"/>
      <c r="L77" s="228"/>
      <c r="M77" s="228"/>
      <c r="O77" s="241" t="s">
        <v>306</v>
      </c>
      <c r="P77" s="241">
        <v>3385.3654906500001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603</v>
      </c>
      <c r="AA77" s="253">
        <v>13066280</v>
      </c>
      <c r="AB77" s="253">
        <v>26</v>
      </c>
      <c r="AC77" s="253">
        <v>6</v>
      </c>
      <c r="AD77" s="253">
        <v>322</v>
      </c>
      <c r="AE77" s="253">
        <v>1</v>
      </c>
      <c r="AF77" s="253"/>
      <c r="AG77" s="253" t="s">
        <v>605</v>
      </c>
      <c r="AH77" s="253">
        <v>1507562.5</v>
      </c>
      <c r="AI77" s="253">
        <v>35</v>
      </c>
      <c r="AJ77" s="253">
        <v>5</v>
      </c>
      <c r="AK77" s="253">
        <v>238</v>
      </c>
      <c r="AL77" s="253">
        <v>1</v>
      </c>
      <c r="AM77" s="245"/>
      <c r="AN77" s="253" t="s">
        <v>607</v>
      </c>
      <c r="AO77" s="253">
        <v>4385229545.1750002</v>
      </c>
      <c r="AP77" s="253">
        <v>16794</v>
      </c>
      <c r="AQ77" s="253">
        <v>2572</v>
      </c>
      <c r="AR77" s="253">
        <v>182692</v>
      </c>
      <c r="AS77" s="253">
        <v>1</v>
      </c>
      <c r="AT77" s="245"/>
      <c r="AU77" s="253" t="s">
        <v>607</v>
      </c>
      <c r="AV77" s="253">
        <v>187255473.41</v>
      </c>
      <c r="AW77" s="253">
        <v>726</v>
      </c>
      <c r="AX77" s="253">
        <v>87</v>
      </c>
      <c r="AY77" s="253">
        <v>9030</v>
      </c>
      <c r="AZ77" s="253">
        <v>1</v>
      </c>
      <c r="BA77" s="245"/>
      <c r="BB77" s="253" t="s">
        <v>613</v>
      </c>
      <c r="BC77" s="253">
        <v>0</v>
      </c>
      <c r="BD77" s="253">
        <v>0</v>
      </c>
      <c r="BE77" s="253">
        <v>0</v>
      </c>
      <c r="BF77" s="253">
        <v>88</v>
      </c>
      <c r="BG77" s="253">
        <v>1</v>
      </c>
      <c r="BH77" s="245" t="s">
        <v>602</v>
      </c>
      <c r="BI77" s="253">
        <v>13395299.98</v>
      </c>
      <c r="BJ77" s="253">
        <v>25</v>
      </c>
      <c r="BK77" s="253">
        <v>6</v>
      </c>
      <c r="BL77" s="253">
        <v>781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181.46526216999999</v>
      </c>
      <c r="I78" s="164"/>
      <c r="J78" s="63"/>
      <c r="K78" s="228"/>
      <c r="L78" s="228"/>
      <c r="M78" s="228"/>
      <c r="O78" s="241" t="s">
        <v>307</v>
      </c>
      <c r="P78" s="241">
        <v>175.99486128000001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604</v>
      </c>
      <c r="AA78" s="253">
        <v>0</v>
      </c>
      <c r="AB78" s="253">
        <v>0</v>
      </c>
      <c r="AC78" s="253">
        <v>0</v>
      </c>
      <c r="AD78" s="253">
        <v>69</v>
      </c>
      <c r="AE78" s="253">
        <v>1</v>
      </c>
      <c r="AF78" s="253"/>
      <c r="AG78" s="253" t="s">
        <v>606</v>
      </c>
      <c r="AH78" s="253">
        <v>0</v>
      </c>
      <c r="AI78" s="253">
        <v>0</v>
      </c>
      <c r="AJ78" s="253">
        <v>0</v>
      </c>
      <c r="AK78" s="253">
        <v>30</v>
      </c>
      <c r="AL78" s="253">
        <v>1</v>
      </c>
      <c r="AM78" s="245"/>
      <c r="AN78" s="253" t="s">
        <v>608</v>
      </c>
      <c r="AO78" s="253">
        <v>17624660459.830002</v>
      </c>
      <c r="AP78" s="253">
        <v>71871</v>
      </c>
      <c r="AQ78" s="253">
        <v>12264</v>
      </c>
      <c r="AR78" s="253">
        <v>835698</v>
      </c>
      <c r="AS78" s="253">
        <v>1</v>
      </c>
      <c r="AT78" s="245"/>
      <c r="AU78" s="253" t="s">
        <v>608</v>
      </c>
      <c r="AV78" s="253">
        <v>660857235.59000003</v>
      </c>
      <c r="AW78" s="253">
        <v>2755</v>
      </c>
      <c r="AX78" s="253">
        <v>466</v>
      </c>
      <c r="AY78" s="253">
        <v>43038</v>
      </c>
      <c r="AZ78" s="253">
        <v>1</v>
      </c>
      <c r="BA78" s="245"/>
      <c r="BB78" s="253" t="s">
        <v>602</v>
      </c>
      <c r="BC78" s="253">
        <v>1001195260.39</v>
      </c>
      <c r="BD78" s="253">
        <v>1945</v>
      </c>
      <c r="BE78" s="253">
        <v>204</v>
      </c>
      <c r="BF78" s="253">
        <v>14396</v>
      </c>
      <c r="BG78" s="253">
        <v>1</v>
      </c>
      <c r="BH78" s="245" t="s">
        <v>603</v>
      </c>
      <c r="BI78" s="253">
        <v>0</v>
      </c>
      <c r="BJ78" s="253">
        <v>0</v>
      </c>
      <c r="BK78" s="253">
        <v>0</v>
      </c>
      <c r="BL78" s="253">
        <v>104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7423.2293834700004</v>
      </c>
      <c r="I79" s="164"/>
      <c r="J79" s="63"/>
      <c r="K79" s="228"/>
      <c r="L79" s="228"/>
      <c r="M79" s="228"/>
      <c r="O79" s="241" t="s">
        <v>308</v>
      </c>
      <c r="P79" s="241">
        <v>7848.8283645499996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605</v>
      </c>
      <c r="AA79" s="253">
        <v>53204822</v>
      </c>
      <c r="AB79" s="253">
        <v>1206</v>
      </c>
      <c r="AC79" s="253">
        <v>98</v>
      </c>
      <c r="AD79" s="253">
        <v>3161</v>
      </c>
      <c r="AE79" s="253">
        <v>1</v>
      </c>
      <c r="AF79" s="253"/>
      <c r="AG79" s="253" t="s">
        <v>607</v>
      </c>
      <c r="AH79" s="253">
        <v>268028224.80000001</v>
      </c>
      <c r="AI79" s="253">
        <v>1050</v>
      </c>
      <c r="AJ79" s="253">
        <v>135</v>
      </c>
      <c r="AK79" s="253">
        <v>9490</v>
      </c>
      <c r="AL79" s="253">
        <v>1</v>
      </c>
      <c r="AM79" s="245"/>
      <c r="AN79" s="253" t="s">
        <v>609</v>
      </c>
      <c r="AO79" s="253">
        <v>10721646767.74</v>
      </c>
      <c r="AP79" s="253">
        <v>42861</v>
      </c>
      <c r="AQ79" s="253">
        <v>7015</v>
      </c>
      <c r="AR79" s="253">
        <v>624404</v>
      </c>
      <c r="AS79" s="253">
        <v>1</v>
      </c>
      <c r="AT79" s="245"/>
      <c r="AU79" s="253" t="s">
        <v>609</v>
      </c>
      <c r="AV79" s="253">
        <v>333775217.02999997</v>
      </c>
      <c r="AW79" s="253">
        <v>1380</v>
      </c>
      <c r="AX79" s="253">
        <v>333</v>
      </c>
      <c r="AY79" s="253">
        <v>30355</v>
      </c>
      <c r="AZ79" s="253">
        <v>1</v>
      </c>
      <c r="BA79" s="245"/>
      <c r="BB79" s="253" t="s">
        <v>603</v>
      </c>
      <c r="BC79" s="253">
        <v>17775149.98</v>
      </c>
      <c r="BD79" s="253">
        <v>37</v>
      </c>
      <c r="BE79" s="253">
        <v>8</v>
      </c>
      <c r="BF79" s="253">
        <v>2688</v>
      </c>
      <c r="BG79" s="253">
        <v>1</v>
      </c>
      <c r="BH79" s="245" t="s">
        <v>604</v>
      </c>
      <c r="BI79" s="253">
        <v>0</v>
      </c>
      <c r="BJ79" s="253">
        <v>0</v>
      </c>
      <c r="BK79" s="253">
        <v>0</v>
      </c>
      <c r="BL79" s="253">
        <v>84</v>
      </c>
      <c r="BM79" s="253">
        <v>1</v>
      </c>
      <c r="BN79" s="253"/>
      <c r="BO79" s="251"/>
      <c r="BP79" s="263">
        <v>2211820315.5399899</v>
      </c>
      <c r="BQ79" s="263">
        <v>257718</v>
      </c>
      <c r="BR79" s="263">
        <v>24310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12.353022040000001</v>
      </c>
      <c r="I80" s="164"/>
      <c r="J80" s="3"/>
      <c r="K80" s="228"/>
      <c r="L80" s="228"/>
      <c r="M80" s="228"/>
      <c r="O80" s="241" t="s">
        <v>309</v>
      </c>
      <c r="P80" s="241">
        <v>15.784417060000001</v>
      </c>
      <c r="Q80" s="239"/>
      <c r="R80" s="153" t="s">
        <v>457</v>
      </c>
      <c r="S80" s="253" t="s">
        <v>564</v>
      </c>
      <c r="T80" s="258" t="s">
        <v>565</v>
      </c>
      <c r="U80" s="258" t="s">
        <v>566</v>
      </c>
      <c r="V80" s="258" t="s">
        <v>567</v>
      </c>
      <c r="W80" s="258" t="s">
        <v>568</v>
      </c>
      <c r="X80" s="258" t="s">
        <v>569</v>
      </c>
      <c r="Y80" s="245"/>
      <c r="Z80" s="245" t="s">
        <v>606</v>
      </c>
      <c r="AA80" s="245">
        <v>724584</v>
      </c>
      <c r="AB80" s="245">
        <v>50</v>
      </c>
      <c r="AC80" s="245">
        <v>6</v>
      </c>
      <c r="AD80" s="245">
        <v>580</v>
      </c>
      <c r="AE80" s="245">
        <v>1</v>
      </c>
      <c r="AF80" s="245"/>
      <c r="AG80" s="245" t="s">
        <v>608</v>
      </c>
      <c r="AH80" s="245">
        <v>536523865.50999999</v>
      </c>
      <c r="AI80" s="245">
        <v>2199</v>
      </c>
      <c r="AJ80" s="245">
        <v>320</v>
      </c>
      <c r="AK80" s="245">
        <v>40476</v>
      </c>
      <c r="AL80" s="245">
        <v>1</v>
      </c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604</v>
      </c>
      <c r="BC80" s="245">
        <v>11955124.99</v>
      </c>
      <c r="BD80" s="245">
        <v>47</v>
      </c>
      <c r="BE80" s="245">
        <v>5</v>
      </c>
      <c r="BF80" s="245">
        <v>1914</v>
      </c>
      <c r="BG80" s="245">
        <v>1</v>
      </c>
      <c r="BH80" s="245" t="s">
        <v>605</v>
      </c>
      <c r="BI80" s="245">
        <v>0</v>
      </c>
      <c r="BJ80" s="245">
        <v>0</v>
      </c>
      <c r="BK80" s="245">
        <v>0</v>
      </c>
      <c r="BL80" s="245">
        <v>1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1078.06487741</v>
      </c>
      <c r="I81" s="164"/>
      <c r="J81" s="3"/>
      <c r="K81" s="228"/>
      <c r="L81" s="228"/>
      <c r="M81" s="228"/>
      <c r="O81" s="241" t="s">
        <v>311</v>
      </c>
      <c r="P81" s="241">
        <v>1159.2643164799999</v>
      </c>
      <c r="Q81" s="239"/>
      <c r="R81" s="157"/>
      <c r="S81" s="253" t="s">
        <v>451</v>
      </c>
      <c r="T81" s="258">
        <v>19221836.920000002</v>
      </c>
      <c r="U81" s="258">
        <v>33017</v>
      </c>
      <c r="V81" s="258">
        <v>10</v>
      </c>
      <c r="W81" s="258">
        <v>318663</v>
      </c>
      <c r="X81" s="258">
        <v>0</v>
      </c>
      <c r="Y81" s="245"/>
      <c r="Z81" s="245" t="s">
        <v>607</v>
      </c>
      <c r="AA81" s="245">
        <v>5570178899.3100004</v>
      </c>
      <c r="AB81" s="245">
        <v>21663</v>
      </c>
      <c r="AC81" s="245">
        <v>3156</v>
      </c>
      <c r="AD81" s="245">
        <v>213681</v>
      </c>
      <c r="AE81" s="245">
        <v>1</v>
      </c>
      <c r="AF81" s="245"/>
      <c r="AG81" s="245" t="s">
        <v>609</v>
      </c>
      <c r="AH81" s="245">
        <v>359218753.63</v>
      </c>
      <c r="AI81" s="245">
        <v>1470</v>
      </c>
      <c r="AJ81" s="245">
        <v>205</v>
      </c>
      <c r="AK81" s="245">
        <v>29896</v>
      </c>
      <c r="AL81" s="245">
        <v>1</v>
      </c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605</v>
      </c>
      <c r="BC81" s="245">
        <v>0</v>
      </c>
      <c r="BD81" s="245">
        <v>0</v>
      </c>
      <c r="BE81" s="245">
        <v>0</v>
      </c>
      <c r="BF81" s="245">
        <v>22</v>
      </c>
      <c r="BG81" s="245">
        <v>1</v>
      </c>
      <c r="BH81" s="245" t="s">
        <v>606</v>
      </c>
      <c r="BI81" s="245">
        <v>0</v>
      </c>
      <c r="BJ81" s="245">
        <v>0</v>
      </c>
      <c r="BK81" s="245">
        <v>0</v>
      </c>
      <c r="BL81" s="245">
        <v>10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8225.3554235299998</v>
      </c>
      <c r="I82" s="164"/>
      <c r="J82" s="157"/>
      <c r="K82" s="228"/>
      <c r="L82" s="228"/>
      <c r="M82" s="228"/>
      <c r="O82" s="241" t="s">
        <v>312</v>
      </c>
      <c r="P82" s="241">
        <v>8532.6721827900001</v>
      </c>
      <c r="Q82" s="239"/>
      <c r="R82" s="157"/>
      <c r="S82" s="253" t="s">
        <v>448</v>
      </c>
      <c r="T82" s="258">
        <v>0</v>
      </c>
      <c r="U82" s="258">
        <v>0</v>
      </c>
      <c r="V82" s="258">
        <v>0</v>
      </c>
      <c r="W82" s="258">
        <v>0</v>
      </c>
      <c r="X82" s="258">
        <v>0</v>
      </c>
      <c r="Y82" s="245"/>
      <c r="Z82" s="245" t="s">
        <v>608</v>
      </c>
      <c r="AA82" s="245">
        <v>14336839356.879999</v>
      </c>
      <c r="AB82" s="245">
        <v>59010</v>
      </c>
      <c r="AC82" s="245">
        <v>10844</v>
      </c>
      <c r="AD82" s="245">
        <v>967942</v>
      </c>
      <c r="AE82" s="245">
        <v>1</v>
      </c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606</v>
      </c>
      <c r="BC82" s="245">
        <v>635768</v>
      </c>
      <c r="BD82" s="245">
        <v>40</v>
      </c>
      <c r="BE82" s="245">
        <v>7</v>
      </c>
      <c r="BF82" s="245">
        <v>320</v>
      </c>
      <c r="BG82" s="245">
        <v>1</v>
      </c>
      <c r="BH82" s="245" t="s">
        <v>607</v>
      </c>
      <c r="BI82" s="245">
        <v>533155962.17500001</v>
      </c>
      <c r="BJ82" s="245">
        <v>2363</v>
      </c>
      <c r="BK82" s="245">
        <v>190</v>
      </c>
      <c r="BL82" s="245">
        <v>11271</v>
      </c>
      <c r="BM82" s="245">
        <v>1</v>
      </c>
      <c r="BN82" s="245"/>
      <c r="BO82" s="247"/>
      <c r="BP82" s="263">
        <v>465168223597.06995</v>
      </c>
      <c r="BQ82" s="263">
        <v>2232385</v>
      </c>
      <c r="BR82" s="263">
        <v>283859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1180.69058341</v>
      </c>
      <c r="I83" s="164"/>
      <c r="J83" s="157"/>
      <c r="K83" s="228"/>
      <c r="L83" s="228"/>
      <c r="M83" s="228"/>
      <c r="O83" s="241" t="s">
        <v>313</v>
      </c>
      <c r="P83" s="241">
        <v>1172.4385136400001</v>
      </c>
      <c r="Q83" s="239"/>
      <c r="R83" s="157"/>
      <c r="S83" s="253" t="s">
        <v>446</v>
      </c>
      <c r="T83" s="258">
        <v>3728663.25</v>
      </c>
      <c r="U83" s="258">
        <v>679</v>
      </c>
      <c r="V83" s="258">
        <v>3</v>
      </c>
      <c r="W83" s="258">
        <v>1076998</v>
      </c>
      <c r="X83" s="258">
        <v>0</v>
      </c>
      <c r="Y83" s="245"/>
      <c r="Z83" s="245" t="s">
        <v>609</v>
      </c>
      <c r="AA83" s="245">
        <v>9310090160.8799992</v>
      </c>
      <c r="AB83" s="245">
        <v>37847</v>
      </c>
      <c r="AC83" s="245">
        <v>7205</v>
      </c>
      <c r="AD83" s="245">
        <v>689714</v>
      </c>
      <c r="AE83" s="245">
        <v>1</v>
      </c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607</v>
      </c>
      <c r="BC83" s="245">
        <v>5960042647.6549997</v>
      </c>
      <c r="BD83" s="245">
        <v>25790</v>
      </c>
      <c r="BE83" s="245">
        <v>2798</v>
      </c>
      <c r="BF83" s="245">
        <v>275826</v>
      </c>
      <c r="BG83" s="245">
        <v>1</v>
      </c>
      <c r="BH83" s="245" t="s">
        <v>608</v>
      </c>
      <c r="BI83" s="245">
        <v>368597091.72000003</v>
      </c>
      <c r="BJ83" s="245">
        <v>1822</v>
      </c>
      <c r="BK83" s="245">
        <v>559</v>
      </c>
      <c r="BL83" s="245">
        <v>41197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9953.3746693100002</v>
      </c>
      <c r="I84" s="164"/>
      <c r="J84" s="157"/>
      <c r="K84" s="228"/>
      <c r="L84" s="228"/>
      <c r="M84" s="228"/>
      <c r="O84" s="241" t="s">
        <v>60</v>
      </c>
      <c r="P84" s="241">
        <v>10766.63537437</v>
      </c>
      <c r="Q84" s="239"/>
      <c r="R84" s="157"/>
      <c r="S84" s="253" t="s">
        <v>449</v>
      </c>
      <c r="T84" s="258">
        <v>0</v>
      </c>
      <c r="U84" s="258">
        <v>0</v>
      </c>
      <c r="V84" s="258">
        <v>0</v>
      </c>
      <c r="W84" s="258">
        <v>0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608</v>
      </c>
      <c r="BC84" s="245">
        <v>14169646510.32</v>
      </c>
      <c r="BD84" s="245">
        <v>72180</v>
      </c>
      <c r="BE84" s="245">
        <v>12590</v>
      </c>
      <c r="BF84" s="245">
        <v>919179</v>
      </c>
      <c r="BG84" s="245">
        <v>1</v>
      </c>
      <c r="BH84" s="245" t="s">
        <v>609</v>
      </c>
      <c r="BI84" s="245">
        <v>231248759.03999999</v>
      </c>
      <c r="BJ84" s="245">
        <v>1083</v>
      </c>
      <c r="BK84" s="245">
        <v>363</v>
      </c>
      <c r="BL84" s="245">
        <v>27368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11169.726595010001</v>
      </c>
      <c r="I85" s="164"/>
      <c r="J85" s="157"/>
      <c r="K85" s="228"/>
      <c r="L85" s="228"/>
      <c r="M85" s="228"/>
      <c r="O85" s="241" t="s">
        <v>53</v>
      </c>
      <c r="P85" s="241">
        <v>11927.727785360001</v>
      </c>
      <c r="Q85" s="239"/>
      <c r="R85" s="157"/>
      <c r="S85" s="253" t="s">
        <v>447</v>
      </c>
      <c r="T85" s="258">
        <v>183692478.03</v>
      </c>
      <c r="U85" s="258">
        <v>12850</v>
      </c>
      <c r="V85" s="258">
        <v>19</v>
      </c>
      <c r="W85" s="258">
        <v>2073130</v>
      </c>
      <c r="X85" s="258">
        <v>0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609</v>
      </c>
      <c r="BC85" s="245">
        <v>7759898020.8000002</v>
      </c>
      <c r="BD85" s="245">
        <v>37435</v>
      </c>
      <c r="BE85" s="245">
        <v>6166</v>
      </c>
      <c r="BF85" s="245">
        <v>635737</v>
      </c>
      <c r="BG85" s="245">
        <v>1</v>
      </c>
      <c r="BH85" s="245"/>
      <c r="BI85" s="245"/>
      <c r="BJ85" s="245"/>
      <c r="BK85" s="245"/>
      <c r="BL85" s="245"/>
      <c r="BM85" s="245"/>
      <c r="BN85" s="245"/>
      <c r="BO85" s="247"/>
      <c r="BP85" s="263">
        <v>2732188292.8599901</v>
      </c>
      <c r="BQ85" s="263">
        <v>242963</v>
      </c>
      <c r="BR85" s="263">
        <v>24025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16032.593235910001</v>
      </c>
      <c r="I86" s="164"/>
      <c r="J86" s="157"/>
      <c r="K86" s="228"/>
      <c r="L86" s="228"/>
      <c r="M86" s="228"/>
      <c r="O86" s="241" t="s">
        <v>550</v>
      </c>
      <c r="P86" s="241">
        <v>16988.78526973</v>
      </c>
      <c r="Q86" s="239"/>
      <c r="R86" s="157"/>
      <c r="S86" s="253" t="s">
        <v>570</v>
      </c>
      <c r="T86" s="258">
        <v>0</v>
      </c>
      <c r="U86" s="258">
        <v>0</v>
      </c>
      <c r="V86" s="258">
        <v>0</v>
      </c>
      <c r="W86" s="258">
        <v>0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16806.65279977</v>
      </c>
      <c r="I87" s="164"/>
      <c r="J87" s="157"/>
      <c r="K87" s="228"/>
      <c r="L87" s="228"/>
      <c r="M87" s="228"/>
      <c r="O87" s="241" t="s">
        <v>551</v>
      </c>
      <c r="P87" s="241">
        <v>17670.9798548</v>
      </c>
      <c r="Q87" s="239"/>
      <c r="R87" s="157"/>
      <c r="S87" s="253" t="s">
        <v>451</v>
      </c>
      <c r="T87" s="258">
        <v>518339222.92400002</v>
      </c>
      <c r="U87" s="258">
        <v>32746</v>
      </c>
      <c r="V87" s="258">
        <v>99</v>
      </c>
      <c r="W87" s="258">
        <v>472686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6457.6976280600002</v>
      </c>
      <c r="I88" s="164"/>
      <c r="J88" s="157"/>
      <c r="K88" s="228"/>
      <c r="L88" s="228"/>
      <c r="M88" s="228"/>
      <c r="O88" s="241" t="s">
        <v>314</v>
      </c>
      <c r="P88" s="241">
        <v>6616.9846296400001</v>
      </c>
      <c r="Q88" s="239"/>
      <c r="R88" s="157"/>
      <c r="S88" s="247" t="s">
        <v>448</v>
      </c>
      <c r="T88" s="247">
        <v>0</v>
      </c>
      <c r="U88" s="247">
        <v>4945</v>
      </c>
      <c r="V88" s="247">
        <v>120</v>
      </c>
      <c r="W88" s="247">
        <v>830042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139797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15941.266410800001</v>
      </c>
      <c r="I89" s="164"/>
      <c r="J89" s="157"/>
      <c r="K89" s="228"/>
      <c r="L89" s="228"/>
      <c r="M89" s="228"/>
      <c r="O89" s="241" t="s">
        <v>315</v>
      </c>
      <c r="P89" s="241">
        <v>17455.805770610001</v>
      </c>
      <c r="Q89" s="239"/>
      <c r="S89" s="245" t="s">
        <v>182</v>
      </c>
      <c r="T89" s="245">
        <v>696170.68299999996</v>
      </c>
      <c r="U89" s="245">
        <v>2133</v>
      </c>
      <c r="V89" s="245">
        <v>5</v>
      </c>
      <c r="W89" s="245">
        <v>1536119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5284.8450554999999</v>
      </c>
      <c r="I90" s="164"/>
      <c r="J90" s="157"/>
      <c r="K90" s="228"/>
      <c r="L90" s="228"/>
      <c r="M90" s="228"/>
      <c r="O90" s="241" t="s">
        <v>316</v>
      </c>
      <c r="P90" s="241">
        <v>5519.47830746</v>
      </c>
      <c r="Q90" s="239"/>
      <c r="S90" s="245" t="s">
        <v>446</v>
      </c>
      <c r="T90" s="245">
        <v>14896664239.100201</v>
      </c>
      <c r="U90" s="245">
        <v>47192</v>
      </c>
      <c r="V90" s="245">
        <v>9353</v>
      </c>
      <c r="W90" s="245">
        <v>671733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10262.416059949999</v>
      </c>
      <c r="I91" s="164"/>
      <c r="J91" s="157"/>
      <c r="K91" s="228"/>
      <c r="L91" s="228"/>
      <c r="M91" s="228"/>
      <c r="O91" s="241" t="s">
        <v>72</v>
      </c>
      <c r="P91" s="241">
        <v>12112.316513350001</v>
      </c>
      <c r="Q91" s="239"/>
      <c r="S91" s="245" t="s">
        <v>449</v>
      </c>
      <c r="T91" s="245">
        <v>129632755.516</v>
      </c>
      <c r="U91" s="245">
        <v>113328</v>
      </c>
      <c r="V91" s="245">
        <v>18</v>
      </c>
      <c r="W91" s="245">
        <v>12027706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63648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28949.093453770001</v>
      </c>
      <c r="I92" s="164"/>
      <c r="J92" s="157"/>
      <c r="K92" s="228"/>
      <c r="L92" s="228"/>
      <c r="M92" s="228"/>
      <c r="O92" s="241" t="s">
        <v>74</v>
      </c>
      <c r="P92" s="241">
        <v>30131.652276289999</v>
      </c>
      <c r="Q92" s="239"/>
      <c r="S92" s="245" t="s">
        <v>450</v>
      </c>
      <c r="T92" s="245">
        <v>0</v>
      </c>
      <c r="U92" s="245">
        <v>52432</v>
      </c>
      <c r="V92" s="245">
        <v>17</v>
      </c>
      <c r="W92" s="245">
        <v>11531907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44391.868607199998</v>
      </c>
      <c r="I93" s="164"/>
      <c r="J93" s="157"/>
      <c r="K93" s="228"/>
      <c r="L93" s="228"/>
      <c r="M93" s="228"/>
      <c r="O93" s="241" t="s">
        <v>76</v>
      </c>
      <c r="P93" s="241">
        <v>45501.213880329997</v>
      </c>
      <c r="Q93" s="239"/>
      <c r="S93" s="245" t="s">
        <v>447</v>
      </c>
      <c r="T93" s="245">
        <v>1014704232.5</v>
      </c>
      <c r="U93" s="245">
        <v>14224</v>
      </c>
      <c r="V93" s="245">
        <v>132</v>
      </c>
      <c r="W93" s="245">
        <v>1211214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58666.891100469998</v>
      </c>
      <c r="I94" s="164"/>
      <c r="J94" s="157"/>
      <c r="K94" s="228"/>
      <c r="L94" s="228"/>
      <c r="M94" s="228"/>
      <c r="O94" s="241" t="s">
        <v>78</v>
      </c>
      <c r="P94" s="241">
        <v>62503.093753499998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11068.960529800001</v>
      </c>
      <c r="I95" s="164"/>
      <c r="J95" s="157"/>
      <c r="K95" s="228"/>
      <c r="L95" s="228"/>
      <c r="M95" s="228"/>
      <c r="O95" s="241" t="s">
        <v>317</v>
      </c>
      <c r="P95" s="241">
        <v>11489.725622669999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6693.1225849800003</v>
      </c>
      <c r="I96" s="164"/>
      <c r="J96" s="157"/>
      <c r="K96" s="228"/>
      <c r="L96" s="228"/>
      <c r="M96" s="228"/>
      <c r="O96" s="241" t="s">
        <v>318</v>
      </c>
      <c r="P96" s="241">
        <v>6798.0100068399997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5124.2121184300004</v>
      </c>
      <c r="I97" s="164"/>
      <c r="K97" s="228"/>
      <c r="L97" s="228"/>
      <c r="M97" s="228"/>
      <c r="O97" s="241" t="s">
        <v>88</v>
      </c>
      <c r="P97" s="241">
        <v>5393.7054792199997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20075.057257240001</v>
      </c>
      <c r="I98" s="164"/>
      <c r="K98" s="228"/>
      <c r="L98" s="228"/>
      <c r="M98" s="228"/>
      <c r="O98" s="241" t="s">
        <v>80</v>
      </c>
      <c r="P98" s="241">
        <v>22627.604750869999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563.64481823999995</v>
      </c>
      <c r="I99" s="164"/>
      <c r="K99" s="228"/>
      <c r="L99" s="228"/>
      <c r="M99" s="228"/>
      <c r="O99" s="241" t="s">
        <v>319</v>
      </c>
      <c r="P99" s="241">
        <v>663.42204713000001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4978.8584878000001</v>
      </c>
      <c r="I100" s="164"/>
      <c r="K100" s="228"/>
      <c r="L100" s="228"/>
      <c r="M100" s="228"/>
      <c r="O100" s="241" t="s">
        <v>86</v>
      </c>
      <c r="P100" s="241">
        <v>5061.6018769299999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4576.7428601000001</v>
      </c>
      <c r="I101" s="164"/>
      <c r="K101" s="228"/>
      <c r="L101" s="228"/>
      <c r="M101" s="228"/>
      <c r="O101" s="241" t="s">
        <v>320</v>
      </c>
      <c r="P101" s="241">
        <v>4602.7016666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41020.936554300002</v>
      </c>
      <c r="I102" s="164"/>
      <c r="K102" s="228"/>
      <c r="L102" s="228"/>
      <c r="M102" s="228"/>
      <c r="O102" s="241" t="s">
        <v>82</v>
      </c>
      <c r="P102" s="241">
        <v>42603.192823680001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27945.13158084</v>
      </c>
      <c r="I103" s="164"/>
      <c r="K103" s="228"/>
      <c r="L103" s="228"/>
      <c r="M103" s="228"/>
      <c r="O103" s="241" t="s">
        <v>84</v>
      </c>
      <c r="P103" s="241">
        <v>28535.138883840002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7609.0076608199997</v>
      </c>
      <c r="I104" s="164"/>
      <c r="K104" s="228"/>
      <c r="L104" s="228"/>
      <c r="M104" s="228"/>
      <c r="O104" s="241" t="s">
        <v>321</v>
      </c>
      <c r="P104" s="241">
        <v>7893.2723017400003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1722.0761829999999</v>
      </c>
      <c r="I105" s="164"/>
      <c r="K105" s="228"/>
      <c r="L105" s="228"/>
      <c r="M105" s="228"/>
      <c r="O105" s="241" t="s">
        <v>322</v>
      </c>
      <c r="P105" s="241">
        <v>1658.20047742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161.1110396</v>
      </c>
      <c r="I106" s="164"/>
      <c r="K106" s="228"/>
      <c r="L106" s="228"/>
      <c r="M106" s="228"/>
      <c r="O106" s="241" t="s">
        <v>323</v>
      </c>
      <c r="P106" s="241">
        <v>164.37942255999999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552</v>
      </c>
      <c r="H107" s="223">
        <v>13797.75148266</v>
      </c>
      <c r="I107" s="164"/>
      <c r="K107" s="228"/>
      <c r="L107" s="228"/>
      <c r="M107" s="228"/>
      <c r="O107" s="241" t="s">
        <v>552</v>
      </c>
      <c r="P107" s="241">
        <v>13876.130676819999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553</v>
      </c>
      <c r="H108" s="223">
        <v>13262.4832718</v>
      </c>
      <c r="I108" s="164"/>
      <c r="K108" s="228"/>
      <c r="L108" s="228"/>
      <c r="M108" s="228"/>
      <c r="O108" s="241" t="s">
        <v>553</v>
      </c>
      <c r="P108" s="241">
        <v>13406.026052740001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554</v>
      </c>
      <c r="H109" s="223">
        <v>10143.36711521</v>
      </c>
      <c r="I109" s="164"/>
      <c r="K109" s="228"/>
      <c r="L109" s="228"/>
      <c r="M109" s="228"/>
      <c r="O109" s="241" t="s">
        <v>554</v>
      </c>
      <c r="P109" s="241">
        <v>10341.86518255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8539.4980436999995</v>
      </c>
      <c r="I110" s="164"/>
      <c r="K110" s="228"/>
      <c r="L110" s="228"/>
      <c r="M110" s="228"/>
      <c r="O110" s="241" t="s">
        <v>324</v>
      </c>
      <c r="P110" s="241">
        <v>9015.4987652599993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82073.025102119995</v>
      </c>
      <c r="I111" s="164"/>
      <c r="K111" s="228"/>
      <c r="L111" s="228"/>
      <c r="M111" s="228"/>
      <c r="O111" s="241" t="s">
        <v>325</v>
      </c>
      <c r="P111" s="241">
        <v>86960.243659130007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42190.628084440003</v>
      </c>
      <c r="I112" s="164"/>
      <c r="K112" s="228"/>
      <c r="L112" s="228"/>
      <c r="M112" s="228"/>
      <c r="O112" s="241" t="s">
        <v>326</v>
      </c>
      <c r="P112" s="241">
        <v>43270.361818240002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1169.38891713</v>
      </c>
      <c r="I113" s="164"/>
      <c r="K113" s="228"/>
      <c r="L113" s="228"/>
      <c r="M113" s="228"/>
      <c r="O113" s="241" t="s">
        <v>327</v>
      </c>
      <c r="P113" s="241">
        <v>1204.7587295599999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714.28136376999998</v>
      </c>
      <c r="I114" s="164"/>
      <c r="K114" s="228"/>
      <c r="L114" s="228"/>
      <c r="M114" s="228"/>
      <c r="O114" s="241" t="s">
        <v>190</v>
      </c>
      <c r="P114" s="241">
        <v>710.74635203000003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3380.3106722699999</v>
      </c>
      <c r="I115" s="164"/>
      <c r="K115" s="228"/>
      <c r="L115" s="228"/>
      <c r="M115" s="228"/>
      <c r="O115" s="241" t="s">
        <v>329</v>
      </c>
      <c r="P115" s="241">
        <v>3607.8645352499998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4263.0304991900002</v>
      </c>
      <c r="I116" s="164"/>
      <c r="K116" s="228"/>
      <c r="L116" s="228"/>
      <c r="M116" s="228"/>
      <c r="O116" s="241" t="s">
        <v>330</v>
      </c>
      <c r="P116" s="241">
        <v>4394.4743692800002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599.09296018999999</v>
      </c>
      <c r="I117" s="164"/>
      <c r="K117" s="228"/>
      <c r="L117" s="228"/>
      <c r="M117" s="228"/>
      <c r="O117" s="241" t="s">
        <v>331</v>
      </c>
      <c r="P117" s="241">
        <v>611.74164715999996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62.679659960000002</v>
      </c>
      <c r="I118" s="164"/>
      <c r="K118" s="228"/>
      <c r="L118" s="228"/>
      <c r="M118" s="228"/>
      <c r="O118" s="241" t="s">
        <v>333</v>
      </c>
      <c r="P118" s="241">
        <v>67.87438942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119.90721648</v>
      </c>
      <c r="I119" s="164"/>
      <c r="K119" s="228"/>
      <c r="L119" s="228"/>
      <c r="M119" s="228"/>
      <c r="O119" s="241" t="s">
        <v>334</v>
      </c>
      <c r="P119" s="241">
        <v>124.43690818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47.504054510000003</v>
      </c>
      <c r="I120" s="164"/>
      <c r="K120" s="228"/>
      <c r="L120" s="228"/>
      <c r="M120" s="228"/>
      <c r="O120" s="241" t="s">
        <v>335</v>
      </c>
      <c r="P120" s="241">
        <v>49.634053080000001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87.090154080000005</v>
      </c>
      <c r="I121" s="164"/>
      <c r="K121" s="228"/>
      <c r="L121" s="228"/>
      <c r="M121" s="228"/>
      <c r="O121" s="241" t="s">
        <v>336</v>
      </c>
      <c r="P121" s="241">
        <v>87.205265269999998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46141.223220710002</v>
      </c>
      <c r="I122" s="164"/>
      <c r="K122" s="228"/>
      <c r="L122" s="228"/>
      <c r="M122" s="228"/>
      <c r="O122" s="241" t="s">
        <v>337</v>
      </c>
      <c r="P122" s="241">
        <v>49520.663013750003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3358.9392187200001</v>
      </c>
      <c r="I123" s="164"/>
      <c r="K123" s="228"/>
      <c r="L123" s="228"/>
      <c r="M123" s="228"/>
      <c r="O123" s="241" t="s">
        <v>338</v>
      </c>
      <c r="P123" s="241">
        <v>3761.6198692500002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52388.870566450001</v>
      </c>
      <c r="I124" s="164"/>
      <c r="K124" s="228"/>
      <c r="L124" s="228"/>
      <c r="M124" s="228"/>
      <c r="O124" s="241" t="s">
        <v>339</v>
      </c>
      <c r="P124" s="241">
        <v>55708.470309229997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11169.726595010001</v>
      </c>
      <c r="I125" s="164"/>
      <c r="K125" s="228"/>
      <c r="L125" s="228"/>
      <c r="M125" s="228"/>
      <c r="O125" s="241" t="s">
        <v>340</v>
      </c>
      <c r="P125" s="241">
        <v>11927.727785360001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814.41823107000005</v>
      </c>
      <c r="I126" s="164"/>
      <c r="K126" s="228"/>
      <c r="L126" s="228"/>
      <c r="M126" s="228"/>
      <c r="O126" s="241" t="s">
        <v>341</v>
      </c>
      <c r="P126" s="241">
        <v>808.51132791999999</v>
      </c>
    </row>
    <row r="127" spans="2:16" x14ac:dyDescent="0.2">
      <c r="B127" s="190" t="s">
        <v>303</v>
      </c>
      <c r="C127" s="193">
        <v>43390</v>
      </c>
      <c r="D127" s="190">
        <v>13702.9005</v>
      </c>
      <c r="E127" s="223">
        <v>1</v>
      </c>
      <c r="F127" s="209"/>
      <c r="G127" s="223" t="s">
        <v>343</v>
      </c>
      <c r="H127" s="223">
        <v>3011.3113469800001</v>
      </c>
      <c r="I127" s="164"/>
      <c r="K127" s="228"/>
      <c r="L127" s="228"/>
      <c r="M127" s="228"/>
      <c r="O127" s="241" t="s">
        <v>343</v>
      </c>
      <c r="P127" s="241">
        <v>3144.4793816400002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9953.3746693100002</v>
      </c>
      <c r="I128" s="164"/>
      <c r="K128" s="228"/>
      <c r="L128" s="228"/>
      <c r="M128" s="228"/>
      <c r="O128" s="241" t="s">
        <v>344</v>
      </c>
      <c r="P128" s="241">
        <v>10766.63537437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23077.75</v>
      </c>
      <c r="I129" s="164"/>
      <c r="K129" s="228"/>
      <c r="L129" s="228"/>
      <c r="M129" s="228"/>
      <c r="O129" s="241" t="s">
        <v>345</v>
      </c>
      <c r="P129" s="241">
        <v>27237.74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9351.44</v>
      </c>
      <c r="I130" s="164"/>
      <c r="K130" s="228"/>
      <c r="L130" s="228"/>
      <c r="M130" s="228"/>
      <c r="O130" s="241" t="s">
        <v>346</v>
      </c>
      <c r="P130" s="241">
        <v>10546.79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15707.79</v>
      </c>
      <c r="I131" s="164"/>
      <c r="K131" s="228"/>
      <c r="L131" s="228"/>
      <c r="M131" s="228"/>
      <c r="O131" s="241" t="s">
        <v>347</v>
      </c>
      <c r="P131" s="241">
        <v>17124.93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4159.3100000000004</v>
      </c>
      <c r="I132" s="164"/>
      <c r="K132" s="228"/>
      <c r="L132" s="228"/>
      <c r="M132" s="228"/>
      <c r="O132" s="241" t="s">
        <v>348</v>
      </c>
      <c r="P132" s="241">
        <v>4549.8100000000004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4764.74</v>
      </c>
      <c r="I133" s="164"/>
      <c r="K133" s="228"/>
      <c r="L133" s="228"/>
      <c r="M133" s="228"/>
      <c r="O133" s="241" t="s">
        <v>349</v>
      </c>
      <c r="P133" s="241">
        <v>4717.54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2763.74</v>
      </c>
      <c r="I134" s="164"/>
      <c r="K134" s="228"/>
      <c r="L134" s="228"/>
      <c r="M134" s="228"/>
      <c r="O134" s="241" t="s">
        <v>350</v>
      </c>
      <c r="P134" s="241">
        <v>2934.47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19714.509999999998</v>
      </c>
      <c r="I135" s="164"/>
      <c r="K135" s="228"/>
      <c r="L135" s="228"/>
      <c r="M135" s="228"/>
      <c r="O135" s="241" t="s">
        <v>351</v>
      </c>
      <c r="P135" s="241">
        <v>20182.27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2910.78</v>
      </c>
      <c r="I136" s="164"/>
      <c r="K136" s="228"/>
      <c r="L136" s="228"/>
      <c r="M136" s="228"/>
      <c r="O136" s="241" t="s">
        <v>352</v>
      </c>
      <c r="P136" s="241">
        <v>2773.91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5802.55</v>
      </c>
      <c r="I137" s="164"/>
      <c r="K137" s="228"/>
      <c r="L137" s="228"/>
      <c r="M137" s="228"/>
      <c r="O137" s="241" t="s">
        <v>353</v>
      </c>
      <c r="P137" s="241">
        <v>6120.47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5425.44</v>
      </c>
      <c r="I138" s="164"/>
      <c r="K138" s="228"/>
      <c r="L138" s="228"/>
      <c r="M138" s="228"/>
      <c r="O138" s="241" t="s">
        <v>354</v>
      </c>
      <c r="P138" s="241">
        <v>5659.21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4755.59</v>
      </c>
      <c r="I139" s="164"/>
      <c r="K139" s="228"/>
      <c r="L139" s="228"/>
      <c r="M139" s="228"/>
      <c r="O139" s="241" t="s">
        <v>355</v>
      </c>
      <c r="P139" s="241">
        <v>4632.62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5830.67</v>
      </c>
      <c r="I140" s="164"/>
      <c r="K140" s="228"/>
      <c r="L140" s="228"/>
      <c r="M140" s="228"/>
      <c r="O140" s="241" t="s">
        <v>356</v>
      </c>
      <c r="P140" s="241">
        <v>6011.62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17349.77</v>
      </c>
      <c r="I141" s="164"/>
      <c r="K141" s="228"/>
      <c r="L141" s="228"/>
      <c r="M141" s="228"/>
      <c r="O141" s="241" t="s">
        <v>357</v>
      </c>
      <c r="P141" s="241">
        <v>16826.75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11153.11</v>
      </c>
      <c r="I142" s="164"/>
      <c r="K142" s="228"/>
      <c r="L142" s="228"/>
      <c r="M142" s="228"/>
      <c r="O142" s="241" t="s">
        <v>358</v>
      </c>
      <c r="P142" s="241">
        <v>11792.55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477.34</v>
      </c>
      <c r="I143" s="164"/>
      <c r="K143" s="228"/>
      <c r="L143" s="228"/>
      <c r="M143" s="228"/>
      <c r="O143" s="241" t="s">
        <v>359</v>
      </c>
      <c r="P143" s="241">
        <v>609.92999999999995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41657.75</v>
      </c>
      <c r="I144" s="164"/>
      <c r="K144" s="228"/>
      <c r="L144" s="228"/>
      <c r="M144" s="228"/>
      <c r="O144" s="241" t="s">
        <v>360</v>
      </c>
      <c r="P144" s="241">
        <v>44795.4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8076.23</v>
      </c>
      <c r="I145" s="164"/>
      <c r="K145" s="228"/>
      <c r="L145" s="228"/>
      <c r="M145" s="228"/>
      <c r="O145" s="241" t="s">
        <v>361</v>
      </c>
      <c r="P145" s="241">
        <v>8377.98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13705.11</v>
      </c>
      <c r="I146" s="164"/>
      <c r="K146" s="228"/>
      <c r="L146" s="228"/>
      <c r="M146" s="228"/>
      <c r="O146" s="241" t="s">
        <v>362</v>
      </c>
      <c r="P146" s="241">
        <v>14043.16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13709.09</v>
      </c>
      <c r="I147" s="164"/>
      <c r="K147" s="228"/>
      <c r="L147" s="228"/>
      <c r="M147" s="228"/>
      <c r="O147" s="241" t="s">
        <v>363</v>
      </c>
      <c r="P147" s="241">
        <v>15011.55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28784.67</v>
      </c>
      <c r="I148" s="164"/>
      <c r="K148" s="228"/>
      <c r="L148" s="228"/>
      <c r="M148" s="228"/>
      <c r="O148" s="241" t="s">
        <v>364</v>
      </c>
      <c r="P148" s="241">
        <v>29878.83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11442.57</v>
      </c>
      <c r="I149" s="164"/>
      <c r="K149" s="228"/>
      <c r="L149" s="228"/>
      <c r="M149" s="228"/>
      <c r="O149" s="241" t="s">
        <v>365</v>
      </c>
      <c r="P149" s="241">
        <v>11621.88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77564.41</v>
      </c>
      <c r="I150" s="164"/>
      <c r="K150" s="228"/>
      <c r="L150" s="228"/>
      <c r="M150" s="228"/>
      <c r="O150" s="241" t="s">
        <v>366</v>
      </c>
      <c r="P150" s="241">
        <v>91294.98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6109.23</v>
      </c>
      <c r="I151" s="164"/>
      <c r="K151" s="228"/>
      <c r="L151" s="228"/>
      <c r="M151" s="228"/>
      <c r="O151" s="241" t="s">
        <v>367</v>
      </c>
      <c r="P151" s="241">
        <v>6143.88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5042.6099999999997</v>
      </c>
      <c r="I152" s="164"/>
      <c r="K152" s="228"/>
      <c r="L152" s="228"/>
      <c r="M152" s="228"/>
      <c r="O152" s="241" t="s">
        <v>368</v>
      </c>
      <c r="P152" s="241">
        <v>4855.57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6225.53</v>
      </c>
      <c r="I153" s="164"/>
      <c r="K153" s="228"/>
      <c r="L153" s="228"/>
      <c r="M153" s="228"/>
      <c r="O153" s="241" t="s">
        <v>369</v>
      </c>
      <c r="P153" s="241">
        <v>6351.82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11541.1</v>
      </c>
      <c r="I154" s="164"/>
      <c r="K154" s="228"/>
      <c r="L154" s="228"/>
      <c r="M154" s="228"/>
      <c r="O154" s="241" t="s">
        <v>370</v>
      </c>
      <c r="P154" s="241">
        <v>12184.41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19391.740000000002</v>
      </c>
      <c r="I155" s="164"/>
      <c r="K155" s="228"/>
      <c r="L155" s="228"/>
      <c r="M155" s="228"/>
      <c r="O155" s="241" t="s">
        <v>371</v>
      </c>
      <c r="P155" s="241">
        <v>20546.46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13142.82</v>
      </c>
      <c r="I156" s="164"/>
      <c r="K156" s="228"/>
      <c r="L156" s="228"/>
      <c r="M156" s="228"/>
      <c r="O156" s="241" t="s">
        <v>372</v>
      </c>
      <c r="P156" s="241">
        <v>13560.24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8776.26</v>
      </c>
      <c r="I157" s="164"/>
      <c r="K157" s="228"/>
      <c r="L157" s="228"/>
      <c r="M157" s="228"/>
      <c r="O157" s="241" t="s">
        <v>373</v>
      </c>
      <c r="P157" s="241">
        <v>9041.65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5633.91</v>
      </c>
      <c r="I158" s="164"/>
      <c r="K158" s="228"/>
      <c r="L158" s="228"/>
      <c r="M158" s="228"/>
      <c r="O158" s="241" t="s">
        <v>374</v>
      </c>
      <c r="P158" s="241">
        <v>5665.21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7420.02</v>
      </c>
      <c r="I159" s="164"/>
      <c r="K159" s="228"/>
      <c r="L159" s="228"/>
      <c r="M159" s="228"/>
      <c r="O159" s="241" t="s">
        <v>375</v>
      </c>
      <c r="P159" s="241">
        <v>7900.5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9675.64</v>
      </c>
      <c r="I160" s="164"/>
      <c r="K160" s="228"/>
      <c r="L160" s="228"/>
      <c r="M160" s="228"/>
      <c r="O160" s="241" t="s">
        <v>376</v>
      </c>
      <c r="P160" s="241">
        <v>9973.9699999999993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11039.9</v>
      </c>
      <c r="I161" s="164"/>
      <c r="K161" s="228"/>
      <c r="L161" s="228"/>
      <c r="M161" s="228"/>
      <c r="O161" s="241" t="s">
        <v>377</v>
      </c>
      <c r="P161" s="241">
        <v>11272.99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23077.75</v>
      </c>
      <c r="I162" s="164"/>
      <c r="K162" s="228"/>
      <c r="L162" s="228"/>
      <c r="M162" s="228"/>
      <c r="O162" s="241" t="s">
        <v>379</v>
      </c>
      <c r="P162" s="241">
        <v>27237.74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5650.23</v>
      </c>
      <c r="I163" s="164"/>
      <c r="K163" s="228"/>
      <c r="L163" s="228"/>
      <c r="M163" s="228"/>
      <c r="O163" s="241" t="s">
        <v>380</v>
      </c>
      <c r="P163" s="241">
        <v>5912.87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9915.09</v>
      </c>
      <c r="I164" s="164"/>
      <c r="K164" s="228"/>
      <c r="L164" s="228"/>
      <c r="M164" s="228"/>
      <c r="O164" s="241" t="s">
        <v>381</v>
      </c>
      <c r="P164" s="241">
        <v>10165.459999999999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13927.35</v>
      </c>
      <c r="I165" s="164"/>
      <c r="K165" s="228"/>
      <c r="L165" s="228"/>
      <c r="M165" s="228"/>
      <c r="O165" s="241" t="s">
        <v>382</v>
      </c>
      <c r="P165" s="241">
        <v>14672.27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14147.05</v>
      </c>
      <c r="I166" s="164"/>
      <c r="K166" s="228"/>
      <c r="L166" s="228"/>
      <c r="M166" s="228"/>
      <c r="O166" s="241" t="s">
        <v>383</v>
      </c>
      <c r="P166" s="241">
        <v>14891.07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33887.370000000003</v>
      </c>
      <c r="I167" s="164"/>
      <c r="K167" s="228"/>
      <c r="L167" s="228"/>
      <c r="M167" s="228"/>
      <c r="O167" s="241" t="s">
        <v>384</v>
      </c>
      <c r="P167" s="241">
        <v>38196.21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5726.87</v>
      </c>
      <c r="I168" s="164"/>
      <c r="K168" s="228"/>
      <c r="L168" s="228"/>
      <c r="M168" s="228"/>
      <c r="O168" s="241" t="s">
        <v>385</v>
      </c>
      <c r="P168" s="241">
        <v>5822.05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9837.0499999999993</v>
      </c>
      <c r="I169" s="164"/>
      <c r="K169" s="228"/>
      <c r="L169" s="228"/>
      <c r="M169" s="228"/>
      <c r="O169" s="241" t="s">
        <v>386</v>
      </c>
      <c r="P169" s="241">
        <v>10243.25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10266.86</v>
      </c>
      <c r="I170" s="164"/>
      <c r="K170" s="228"/>
      <c r="L170" s="228"/>
      <c r="M170" s="228"/>
      <c r="O170" s="241" t="s">
        <v>387</v>
      </c>
      <c r="P170" s="241">
        <v>10483.629999999999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4157.34</v>
      </c>
      <c r="I171" s="164"/>
      <c r="K171" s="228"/>
      <c r="L171" s="228"/>
      <c r="M171" s="228"/>
      <c r="O171" s="241" t="s">
        <v>388</v>
      </c>
      <c r="P171" s="241">
        <v>4373.22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16689.990000000002</v>
      </c>
      <c r="I172" s="164"/>
      <c r="K172" s="228"/>
      <c r="L172" s="228"/>
      <c r="M172" s="228"/>
      <c r="O172" s="241" t="s">
        <v>389</v>
      </c>
      <c r="P172" s="241">
        <v>18309.509999999998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13104.4</v>
      </c>
      <c r="I173" s="164"/>
      <c r="K173" s="228"/>
      <c r="L173" s="228"/>
      <c r="M173" s="228"/>
      <c r="O173" s="241" t="s">
        <v>390</v>
      </c>
      <c r="P173" s="241">
        <v>13741.54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15527.31</v>
      </c>
      <c r="I174" s="164"/>
      <c r="K174" s="228"/>
      <c r="L174" s="228"/>
      <c r="M174" s="228"/>
      <c r="O174" s="241" t="s">
        <v>391</v>
      </c>
      <c r="P174" s="241">
        <v>16822.55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4472.96</v>
      </c>
      <c r="I175" s="164"/>
      <c r="K175" s="228"/>
      <c r="L175" s="228"/>
      <c r="M175" s="228"/>
      <c r="O175" s="241" t="s">
        <v>392</v>
      </c>
      <c r="P175" s="241">
        <v>4684.1000000000004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15287.05</v>
      </c>
      <c r="I176" s="164"/>
      <c r="K176" s="228"/>
      <c r="L176" s="228"/>
      <c r="M176" s="228"/>
      <c r="O176" s="241" t="s">
        <v>393</v>
      </c>
      <c r="P176" s="241">
        <v>16674.46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12860.72</v>
      </c>
      <c r="I177" s="164"/>
      <c r="K177" s="228"/>
      <c r="L177" s="228"/>
      <c r="M177" s="228"/>
      <c r="O177" s="241" t="s">
        <v>394</v>
      </c>
      <c r="P177" s="241">
        <v>13391.78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14527.36</v>
      </c>
      <c r="I178" s="164"/>
      <c r="K178" s="228"/>
      <c r="L178" s="228"/>
      <c r="M178" s="228"/>
      <c r="O178" s="241" t="s">
        <v>395</v>
      </c>
      <c r="P178" s="241">
        <v>15576.06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50024.309796560003</v>
      </c>
      <c r="I179" s="164"/>
      <c r="K179" s="228"/>
      <c r="L179" s="228"/>
      <c r="M179" s="228"/>
      <c r="O179" s="241" t="s">
        <v>396</v>
      </c>
      <c r="P179" s="241">
        <v>49534.730117699997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43368</v>
      </c>
      <c r="D226" s="190">
        <v>6084.98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2018-11-14T07:00:00+00:00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44D03-2502-41AF-9495-5506E7A6E3B0}"/>
</file>

<file path=customXml/itemProps2.xml><?xml version="1.0" encoding="utf-8"?>
<ds:datastoreItem xmlns:ds="http://schemas.openxmlformats.org/officeDocument/2006/customXml" ds:itemID="{660C54F4-B7C9-4F19-972C-E732F0124192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a5d7cc70-31c1-4b2e-9a12-faea9898ee50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20181031</dc:title>
  <dc:creator>rapelangm</dc:creator>
  <cp:lastModifiedBy>Julia Maluleka</cp:lastModifiedBy>
  <cp:lastPrinted>2018-11-12T09:30:15Z</cp:lastPrinted>
  <dcterms:created xsi:type="dcterms:W3CDTF">2009-10-22T12:59:48Z</dcterms:created>
  <dcterms:modified xsi:type="dcterms:W3CDTF">2018-11-12T09:45:47Z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