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W.I.P 2018\Market Profile\March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F139" i="1" l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B210" i="1"/>
  <c r="E198" i="1" l="1"/>
  <c r="E201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<sst xmlns="http://schemas.openxmlformats.org/spreadsheetml/2006/main" count="2513" uniqueCount="674">
  <si>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</si>
  <si>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</si>
  <si>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</si>
  <si>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</si>
  <si>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</si>
  <si>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</si>
  <si>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</si>
  <si>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</si>
  <si>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</si>
  <si>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</si>
  <si>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</si>
  <si>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</si>
  <si>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</si>
  <si>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</si>
  <si>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</si>
  <si>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</si>
  <si>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</si>
  <si>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</si>
  <si>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</si>
  <si>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</si>
  <si>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</si>
  <si>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</si>
  <si>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</si>
  <si>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</si>
  <si>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</si>
  <si>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</si>
  <si>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</si>
  <si>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</si>
  <si>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</si>
  <si>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</si>
  <si>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</si>
  <si>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</si>
  <si>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</si>
  <si>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</si>
  <si>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</si>
  <si>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</si>
  <si>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</si>
  <si>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</si>
  <si>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</si>
  <si>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</si>
  <si>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</si>
  <si>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</si>
  <si>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</si>
  <si>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</si>
  <si>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</si>
  <si>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</si>
  <si>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</si>
  <si>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</si>
  <si>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</si>
  <si>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</si>
  <si>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</si>
  <si>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</si>
  <si>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</si>
  <si>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</si>
  <si>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</si>
  <si>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</si>
  <si>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</si>
  <si>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</si>
  <si>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</si>
  <si>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</si>
  <si>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</si>
  <si>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</si>
  <si>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</si>
  <si>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</si>
  <si>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</si>
  <si>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</si>
  <si>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</si>
  <si>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</si>
  <si>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</si>
  <si>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</si>
  <si>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</si>
  <si>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</si>
  <si>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</si>
  <si>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</si>
  <si>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</si>
  <si>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</si>
  <si>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</si>
  <si>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</si>
  <si>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</si>
  <si>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</si>
  <si>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</si>
  <si>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</si>
  <si>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</si>
  <si>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</si>
  <si>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</si>
  <si>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</si>
  <si>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</si>
  <si>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</si>
  <si>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</si>
  <si>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</si>
  <si>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</si>
  <si>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</si>
  <si>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</si>
  <si>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</si>
  <si>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</si>
  <si>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</si>
  <si>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</si>
  <si>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</si>
  <si>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</si>
  <si>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</si>
  <si>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</si>
  <si>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</si>
  <si>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</si>
  <si>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</si>
  <si>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</si>
  <si>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</si>
  <si>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</si>
  <si>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</si>
  <si>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</si>
  <si>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</si>
  <si>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</si>
  <si>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</si>
  <si>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</si>
  <si>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</si>
  <si>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</si>
  <si>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</si>
  <si>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</si>
  <si>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</si>
  <si>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</si>
  <si>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</si>
  <si>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</si>
  <si>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</si>
  <si>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</si>
  <si>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</si>
  <si>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</si>
  <si>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</si>
  <si>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</si>
  <si>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</si>
  <si>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</si>
  <si>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</si>
  <si>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</si>
  <si>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</si>
  <si>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</si>
  <si>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</si>
  <si>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</si>
  <si>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</si>
  <si>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</si>
  <si>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</si>
  <si>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</si>
  <si>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</si>
  <si>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</si>
  <si>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</si>
  <si>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</si>
  <si>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</si>
  <si>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</si>
  <si>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</si>
  <si>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</si>
  <si>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</si>
  <si>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</si>
  <si>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</si>
  <si>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</si>
  <si>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</si>
  <si>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</si>
  <si>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</si>
  <si>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</si>
  <si>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</si>
  <si>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</si>
  <si>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</si>
  <si>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</si>
  <si>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</si>
  <si>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</si>
  <si>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</si>
  <si>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</si>
  <si>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</si>
  <si>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</si>
  <si>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</si>
  <si>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</si>
  <si>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</si>
  <si>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</si>
  <si>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</si>
  <si>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</si>
  <si>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</si>
  <si>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</si>
  <si>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</si>
  <si>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</si>
  <si>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</si>
  <si>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</si>
  <si>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</si>
  <si>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</si>
  <si>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</si>
  <si>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</si>
  <si>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</si>
  <si>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</si>
  <si>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</si>
  <si>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</si>
  <si>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</si>
  <si>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</si>
  <si>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</si>
  <si>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</si>
  <si>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</si>
  <si>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</si>
  <si>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</si>
  <si>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</si>
  <si>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</si>
  <si>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</si>
  <si>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</si>
  <si>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</si>
  <si>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</si>
  <si>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</si>
  <si>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</si>
  <si>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</si>
  <si>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</si>
  <si>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</si>
  <si>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</si>
  <si>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</si>
  <si>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</si>
  <si>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</si>
  <si>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</si>
  <si>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</si>
  <si>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</si>
  <si>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</si>
  <si>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</si>
  <si>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</si>
  <si>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</si>
  <si>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</si>
  <si>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</si>
  <si>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</si>
  <si>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</si>
  <si>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</si>
  <si>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</si>
  <si>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</si>
  <si>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</si>
  <si>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</si>
  <si>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</si>
  <si>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</si>
  <si>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</si>
  <si>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</si>
  <si>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</si>
  <si>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</si>
  <si>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</si>
  <si>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</si>
  <si>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</si>
  <si>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</si>
  <si>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</si>
  <si>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</si>
  <si>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</si>
  <si>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</si>
  <si>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</si>
  <si>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</si>
  <si>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</si>
  <si>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</si>
  <si>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</si>
  <si>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</si>
  <si>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</si>
  <si>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</si>
  <si>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</si>
  <si>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</si>
  <si>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</si>
  <si>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</si>
  <si>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</si>
  <si>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</si>
  <si>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</si>
  <si>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</si>
  <si>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</si>
  <si>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</si>
  <si>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</si>
  <si>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</si>
  <si>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</si>
  <si>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</si>
  <si>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</si>
  <si>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</si>
  <si>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</si>
  <si>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</si>
  <si>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</si>
  <si>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</si>
  <si>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</si>
  <si>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</si>
  <si>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</si>
  <si>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</si>
  <si>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</si>
  <si>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</si>
  <si>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</si>
  <si>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</si>
  <si>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</si>
  <si>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</si>
  <si>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</si>
  <si>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</si>
  <si>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</si>
  <si>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</si>
  <si>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</si>
  <si>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</si>
  <si>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</si>
  <si>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</si>
  <si>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</si>
  <si>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</si>
  <si>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</si>
  <si>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</si>
  <si>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</si>
  <si>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</si>
  <si>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</si>
  <si>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</si>
  <si>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</si>
  <si>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</si>
  <si>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</si>
  <si>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</si>
  <si>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</si>
  <si>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</si>
  <si>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</si>
  <si>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</si>
  <si>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</si>
  <si>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</si>
  <si>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</si>
  <si>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</si>
  <si>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</si>
  <si>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</si>
  <si>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</si>
  <si>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</si>
  <si>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</si>
  <si>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</si>
  <si>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</si>
  <si>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</si>
  <si>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</si>
  <si>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</si>
  <si>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</si>
  <si>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</si>
  <si>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</si>
  <si>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</si>
  <si>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</si>
  <si>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</si>
  <si>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</si>
  <si>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</si>
  <si>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</si>
  <si>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</si>
  <si>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</si>
  <si>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</si>
  <si>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</si>
  <si>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</si>
  <si>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</si>
  <si>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</si>
  <si>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</si>
  <si>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</si>
  <si>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</si>
  <si>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</si>
  <si>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</si>
  <si>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</si>
  <si>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</si>
  <si>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</si>
  <si>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</si>
  <si>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</si>
  <si>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</si>
  <si>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</si>
  <si>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</si>
  <si>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</si>
  <si>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</si>
  <si>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</si>
  <si>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</si>
  <si>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</si>
  <si>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</si>
  <si>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</si>
  <si>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</si>
  <si>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</si>
  <si>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</si>
  <si>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</si>
  <si>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</si>
  <si>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</si>
  <si>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</si>
  <si>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</si>
  <si>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</si>
  <si>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</si>
  <si>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</si>
  <si>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</si>
  <si>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</si>
  <si>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</si>
  <si>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</si>
  <si>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</si>
  <si>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</si>
  <si>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</si>
  <si>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</si>
  <si>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</si>
  <si>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</si>
  <si>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</si>
  <si>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</si>
  <si>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</si>
  <si>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</si>
  <si>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</si>
  <si>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</si>
  <si>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</si>
  <si>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</si>
  <si>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</si>
  <si>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</si>
  <si>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</si>
  <si>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</si>
  <si>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</si>
  <si>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</si>
  <si>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</si>
  <si>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</si>
  <si>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</si>
  <si>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</si>
  <si>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</si>
  <si>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</si>
  <si>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</si>
  <si>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</si>
  <si>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</si>
  <si>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</si>
  <si>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</si>
  <si>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</si>
  <si>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</si>
  <si>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</si>
  <si>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</si>
  <si>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</si>
  <si>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</si>
  <si>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</si>
  <si>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</si>
  <si>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</si>
  <si>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</si>
  <si>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</si>
  <si>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</si>
  <si>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</si>
  <si>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</si>
  <si>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</si>
  <si>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</si>
  <si>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</si>
  <si>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</si>
  <si>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</si>
  <si>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</si>
  <si>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</si>
  <si>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</si>
  <si>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</si>
  <si>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</si>
  <si>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</si>
  <si>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</si>
  <si>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</si>
  <si>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</si>
  <si>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</si>
  <si>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</si>
  <si>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</si>
  <si>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</si>
  <si>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</si>
  <si>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</si>
  <si>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</si>
  <si>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</si>
  <si>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</si>
  <si>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</si>
  <si>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</si>
  <si>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</si>
  <si>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</si>
  <si>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</si>
  <si>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</si>
  <si>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</si>
  <si>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</si>
  <si>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</si>
  <si>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</si>
  <si>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</si>
  <si>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</si>
  <si>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</si>
  <si>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</si>
  <si>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</si>
  <si>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</si>
  <si>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</si>
  <si>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</si>
  <si>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</si>
  <si>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</si>
  <si>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</si>
  <si>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</si>
  <si>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</si>
  <si>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</si>
  <si>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</si>
  <si>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</si>
  <si>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</si>
  <si>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</si>
  <si>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</si>
  <si>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</si>
  <si>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</si>
  <si>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</si>
  <si>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</si>
  <si>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</si>
  <si>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</si>
  <si>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</si>
  <si>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</si>
  <si>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</si>
  <si>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</si>
  <si>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</si>
  <si>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</si>
  <si>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</si>
  <si>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</si>
  <si>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</si>
  <si>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</si>
  <si>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</si>
  <si>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</si>
  <si>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</si>
  <si>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</si>
  <si>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</si>
  <si>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</si>
  <si>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</si>
  <si>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</si>
  <si>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</si>
  <si>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</si>
  <si>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</si>
  <si>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</si>
  <si>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</si>
  <si>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</si>
  <si>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</si>
  <si>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</si>
  <si>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</si>
  <si>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</si>
  <si>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</si>
  <si>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</si>
  <si>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</si>
  <si>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</si>
  <si>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</si>
  <si>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</si>
  <si>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</si>
  <si>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</si>
  <si>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</si>
  <si>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</si>
  <si>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</si>
  <si>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</si>
  <si>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</si>
  <si>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</si>
  <si>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</si>
  <si>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</si>
  <si>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</si>
  <si>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</si>
  <si>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</si>
  <si>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</si>
  <si>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</si>
  <si>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</si>
  <si>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</si>
  <si>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</si>
  <si>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</si>
  <si>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</si>
  <si>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</si>
  <si>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</si>
  <si>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</si>
  <si>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</si>
  <si>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</si>
  <si>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</si>
  <si>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</si>
  <si>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</si>
  <si>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</si>
  <si>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</si>
  <si>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</si>
  <si>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</si>
  <si>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</si>
  <si>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</si>
  <si>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</si>
  <si>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</si>
  <si>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</si>
  <si>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</si>
  <si>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</si>
  <si>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</si>
  <si>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</si>
  <si>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</si>
  <si>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</si>
  <si>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</si>
  <si>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</si>
  <si>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</si>
  <si>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</si>
  <si>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</si>
  <si>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</si>
  <si>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</si>
  <si>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</si>
  <si>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</si>
  <si>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</si>
  <si>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</si>
  <si>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</si>
  <si>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</si>
  <si>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</si>
  <si>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</si>
  <si>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</si>
  <si>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</si>
  <si>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</si>
  <si>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</si>
  <si>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</si>
  <si>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</si>
  <si>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</si>
  <si>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</si>
  <si>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</si>
  <si>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</si>
  <si>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</si>
  <si>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</si>
  <si>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COPPER QUANTO</t>
  </si>
  <si>
    <t>CORN CONTRACT</t>
  </si>
  <si>
    <t>SOYA FUTURE</t>
  </si>
  <si>
    <t>BRENT CRUDE OIL FUTURE</t>
  </si>
  <si>
    <t xml:space="preserve">DIESEL EUROPEAN GASOIL 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</si>
  <si>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</si>
  <si>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</si>
  <si>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</si>
  <si>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</si>
  <si>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</si>
  <si>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</si>
  <si>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</si>
  <si>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</si>
  <si>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</si>
  <si>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</si>
  <si>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</si>
  <si>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</si>
  <si>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</si>
  <si>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</si>
  <si>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</si>
  <si>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</si>
  <si>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</si>
  <si>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</si>
  <si>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</si>
  <si>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</si>
  <si>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</si>
  <si>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</si>
  <si>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</si>
  <si>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</si>
  <si>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</si>
  <si>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</si>
  <si>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BRENT CRUDE OIL QUANTO</t>
  </si>
  <si>
    <t>BRENT CRUDE OIL COMMODITY CAN-DO</t>
  </si>
  <si>
    <t>CORN QUANTO</t>
  </si>
  <si>
    <t>SUGAR #11 QUANTO</t>
  </si>
  <si>
    <t>SOYABEAN CRUSH FUTURE</t>
  </si>
  <si>
    <t>LAMB CARCASS</t>
  </si>
  <si>
    <t xml:space="preserve">PLATINUM QUANTO </t>
  </si>
  <si>
    <t>PLATINUM</t>
  </si>
  <si>
    <t>SILVER</t>
  </si>
  <si>
    <t>CRUDE OIL</t>
  </si>
  <si>
    <t>MERINO WOOL</t>
  </si>
  <si>
    <t>QUANTO SOYBEAN OIL COMMODITY CAN-DO</t>
  </si>
  <si>
    <t>QUANTO SOYBEAN MEAL COMMODITY CANDO</t>
  </si>
  <si>
    <t>ZAMBIAN BREAD MILLING WHEAT FUTURE</t>
  </si>
  <si>
    <t>RAND DOLLAR CORN</t>
  </si>
  <si>
    <t>ZAMBIAN WHITE MAIZE</t>
  </si>
  <si>
    <t>ZAMBIAN SOYA BEANS FUTURE</t>
  </si>
  <si>
    <t>QUANTO SOYBEAN COMMODITY CANDO</t>
  </si>
  <si>
    <t>WHITE MAIZE GRADE 2 FUTURE</t>
  </si>
  <si>
    <t>QUANTO WHITE MAIZE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</si>
  <si>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</si>
  <si>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</si>
  <si>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</si>
  <si>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</si>
  <si>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</si>
  <si>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</si>
  <si>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</si>
  <si>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</si>
  <si>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</si>
  <si>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</si>
  <si>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</si>
  <si>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</si>
  <si>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</si>
  <si>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</si>
  <si>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</si>
  <si>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</si>
  <si>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</si>
  <si>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</si>
  <si>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</si>
  <si>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</si>
  <si>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</si>
  <si>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</si>
  <si>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</si>
  <si>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</si>
  <si>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</si>
  <si>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</si>
  <si>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</si>
  <si>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</si>
  <si>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</si>
  <si>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</si>
  <si>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</si>
  <si>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</si>
  <si>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</si>
  <si>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</si>
  <si>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</si>
  <si>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</si>
  <si>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</si>
  <si>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</si>
  <si>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</si>
  <si>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</si>
  <si>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</si>
  <si>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2018/03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</si>
  <si>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</si>
  <si>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</si>
  <si>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</si>
  <si>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</si>
  <si>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</si>
  <si>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</si>
  <si>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</si>
  <si>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</si>
  <si>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</si>
  <si>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82.37%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</si>
</sst>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6" formatCode="_ * #,##0.00_ ;_ * \-#,##0.00_ ;_ * &quot;-&quot;??_ ;_ @_ "/>
  </numFmts>
  <fonts count="6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4894">
    <xf numFmtId="0" fontId="0" fillId="0" borderId="0"/>
    <xf numFmtId="165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20" fillId="8" borderId="8" applyNumberFormat="0" applyFont="0" applyAlignment="0" applyProtection="0"/>
    <xf numFmtId="0" fontId="4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41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41" fillId="32" borderId="0" applyNumberFormat="0" applyBorder="0" applyAlignment="0" applyProtection="0"/>
    <xf numFmtId="9" fontId="2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410">
    <xf numFmtId="0" fontId="0" fillId="0" borderId="0" xfId="0"/>
    <xf numFmtId="0" fontId="21" fillId="0" borderId="0" xfId="0" applyFont="1"/>
    <xf numFmtId="165" fontId="0" fillId="0" borderId="0" xfId="1" applyFont="1"/>
    <xf numFmtId="166" fontId="0" fillId="0" borderId="0" xfId="1" applyNumberFormat="1" applyFont="1"/>
    <xf numFmtId="166" fontId="21" fillId="0" borderId="0" xfId="1" applyNumberFormat="1" applyFont="1"/>
    <xf numFmtId="165" fontId="21" fillId="0" borderId="0" xfId="1" applyFont="1"/>
    <xf numFmtId="14" fontId="0" fillId="0" borderId="0" xfId="0" applyNumberFormat="1" applyAlignment="1">
      <alignment horizontal="right"/>
    </xf>
    <xf numFmtId="14" fontId="21" fillId="0" borderId="0" xfId="0" applyNumberFormat="1" applyFont="1" applyAlignment="1">
      <alignment horizontal="right"/>
    </xf>
    <xf numFmtId="0" fontId="23" fillId="0" borderId="0" xfId="0" applyFont="1" applyFill="1"/>
    <xf numFmtId="0" fontId="25" fillId="0" borderId="0" xfId="0" applyFont="1" applyFill="1"/>
    <xf numFmtId="0" fontId="0" fillId="0" borderId="0" xfId="0" applyFont="1"/>
    <xf numFmtId="17" fontId="21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4" fillId="0" borderId="0" xfId="0" applyNumberFormat="1" applyFont="1"/>
    <xf numFmtId="0" fontId="22" fillId="0" borderId="0" xfId="0" applyFont="1"/>
    <xf numFmtId="166" fontId="0" fillId="0" borderId="0" xfId="0" applyNumberFormat="1" applyFont="1"/>
    <xf numFmtId="3" fontId="21" fillId="0" borderId="0" xfId="0" applyNumberFormat="1" applyFont="1"/>
    <xf numFmtId="0" fontId="21" fillId="0" borderId="0" xfId="0" applyFont="1"/>
    <xf numFmtId="0" fontId="42" fillId="0" borderId="0" xfId="0" applyFont="1"/>
    <xf numFmtId="3" fontId="0" fillId="0" borderId="0" xfId="0" applyNumberFormat="1" applyFont="1"/>
    <xf numFmtId="165" fontId="0" fillId="0" borderId="0" xfId="0" applyNumberFormat="1"/>
    <xf numFmtId="0" fontId="26" fillId="0" borderId="0" xfId="0" applyFont="1"/>
    <xf numFmtId="168" fontId="18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0" fontId="21" fillId="0" borderId="0" xfId="0" applyFont="1"/>
    <xf numFmtId="166" fontId="0" fillId="0" borderId="0" xfId="0" applyNumberFormat="1" applyFont="1"/>
    <xf numFmtId="0" fontId="0" fillId="0" borderId="0" xfId="0" applyFont="1"/>
    <xf numFmtId="166" fontId="17" fillId="0" borderId="0" xfId="0" applyNumberFormat="1" applyFont="1" applyFill="1"/>
    <xf numFmtId="3" fontId="18" fillId="0" borderId="0" xfId="0" applyNumberFormat="1" applyFont="1"/>
    <xf numFmtId="166" fontId="22" fillId="0" borderId="0" xfId="0" applyNumberFormat="1" applyFont="1" applyFill="1"/>
    <xf numFmtId="166" fontId="0" fillId="0" borderId="0" xfId="0" applyNumberFormat="1" applyFont="1" applyFill="1"/>
    <xf numFmtId="166" fontId="21" fillId="0" borderId="0" xfId="0" applyNumberFormat="1" applyFont="1"/>
    <xf numFmtId="0" fontId="21" fillId="0" borderId="0" xfId="0" applyFont="1"/>
    <xf numFmtId="0" fontId="24" fillId="0" borderId="0" xfId="0" applyFont="1"/>
    <xf numFmtId="166" fontId="18" fillId="0" borderId="0" xfId="0" applyNumberFormat="1" applyFont="1"/>
    <xf numFmtId="167" fontId="0" fillId="0" borderId="0" xfId="0" applyNumberFormat="1" applyFont="1"/>
    <xf numFmtId="167" fontId="21" fillId="0" borderId="0" xfId="0" applyNumberFormat="1" applyFont="1"/>
    <xf numFmtId="0" fontId="21" fillId="0" borderId="0" xfId="0" applyFont="1" applyAlignment="1">
      <alignment horizontal="right"/>
    </xf>
    <xf numFmtId="166" fontId="26" fillId="0" borderId="0" xfId="0" applyNumberFormat="1" applyFont="1"/>
    <xf numFmtId="0" fontId="0" fillId="0" borderId="0" xfId="0"/>
    <xf numFmtId="0" fontId="26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4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7" fillId="0" borderId="0" xfId="0" applyNumberFormat="1" applyFont="1"/>
    <xf numFmtId="166" fontId="22" fillId="0" borderId="0" xfId="0" applyNumberFormat="1" applyFont="1"/>
    <xf numFmtId="167" fontId="22" fillId="0" borderId="0" xfId="0" applyNumberFormat="1" applyFont="1"/>
    <xf numFmtId="0" fontId="46" fillId="0" borderId="0" xfId="0" applyFont="1"/>
    <xf numFmtId="167" fontId="0" fillId="0" borderId="0" xfId="0" applyNumberFormat="1" applyFont="1" applyAlignment="1">
      <alignment horizontal="right"/>
    </xf>
    <xf numFmtId="166" fontId="46" fillId="0" borderId="0" xfId="0" applyNumberFormat="1" applyFont="1"/>
    <xf numFmtId="166" fontId="45" fillId="0" borderId="0" xfId="0" applyNumberFormat="1" applyFont="1"/>
    <xf numFmtId="0" fontId="21" fillId="0" borderId="0" xfId="0" applyFont="1"/>
    <xf numFmtId="167" fontId="0" fillId="0" borderId="0" xfId="1" applyNumberFormat="1" applyFont="1"/>
    <xf numFmtId="0" fontId="21" fillId="0" borderId="0" xfId="0" applyFont="1"/>
    <xf numFmtId="0" fontId="23" fillId="0" borderId="0" xfId="0" applyFont="1"/>
    <xf numFmtId="0" fontId="21" fillId="0" borderId="0" xfId="0" applyFont="1"/>
    <xf numFmtId="0" fontId="21" fillId="0" borderId="0" xfId="0" applyFont="1"/>
    <xf numFmtId="166" fontId="0" fillId="0" borderId="0" xfId="0" applyNumberFormat="1" applyFont="1"/>
    <xf numFmtId="166" fontId="17" fillId="0" borderId="0" xfId="1" applyNumberFormat="1" applyFont="1"/>
    <xf numFmtId="0" fontId="21" fillId="0" borderId="0" xfId="0" applyFont="1"/>
    <xf numFmtId="0" fontId="21" fillId="0" borderId="0" xfId="0" applyFont="1"/>
    <xf numFmtId="166" fontId="24" fillId="0" borderId="0" xfId="0" quotePrefix="1" applyNumberFormat="1" applyFont="1" applyAlignment="1">
      <alignment horizontal="right"/>
    </xf>
    <xf numFmtId="166" fontId="16" fillId="0" borderId="0" xfId="0" applyNumberFormat="1" applyFont="1"/>
    <xf numFmtId="166" fontId="20" fillId="0" borderId="0" xfId="0" applyNumberFormat="1" applyFont="1"/>
    <xf numFmtId="0" fontId="45" fillId="0" borderId="0" xfId="0" applyFont="1"/>
    <xf numFmtId="166" fontId="16" fillId="0" borderId="0" xfId="0" applyNumberFormat="1" applyFont="1"/>
    <xf numFmtId="0" fontId="16" fillId="0" borderId="0" xfId="0" applyFont="1"/>
    <xf numFmtId="166" fontId="15" fillId="0" borderId="0" xfId="0" applyNumberFormat="1" applyFont="1"/>
    <xf numFmtId="166" fontId="0" fillId="0" borderId="0" xfId="0" applyNumberFormat="1"/>
    <xf numFmtId="0" fontId="21" fillId="0" borderId="0" xfId="0" applyFont="1"/>
    <xf numFmtId="166" fontId="14" fillId="0" borderId="0" xfId="0" applyNumberFormat="1" applyFont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0" applyNumberFormat="1" applyFont="1"/>
    <xf numFmtId="166" fontId="13" fillId="0" borderId="0" xfId="0" applyNumberFormat="1" applyFont="1"/>
    <xf numFmtId="166" fontId="13" fillId="0" borderId="0" xfId="0" applyNumberFormat="1" applyFont="1"/>
    <xf numFmtId="169" fontId="43" fillId="0" borderId="0" xfId="0" applyNumberFormat="1" applyFont="1" applyFill="1" applyBorder="1" applyAlignment="1">
      <alignment horizontal="right"/>
    </xf>
    <xf numFmtId="169" fontId="43" fillId="0" borderId="0" xfId="0" applyNumberFormat="1" applyFont="1" applyFill="1" applyBorder="1" applyAlignment="1">
      <alignment wrapText="1"/>
    </xf>
    <xf numFmtId="0" fontId="22" fillId="0" borderId="0" xfId="0" quotePrefix="1" applyFont="1"/>
    <xf numFmtId="0" fontId="21" fillId="0" borderId="0" xfId="0" applyFont="1"/>
    <xf numFmtId="0" fontId="21" fillId="0" borderId="0" xfId="0" applyFont="1" applyAlignment="1">
      <alignment horizontal="left"/>
    </xf>
    <xf numFmtId="165" fontId="21" fillId="0" borderId="0" xfId="1" applyFont="1" applyAlignment="1">
      <alignment horizontal="left"/>
    </xf>
    <xf numFmtId="14" fontId="21" fillId="0" borderId="0" xfId="0" applyNumberFormat="1" applyFont="1" applyAlignment="1">
      <alignment horizontal="left"/>
    </xf>
    <xf numFmtId="166" fontId="15" fillId="0" borderId="0" xfId="1" applyNumberFormat="1" applyFont="1"/>
    <xf numFmtId="0" fontId="48" fillId="0" borderId="0" xfId="0" applyFont="1"/>
    <xf numFmtId="171" fontId="0" fillId="0" borderId="0" xfId="0" applyNumberFormat="1"/>
    <xf numFmtId="0" fontId="43" fillId="0" borderId="0" xfId="0" applyFont="1"/>
    <xf numFmtId="3" fontId="43" fillId="0" borderId="0" xfId="0" applyNumberFormat="1" applyFont="1"/>
    <xf numFmtId="171" fontId="43" fillId="0" borderId="0" xfId="0" applyNumberFormat="1" applyFont="1"/>
    <xf numFmtId="166" fontId="43" fillId="0" borderId="0" xfId="1" applyNumberFormat="1" applyFont="1"/>
    <xf numFmtId="166" fontId="43" fillId="0" borderId="0" xfId="0" applyNumberFormat="1" applyFont="1"/>
    <xf numFmtId="170" fontId="0" fillId="0" borderId="0" xfId="1" applyNumberFormat="1" applyFont="1"/>
    <xf numFmtId="170" fontId="43" fillId="0" borderId="0" xfId="0" applyNumberFormat="1" applyFont="1"/>
    <xf numFmtId="170" fontId="0" fillId="0" borderId="0" xfId="0" applyNumberFormat="1"/>
    <xf numFmtId="0" fontId="0" fillId="0" borderId="0" xfId="0" applyBorder="1"/>
    <xf numFmtId="0" fontId="43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3" fillId="0" borderId="0" xfId="0" applyFont="1" applyFill="1" applyBorder="1" applyAlignment="1">
      <alignment horizontal="right" wrapText="1"/>
    </xf>
    <xf numFmtId="169" fontId="43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1" fillId="0" borderId="0" xfId="0" applyNumberFormat="1" applyFont="1"/>
    <xf numFmtId="0" fontId="21" fillId="0" borderId="0" xfId="0" applyFont="1"/>
    <xf numFmtId="0" fontId="0" fillId="0" borderId="11" xfId="0" applyFont="1" applyBorder="1"/>
    <xf numFmtId="0" fontId="21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1" fillId="0" borderId="11" xfId="0" applyNumberFormat="1" applyFont="1" applyBorder="1"/>
    <xf numFmtId="166" fontId="0" fillId="0" borderId="11" xfId="1" applyNumberFormat="1" applyFont="1" applyBorder="1"/>
    <xf numFmtId="0" fontId="21" fillId="0" borderId="12" xfId="0" applyFont="1" applyBorder="1" applyAlignment="1">
      <alignment horizontal="right"/>
    </xf>
    <xf numFmtId="0" fontId="0" fillId="0" borderId="12" xfId="0" applyFont="1" applyBorder="1"/>
    <xf numFmtId="0" fontId="21" fillId="0" borderId="12" xfId="0" applyFont="1" applyBorder="1"/>
    <xf numFmtId="166" fontId="0" fillId="0" borderId="12" xfId="0" applyNumberFormat="1" applyFont="1" applyBorder="1"/>
    <xf numFmtId="0" fontId="22" fillId="0" borderId="12" xfId="0" applyFont="1" applyFill="1" applyBorder="1"/>
    <xf numFmtId="0" fontId="47" fillId="0" borderId="12" xfId="0" applyFont="1" applyFill="1" applyBorder="1"/>
    <xf numFmtId="0" fontId="24" fillId="0" borderId="12" xfId="0" applyFont="1" applyBorder="1"/>
    <xf numFmtId="0" fontId="18" fillId="0" borderId="12" xfId="0" applyFont="1" applyBorder="1"/>
    <xf numFmtId="0" fontId="18" fillId="0" borderId="12" xfId="0" applyFont="1" applyFill="1" applyBorder="1"/>
    <xf numFmtId="0" fontId="18" fillId="0" borderId="0" xfId="0" applyFont="1"/>
    <xf numFmtId="0" fontId="50" fillId="0" borderId="0" xfId="0" applyFont="1" applyAlignment="1">
      <alignment vertical="center"/>
    </xf>
    <xf numFmtId="14" fontId="0" fillId="0" borderId="0" xfId="0" applyNumberFormat="1" applyFont="1"/>
    <xf numFmtId="166" fontId="26" fillId="0" borderId="0" xfId="1" applyNumberFormat="1" applyFont="1"/>
    <xf numFmtId="166" fontId="26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6" fillId="0" borderId="0" xfId="0" applyNumberFormat="1" applyFont="1"/>
    <xf numFmtId="0" fontId="26" fillId="0" borderId="0" xfId="0" applyFont="1"/>
    <xf numFmtId="3" fontId="0" fillId="0" borderId="12" xfId="0" applyNumberFormat="1" applyFont="1" applyBorder="1"/>
    <xf numFmtId="166" fontId="49" fillId="0" borderId="0" xfId="0" applyNumberFormat="1" applyFont="1"/>
    <xf numFmtId="0" fontId="0" fillId="0" borderId="0" xfId="0" applyFont="1"/>
    <xf numFmtId="0" fontId="21" fillId="33" borderId="0" xfId="0" applyFont="1" applyFill="1"/>
    <xf numFmtId="0" fontId="0" fillId="33" borderId="0" xfId="0" applyFont="1" applyFill="1"/>
    <xf numFmtId="0" fontId="52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1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1" fillId="0" borderId="0" xfId="0" applyFont="1"/>
    <xf numFmtId="0" fontId="21" fillId="35" borderId="0" xfId="0" applyFont="1" applyFill="1"/>
    <xf numFmtId="0" fontId="21" fillId="0" borderId="0" xfId="0" quotePrefix="1" applyFont="1"/>
    <xf numFmtId="16" fontId="22" fillId="0" borderId="0" xfId="0" quotePrefix="1" applyNumberFormat="1" applyFont="1"/>
    <xf numFmtId="16" fontId="21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3" fillId="35" borderId="0" xfId="44" applyFont="1" applyFill="1" applyAlignment="1"/>
    <xf numFmtId="14" fontId="0" fillId="0" borderId="0" xfId="0" applyNumberFormat="1"/>
    <xf numFmtId="0" fontId="0" fillId="0" borderId="0" xfId="0"/>
    <xf numFmtId="0" fontId="21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1" fillId="0" borderId="0" xfId="0" applyNumberFormat="1" applyFont="1"/>
    <xf numFmtId="0" fontId="0" fillId="0" borderId="0" xfId="0" applyFont="1" applyFill="1"/>
    <xf numFmtId="0" fontId="21" fillId="35" borderId="0" xfId="0" applyFont="1" applyFill="1"/>
    <xf numFmtId="0" fontId="53" fillId="35" borderId="0" xfId="0" applyFont="1" applyFill="1"/>
    <xf numFmtId="0" fontId="11" fillId="0" borderId="0" xfId="47" applyFill="1"/>
    <xf numFmtId="0" fontId="53" fillId="0" borderId="0" xfId="47" applyFont="1" applyFill="1" applyAlignment="1"/>
    <xf numFmtId="10" fontId="21" fillId="0" borderId="0" xfId="43" applyNumberFormat="1" applyFont="1"/>
    <xf numFmtId="10" fontId="21" fillId="33" borderId="0" xfId="43" applyNumberFormat="1" applyFont="1" applyFill="1"/>
    <xf numFmtId="166" fontId="21" fillId="33" borderId="0" xfId="1" applyNumberFormat="1" applyFont="1" applyFill="1"/>
    <xf numFmtId="10" fontId="0" fillId="33" borderId="0" xfId="43" applyNumberFormat="1" applyFont="1" applyFill="1"/>
    <xf numFmtId="0" fontId="49" fillId="0" borderId="0" xfId="0" applyNumberFormat="1" applyFont="1"/>
    <xf numFmtId="0" fontId="0" fillId="0" borderId="0" xfId="1" applyNumberFormat="1" applyFont="1"/>
    <xf numFmtId="0" fontId="21" fillId="0" borderId="0" xfId="0" applyNumberFormat="1" applyFont="1"/>
    <xf numFmtId="0" fontId="21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8" fillId="0" borderId="0" xfId="0" applyNumberFormat="1" applyFont="1"/>
    <xf numFmtId="0" fontId="26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1" fillId="34" borderId="12" xfId="0" applyFont="1" applyFill="1" applyBorder="1" applyAlignment="1">
      <alignment horizontal="right" wrapText="1"/>
    </xf>
    <xf numFmtId="165" fontId="49" fillId="34" borderId="0" xfId="1" applyFont="1" applyFill="1"/>
    <xf numFmtId="165" fontId="26" fillId="0" borderId="11" xfId="1" applyFont="1" applyBorder="1"/>
    <xf numFmtId="0" fontId="26" fillId="0" borderId="0" xfId="0" applyFont="1" applyBorder="1"/>
    <xf numFmtId="165" fontId="26" fillId="0" borderId="0" xfId="1" applyFont="1"/>
    <xf numFmtId="165" fontId="26" fillId="0" borderId="0" xfId="1" applyFont="1" applyFill="1"/>
    <xf numFmtId="10" fontId="55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5" fillId="0" borderId="0" xfId="334" applyFill="1"/>
    <xf numFmtId="0" fontId="53" fillId="0" borderId="0" xfId="334" applyFont="1" applyFill="1" applyAlignment="1"/>
    <xf numFmtId="14" fontId="53" fillId="0" borderId="0" xfId="334" applyNumberFormat="1" applyFont="1" applyFill="1" applyAlignment="1"/>
    <xf numFmtId="14" fontId="5" fillId="0" borderId="0" xfId="334" applyNumberFormat="1" applyFill="1"/>
    <xf numFmtId="11" fontId="0" fillId="0" borderId="0" xfId="0" applyNumberFormat="1" applyFont="1"/>
    <xf numFmtId="166" fontId="26" fillId="0" borderId="0" xfId="1" applyNumberFormat="1" applyFont="1" applyFill="1"/>
    <xf numFmtId="0" fontId="49" fillId="34" borderId="14" xfId="0" applyFont="1" applyFill="1" applyBorder="1"/>
    <xf numFmtId="165" fontId="49" fillId="34" borderId="12" xfId="1" applyFont="1" applyFill="1" applyBorder="1" applyAlignment="1">
      <alignment horizontal="left"/>
    </xf>
    <xf numFmtId="17" fontId="26" fillId="0" borderId="0" xfId="0" applyNumberFormat="1" applyFont="1" applyFill="1" applyAlignment="1">
      <alignment horizontal="right"/>
    </xf>
    <xf numFmtId="165" fontId="26" fillId="0" borderId="0" xfId="0" applyNumberFormat="1" applyFont="1" applyFill="1" applyAlignment="1">
      <alignment horizontal="right"/>
    </xf>
    <xf numFmtId="10" fontId="55" fillId="0" borderId="0" xfId="43" applyNumberFormat="1" applyFont="1" applyBorder="1"/>
    <xf numFmtId="166" fontId="49" fillId="0" borderId="0" xfId="1" applyNumberFormat="1" applyFont="1"/>
    <xf numFmtId="0" fontId="49" fillId="34" borderId="0" xfId="0" applyFont="1" applyFill="1" applyAlignment="1"/>
    <xf numFmtId="165" fontId="26" fillId="0" borderId="0" xfId="1" applyNumberFormat="1" applyFont="1"/>
    <xf numFmtId="10" fontId="26" fillId="0" borderId="0" xfId="43" applyNumberFormat="1" applyFont="1" applyBorder="1"/>
    <xf numFmtId="0" fontId="26" fillId="0" borderId="0" xfId="0" applyFont="1" applyFill="1" applyAlignment="1">
      <alignment horizontal="right"/>
    </xf>
    <xf numFmtId="166" fontId="26" fillId="0" borderId="0" xfId="0" applyNumberFormat="1" applyFont="1" applyFill="1" applyAlignment="1">
      <alignment horizontal="right"/>
    </xf>
    <xf numFmtId="166" fontId="26" fillId="0" borderId="0" xfId="1" applyNumberFormat="1" applyFont="1" applyBorder="1"/>
    <xf numFmtId="165" fontId="49" fillId="34" borderId="0" xfId="1" applyFont="1" applyFill="1" applyBorder="1"/>
    <xf numFmtId="0" fontId="0" fillId="0" borderId="0" xfId="0"/>
    <xf numFmtId="0" fontId="21" fillId="0" borderId="0" xfId="0" applyFont="1"/>
    <xf numFmtId="0" fontId="0" fillId="0" borderId="0" xfId="0" applyFont="1"/>
    <xf numFmtId="0" fontId="22" fillId="0" borderId="0" xfId="0" applyFont="1"/>
    <xf numFmtId="0" fontId="17" fillId="0" borderId="0" xfId="0" applyFont="1"/>
    <xf numFmtId="166" fontId="0" fillId="0" borderId="0" xfId="0" applyNumberFormat="1" applyFont="1"/>
    <xf numFmtId="0" fontId="21" fillId="0" borderId="0" xfId="0" applyFont="1" applyAlignment="1">
      <alignment horizontal="right"/>
    </xf>
    <xf numFmtId="0" fontId="21" fillId="0" borderId="0" xfId="0" quotePrefix="1" applyFont="1" applyAlignment="1">
      <alignment horizontal="right"/>
    </xf>
    <xf numFmtId="166" fontId="18" fillId="0" borderId="0" xfId="0" applyNumberFormat="1" applyFont="1"/>
    <xf numFmtId="166" fontId="0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2" fontId="17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5" fillId="0" borderId="0" xfId="586" applyFill="1"/>
    <xf numFmtId="0" fontId="53" fillId="0" borderId="0" xfId="586" applyFont="1" applyFill="1" applyAlignment="1"/>
    <xf numFmtId="11" fontId="0" fillId="0" borderId="0" xfId="0" applyNumberFormat="1" applyFont="1"/>
    <xf numFmtId="0" fontId="21" fillId="0" borderId="0" xfId="0" applyFont="1" applyAlignment="1"/>
    <xf numFmtId="0" fontId="53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0" fillId="0" borderId="0" xfId="0" applyNumberFormat="1" applyFont="1"/>
    <xf numFmtId="166" fontId="21" fillId="0" borderId="0" xfId="0" applyNumberFormat="1" applyFont="1"/>
    <xf numFmtId="166" fontId="13" fillId="0" borderId="0" xfId="0" applyNumberFormat="1" applyFont="1"/>
    <xf numFmtId="0" fontId="5" fillId="0" borderId="0" xfId="586" applyFill="1"/>
    <xf numFmtId="0" fontId="53" fillId="0" borderId="0" xfId="586" applyFont="1" applyFill="1" applyAlignment="1"/>
    <xf numFmtId="165" fontId="13" fillId="0" borderId="0" xfId="46" applyFont="1"/>
    <xf numFmtId="165" fontId="53" fillId="0" borderId="0" xfId="46" applyFont="1" applyFill="1" applyAlignment="1"/>
    <xf numFmtId="165" fontId="5" fillId="0" borderId="0" xfId="46" applyFont="1" applyFill="1"/>
    <xf numFmtId="0" fontId="0" fillId="0" borderId="0" xfId="0"/>
    <xf numFmtId="0" fontId="0" fillId="35" borderId="0" xfId="0" applyFont="1" applyFill="1"/>
    <xf numFmtId="0" fontId="5" fillId="0" borderId="0" xfId="586" applyFill="1"/>
    <xf numFmtId="0" fontId="53" fillId="0" borderId="0" xfId="586" applyFont="1" applyFill="1" applyAlignment="1"/>
    <xf numFmtId="0" fontId="53" fillId="35" borderId="0" xfId="586" applyFont="1" applyFill="1" applyAlignment="1"/>
    <xf numFmtId="11" fontId="5" fillId="0" borderId="0" xfId="586" applyNumberFormat="1" applyFill="1"/>
    <xf numFmtId="0" fontId="0" fillId="0" borderId="0" xfId="0"/>
    <xf numFmtId="0" fontId="21" fillId="0" borderId="0" xfId="0" applyFont="1"/>
    <xf numFmtId="0" fontId="0" fillId="0" borderId="0" xfId="0" applyFont="1"/>
    <xf numFmtId="0" fontId="26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0" fontId="5" fillId="0" borderId="0" xfId="0" applyFont="1"/>
    <xf numFmtId="0" fontId="53" fillId="35" borderId="0" xfId="586" applyFont="1" applyFill="1" applyAlignment="1"/>
    <xf numFmtId="0" fontId="5" fillId="0" borderId="0" xfId="586" applyFill="1"/>
    <xf numFmtId="0" fontId="53" fillId="0" borderId="0" xfId="586" applyFont="1" applyFill="1" applyAlignment="1"/>
    <xf numFmtId="0" fontId="0" fillId="0" borderId="0" xfId="0" applyFont="1" applyFill="1"/>
    <xf numFmtId="0" fontId="53" fillId="35" borderId="0" xfId="0" applyFont="1" applyFill="1"/>
    <xf numFmtId="166" fontId="53" fillId="0" borderId="0" xfId="335" applyNumberFormat="1" applyFont="1" applyFill="1" applyAlignment="1"/>
    <xf numFmtId="166" fontId="5" fillId="0" borderId="0" xfId="335" applyNumberFormat="1" applyFont="1" applyFill="1"/>
    <xf numFmtId="0" fontId="54" fillId="35" borderId="0" xfId="0" applyFont="1" applyFill="1"/>
    <xf numFmtId="0" fontId="54" fillId="35" borderId="0" xfId="586" applyFont="1" applyFill="1" applyAlignment="1"/>
    <xf numFmtId="0" fontId="53" fillId="35" borderId="0" xfId="587" applyFont="1" applyFill="1" applyAlignment="1"/>
    <xf numFmtId="0" fontId="0" fillId="0" borderId="0" xfId="0" applyNumberFormat="1" applyFont="1"/>
    <xf numFmtId="0" fontId="5" fillId="0" borderId="0" xfId="587" applyFill="1"/>
    <xf numFmtId="0" fontId="53" fillId="0" borderId="0" xfId="587" applyFont="1" applyFill="1" applyAlignment="1"/>
    <xf numFmtId="0" fontId="5" fillId="0" borderId="0" xfId="581" applyFill="1"/>
    <xf numFmtId="0" fontId="53" fillId="0" borderId="0" xfId="581" applyFont="1" applyFill="1" applyAlignment="1"/>
    <xf numFmtId="0" fontId="53" fillId="35" borderId="0" xfId="581" applyFont="1" applyFill="1" applyAlignment="1"/>
    <xf numFmtId="166" fontId="53" fillId="0" borderId="0" xfId="573" applyNumberFormat="1" applyFont="1" applyFill="1" applyAlignment="1"/>
    <xf numFmtId="166" fontId="5" fillId="0" borderId="0" xfId="573" applyNumberFormat="1" applyFont="1" applyFill="1"/>
    <xf numFmtId="166" fontId="53" fillId="0" borderId="0" xfId="46" applyNumberFormat="1" applyFont="1" applyFill="1" applyAlignment="1"/>
    <xf numFmtId="166" fontId="5" fillId="0" borderId="0" xfId="46" applyNumberFormat="1" applyFont="1" applyFill="1"/>
    <xf numFmtId="165" fontId="5" fillId="0" borderId="0" xfId="573" applyNumberFormat="1" applyFont="1" applyFill="1"/>
    <xf numFmtId="165" fontId="53" fillId="0" borderId="0" xfId="573" applyFont="1" applyFill="1" applyAlignment="1"/>
    <xf numFmtId="165" fontId="5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6" fillId="0" borderId="12" xfId="0" applyFont="1" applyBorder="1"/>
    <xf numFmtId="0" fontId="49" fillId="0" borderId="12" xfId="0" applyFont="1" applyBorder="1"/>
    <xf numFmtId="0" fontId="49" fillId="34" borderId="0" xfId="0" applyFont="1" applyFill="1" applyAlignment="1">
      <alignment horizontal="right"/>
    </xf>
    <xf numFmtId="0" fontId="49" fillId="34" borderId="0" xfId="0" applyFont="1" applyFill="1"/>
    <xf numFmtId="0" fontId="49" fillId="34" borderId="12" xfId="0" quotePrefix="1" applyFont="1" applyFill="1" applyBorder="1" applyAlignment="1">
      <alignment horizontal="right"/>
    </xf>
    <xf numFmtId="0" fontId="49" fillId="34" borderId="12" xfId="0" quotePrefix="1" applyNumberFormat="1" applyFont="1" applyFill="1" applyBorder="1" applyAlignment="1">
      <alignment horizontal="right"/>
    </xf>
    <xf numFmtId="0" fontId="49" fillId="34" borderId="12" xfId="0" applyFont="1" applyFill="1" applyBorder="1" applyAlignment="1">
      <alignment horizontal="right"/>
    </xf>
    <xf numFmtId="0" fontId="49" fillId="34" borderId="12" xfId="0" applyNumberFormat="1" applyFont="1" applyFill="1" applyBorder="1" applyAlignment="1">
      <alignment horizontal="right"/>
    </xf>
    <xf numFmtId="10" fontId="26" fillId="0" borderId="0" xfId="43" applyNumberFormat="1" applyFont="1"/>
    <xf numFmtId="166" fontId="26" fillId="0" borderId="0" xfId="0" applyNumberFormat="1" applyFont="1" applyFill="1"/>
    <xf numFmtId="0" fontId="49" fillId="0" borderId="0" xfId="0" applyFont="1"/>
    <xf numFmtId="0" fontId="26" fillId="0" borderId="11" xfId="0" applyFont="1" applyBorder="1"/>
    <xf numFmtId="166" fontId="26" fillId="0" borderId="11" xfId="0" applyNumberFormat="1" applyFont="1" applyBorder="1"/>
    <xf numFmtId="10" fontId="26" fillId="0" borderId="11" xfId="43" applyNumberFormat="1" applyFont="1" applyBorder="1"/>
    <xf numFmtId="166" fontId="26" fillId="0" borderId="11" xfId="0" applyNumberFormat="1" applyFont="1" applyFill="1" applyBorder="1"/>
    <xf numFmtId="166" fontId="26" fillId="34" borderId="0" xfId="0" applyNumberFormat="1" applyFont="1" applyFill="1"/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/>
    <xf numFmtId="166" fontId="26" fillId="0" borderId="0" xfId="0" applyNumberFormat="1" applyFont="1" applyAlignment="1">
      <alignment horizontal="right"/>
    </xf>
    <xf numFmtId="0" fontId="49" fillId="0" borderId="11" xfId="0" applyFont="1" applyBorder="1"/>
    <xf numFmtId="166" fontId="49" fillId="0" borderId="11" xfId="0" applyNumberFormat="1" applyFont="1" applyBorder="1"/>
    <xf numFmtId="166" fontId="49" fillId="0" borderId="11" xfId="0" applyNumberFormat="1" applyFont="1" applyFill="1" applyBorder="1"/>
    <xf numFmtId="0" fontId="56" fillId="34" borderId="0" xfId="0" applyFont="1" applyFill="1"/>
    <xf numFmtId="0" fontId="56" fillId="34" borderId="0" xfId="0" applyFont="1" applyFill="1" applyAlignment="1">
      <alignment horizontal="right"/>
    </xf>
    <xf numFmtId="0" fontId="56" fillId="34" borderId="12" xfId="0" applyFont="1" applyFill="1" applyBorder="1"/>
    <xf numFmtId="0" fontId="56" fillId="0" borderId="0" xfId="0" applyFont="1" applyFill="1"/>
    <xf numFmtId="0" fontId="57" fillId="0" borderId="0" xfId="0" applyFont="1" applyFill="1"/>
    <xf numFmtId="0" fontId="26" fillId="0" borderId="0" xfId="0" applyFont="1" applyFill="1"/>
    <xf numFmtId="166" fontId="58" fillId="0" borderId="0" xfId="0" applyNumberFormat="1" applyFont="1" applyFill="1"/>
    <xf numFmtId="166" fontId="56" fillId="0" borderId="0" xfId="0" applyNumberFormat="1" applyFont="1" applyFill="1"/>
    <xf numFmtId="0" fontId="49" fillId="0" borderId="0" xfId="0" applyFont="1" applyFill="1"/>
    <xf numFmtId="0" fontId="26" fillId="0" borderId="11" xfId="0" applyFont="1" applyFill="1" applyBorder="1"/>
    <xf numFmtId="0" fontId="26" fillId="34" borderId="0" xfId="0" applyFont="1" applyFill="1"/>
    <xf numFmtId="0" fontId="56" fillId="0" borderId="11" xfId="0" applyFont="1" applyFill="1" applyBorder="1"/>
    <xf numFmtId="0" fontId="49" fillId="0" borderId="0" xfId="0" applyFont="1" applyAlignment="1">
      <alignment horizontal="right"/>
    </xf>
    <xf numFmtId="166" fontId="26" fillId="0" borderId="0" xfId="0" applyNumberFormat="1" applyFont="1" applyFill="1" applyAlignment="1"/>
    <xf numFmtId="0" fontId="59" fillId="0" borderId="0" xfId="0" applyFont="1"/>
    <xf numFmtId="166" fontId="60" fillId="0" borderId="0" xfId="0" applyNumberFormat="1" applyFont="1"/>
    <xf numFmtId="166" fontId="57" fillId="0" borderId="0" xfId="0" applyNumberFormat="1" applyFont="1"/>
    <xf numFmtId="0" fontId="49" fillId="0" borderId="0" xfId="0" quotePrefix="1" applyFont="1" applyAlignment="1">
      <alignment horizontal="right"/>
    </xf>
    <xf numFmtId="0" fontId="56" fillId="0" borderId="0" xfId="0" applyFont="1" applyAlignment="1">
      <alignment horizontal="right"/>
    </xf>
    <xf numFmtId="0" fontId="49" fillId="34" borderId="15" xfId="0" applyFont="1" applyFill="1" applyBorder="1"/>
    <xf numFmtId="17" fontId="49" fillId="34" borderId="12" xfId="0" quotePrefix="1" applyNumberFormat="1" applyFont="1" applyFill="1" applyBorder="1" applyAlignment="1">
      <alignment horizontal="right"/>
    </xf>
    <xf numFmtId="0" fontId="49" fillId="34" borderId="16" xfId="0" applyFont="1" applyFill="1" applyBorder="1" applyAlignment="1">
      <alignment horizontal="right"/>
    </xf>
    <xf numFmtId="166" fontId="55" fillId="0" borderId="0" xfId="0" applyNumberFormat="1" applyFont="1"/>
    <xf numFmtId="3" fontId="49" fillId="34" borderId="0" xfId="0" applyNumberFormat="1" applyFont="1" applyFill="1"/>
    <xf numFmtId="167" fontId="26" fillId="0" borderId="0" xfId="0" applyNumberFormat="1" applyFont="1" applyAlignment="1">
      <alignment horizontal="right"/>
    </xf>
    <xf numFmtId="9" fontId="26" fillId="0" borderId="0" xfId="0" applyNumberFormat="1" applyFont="1"/>
    <xf numFmtId="10" fontId="49" fillId="0" borderId="0" xfId="43" applyNumberFormat="1" applyFont="1"/>
    <xf numFmtId="167" fontId="49" fillId="0" borderId="0" xfId="0" applyNumberFormat="1" applyFont="1"/>
    <xf numFmtId="0" fontId="49" fillId="34" borderId="0" xfId="0" applyFont="1" applyFill="1" applyBorder="1"/>
    <xf numFmtId="0" fontId="26" fillId="34" borderId="0" xfId="0" applyFont="1" applyFill="1" applyBorder="1"/>
    <xf numFmtId="0" fontId="26" fillId="34" borderId="12" xfId="0" applyFont="1" applyFill="1" applyBorder="1"/>
    <xf numFmtId="0" fontId="49" fillId="34" borderId="12" xfId="0" applyFont="1" applyFill="1" applyBorder="1" applyAlignment="1">
      <alignment horizontal="left"/>
    </xf>
    <xf numFmtId="0" fontId="49" fillId="33" borderId="0" xfId="0" applyFont="1" applyFill="1"/>
    <xf numFmtId="14" fontId="26" fillId="0" borderId="0" xfId="0" applyNumberFormat="1" applyFont="1" applyAlignment="1">
      <alignment horizontal="right"/>
    </xf>
    <xf numFmtId="10" fontId="26" fillId="0" borderId="0" xfId="43" applyNumberFormat="1" applyFont="1" applyFill="1"/>
    <xf numFmtId="14" fontId="26" fillId="0" borderId="0" xfId="0" applyNumberFormat="1" applyFont="1" applyFill="1" applyAlignment="1">
      <alignment horizontal="right"/>
    </xf>
    <xf numFmtId="14" fontId="26" fillId="0" borderId="11" xfId="0" applyNumberFormat="1" applyFont="1" applyBorder="1" applyAlignment="1">
      <alignment horizontal="right"/>
    </xf>
    <xf numFmtId="166" fontId="49" fillId="34" borderId="0" xfId="0" applyNumberFormat="1" applyFont="1" applyFill="1"/>
    <xf numFmtId="166" fontId="59" fillId="34" borderId="12" xfId="0" quotePrefix="1" applyNumberFormat="1" applyFont="1" applyFill="1" applyBorder="1" applyAlignment="1">
      <alignment horizontal="right"/>
    </xf>
    <xf numFmtId="0" fontId="61" fillId="0" borderId="0" xfId="0" applyFont="1"/>
    <xf numFmtId="10" fontId="49" fillId="33" borderId="0" xfId="43" applyNumberFormat="1" applyFont="1" applyFill="1"/>
    <xf numFmtId="169" fontId="49" fillId="34" borderId="12" xfId="0" applyNumberFormat="1" applyFont="1" applyFill="1" applyBorder="1" applyAlignment="1">
      <alignment horizontal="right"/>
    </xf>
    <xf numFmtId="169" fontId="49" fillId="34" borderId="12" xfId="0" applyNumberFormat="1" applyFont="1" applyFill="1" applyBorder="1" applyAlignment="1">
      <alignment horizontal="right" wrapText="1"/>
    </xf>
    <xf numFmtId="0" fontId="26" fillId="33" borderId="0" xfId="0" applyFont="1" applyFill="1"/>
    <xf numFmtId="3" fontId="5" fillId="35" borderId="0" xfId="586" applyNumberFormat="1" applyFill="1"/>
    <xf numFmtId="166" fontId="26" fillId="0" borderId="0" xfId="0" applyNumberFormat="1" applyFont="1" applyFill="1" applyBorder="1" applyAlignment="1">
      <alignment horizontal="right"/>
    </xf>
    <xf numFmtId="166" fontId="4" fillId="0" borderId="0" xfId="982" applyNumberFormat="1" applyFont="1" applyFill="1"/>
    <xf numFmtId="0" fontId="53" fillId="0" borderId="0" xfId="1100" applyFont="1" applyFill="1" applyAlignment="1"/>
    <xf numFmtId="0" fontId="4" fillId="0" borderId="0" xfId="1100" applyFill="1"/>
    <xf numFmtId="0" fontId="53" fillId="0" borderId="0" xfId="1100" applyFont="1" applyFill="1" applyAlignment="1"/>
    <xf numFmtId="166" fontId="4" fillId="0" borderId="0" xfId="982" applyNumberFormat="1" applyFont="1" applyFill="1"/>
    <xf numFmtId="0" fontId="4" fillId="0" borderId="0" xfId="1100" applyFill="1"/>
    <xf numFmtId="0" fontId="4" fillId="0" borderId="0" xfId="1100" applyFill="1"/>
    <xf numFmtId="166" fontId="4" fillId="0" borderId="0" xfId="982" applyNumberFormat="1" applyFont="1" applyFill="1"/>
    <xf numFmtId="0" fontId="53" fillId="0" borderId="0" xfId="1100" applyFont="1" applyFill="1" applyAlignment="1"/>
    <xf numFmtId="0" fontId="0" fillId="0" borderId="0" xfId="0"/>
    <xf numFmtId="0" fontId="21" fillId="35" borderId="0" xfId="0" applyFont="1" applyFill="1"/>
    <xf numFmtId="0" fontId="53" fillId="0" borderId="0" xfId="1095" applyFont="1" applyFill="1" applyAlignment="1"/>
    <xf numFmtId="0" fontId="53" fillId="35" borderId="0" xfId="1095" applyFont="1" applyFill="1" applyAlignment="1"/>
    <xf numFmtId="166" fontId="4" fillId="0" borderId="0" xfId="1087" applyNumberFormat="1" applyFont="1" applyFill="1"/>
    <xf numFmtId="165" fontId="4" fillId="0" borderId="0" xfId="1087" applyNumberFormat="1" applyFont="1" applyFill="1"/>
    <xf numFmtId="166" fontId="26" fillId="0" borderId="0" xfId="0" applyNumberFormat="1" applyFont="1" applyFill="1"/>
    <xf numFmtId="166" fontId="49" fillId="0" borderId="0" xfId="0" applyNumberFormat="1" applyFont="1" applyFill="1"/>
    <xf numFmtId="10" fontId="26" fillId="0" borderId="0" xfId="43" applyNumberFormat="1" applyFont="1" applyFill="1"/>
    <xf numFmtId="10" fontId="49" fillId="0" borderId="0" xfId="43" applyNumberFormat="1" applyFont="1" applyFill="1"/>
    <xf numFmtId="0" fontId="3" fillId="0" borderId="0" xfId="0" applyFont="1"/>
    <xf numFmtId="166" fontId="26" fillId="0" borderId="0" xfId="0" applyNumberFormat="1" applyFont="1"/>
    <xf numFmtId="166" fontId="49" fillId="0" borderId="0" xfId="0" applyNumberFormat="1" applyFont="1"/>
    <xf numFmtId="166" fontId="26" fillId="0" borderId="0" xfId="0" applyNumberFormat="1" applyFont="1" applyFill="1" applyAlignment="1">
      <alignment horizontal="right"/>
    </xf>
    <xf numFmtId="166" fontId="26" fillId="0" borderId="0" xfId="0" applyNumberFormat="1" applyFont="1" applyFill="1"/>
    <xf numFmtId="166" fontId="26" fillId="0" borderId="11" xfId="0" applyNumberFormat="1" applyFont="1" applyFill="1" applyBorder="1"/>
    <xf numFmtId="166" fontId="49" fillId="0" borderId="11" xfId="0" applyNumberFormat="1" applyFont="1" applyBorder="1"/>
    <xf numFmtId="167" fontId="26" fillId="0" borderId="0" xfId="0" applyNumberFormat="1" applyFont="1" applyAlignment="1">
      <alignment horizontal="right"/>
    </xf>
    <xf numFmtId="167" fontId="49" fillId="0" borderId="0" xfId="0" applyNumberFormat="1" applyFont="1"/>
    <xf numFmtId="14" fontId="26" fillId="0" borderId="0" xfId="0" applyNumberFormat="1" applyFont="1" applyFill="1" applyAlignment="1">
      <alignment horizontal="right"/>
    </xf>
    <xf numFmtId="166" fontId="49" fillId="0" borderId="0" xfId="0" applyNumberFormat="1" applyFont="1" applyFill="1"/>
    <xf numFmtId="164" fontId="0" fillId="0" borderId="0" xfId="0" applyNumberFormat="1" applyFont="1"/>
    <xf numFmtId="0" fontId="50" fillId="0" borderId="0" xfId="0" applyFont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165" fontId="49" fillId="34" borderId="0" xfId="1" applyFont="1" applyFill="1" applyBorder="1" applyAlignment="1">
      <alignment horizontal="right" wrapText="1"/>
    </xf>
    <xf numFmtId="165" fontId="49" fillId="34" borderId="12" xfId="1" applyFont="1" applyFill="1" applyBorder="1" applyAlignment="1">
      <alignment horizontal="right" wrapText="1"/>
    </xf>
    <xf numFmtId="166" fontId="49" fillId="0" borderId="0" xfId="0" applyNumberFormat="1" applyFont="1" applyAlignment="1">
      <alignment horizontal="center"/>
    </xf>
    <xf numFmtId="0" fontId="49" fillId="0" borderId="0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34" borderId="14" xfId="0" applyFont="1" applyFill="1" applyBorder="1" applyAlignment="1">
      <alignment horizontal="center"/>
    </xf>
    <xf numFmtId="0" fontId="49" fillId="34" borderId="0" xfId="0" applyFont="1" applyFill="1" applyBorder="1" applyAlignment="1">
      <alignment horizontal="right" wrapText="1"/>
    </xf>
    <xf numFmtId="0" fontId="49" fillId="34" borderId="12" xfId="0" applyFont="1" applyFill="1" applyBorder="1" applyAlignment="1">
      <alignment horizontal="right" wrapText="1"/>
    </xf>
    <xf numFmtId="14" fontId="49" fillId="34" borderId="0" xfId="0" applyNumberFormat="1" applyFont="1" applyFill="1" applyBorder="1" applyAlignment="1">
      <alignment horizontal="right" wrapText="1"/>
    </xf>
    <xf numFmtId="14" fontId="49" fillId="34" borderId="12" xfId="0" applyNumberFormat="1" applyFont="1" applyFill="1" applyBorder="1" applyAlignment="1">
      <alignment horizontal="right" wrapText="1"/>
    </xf>
    <xf numFmtId="166" fontId="26" fillId="0" borderId="0" xfId="0" applyNumberFormat="1" applyFont="1" applyAlignment="1">
      <alignment horizontal="center"/>
    </xf>
    <xf numFmtId="0" fontId="49" fillId="34" borderId="13" xfId="0" applyFont="1" applyFill="1" applyBorder="1" applyAlignment="1">
      <alignment horizontal="right"/>
    </xf>
    <xf numFmtId="0" fontId="51" fillId="34" borderId="0" xfId="0" applyFont="1" applyFill="1" applyBorder="1" applyAlignment="1">
      <alignment horizontal="center" vertical="center"/>
    </xf>
    <xf numFmtId="0" fontId="51" fillId="34" borderId="12" xfId="0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/>
    </xf>
    <xf numFmtId="0" fontId="49" fillId="34" borderId="13" xfId="0" applyFont="1" applyFill="1" applyBorder="1" applyAlignment="1">
      <alignment horizontal="center"/>
    </xf>
    <xf numFmtId="166" fontId="59" fillId="34" borderId="14" xfId="0" quotePrefix="1" applyNumberFormat="1" applyFont="1" applyFill="1" applyBorder="1" applyAlignment="1">
      <alignment horizontal="right"/>
    </xf>
    <xf numFmtId="166" fontId="59" fillId="34" borderId="0" xfId="0" quotePrefix="1" applyNumberFormat="1" applyFont="1" applyFill="1" applyBorder="1" applyAlignment="1">
      <alignment horizontal="right"/>
    </xf>
    <xf numFmtId="166" fontId="59" fillId="34" borderId="12" xfId="0" quotePrefix="1" applyNumberFormat="1" applyFont="1" applyFill="1" applyBorder="1" applyAlignment="1">
      <alignment horizontal="right"/>
    </xf>
    <xf numFmtId="166" fontId="0" fillId="0" borderId="0" xfId="1" applyNumberFormat="1" applyFont="1" applyAlignment="1">
      <alignment horizontal="center"/>
    </xf>
    <xf numFmtId="166" fontId="21" fillId="0" borderId="0" xfId="1" applyNumberFormat="1" applyFont="1" applyAlignment="1">
      <alignment horizontal="center"/>
    </xf>
    <xf numFmtId="0" fontId="21" fillId="0" borderId="10" xfId="0" applyFont="1" applyBorder="1" applyAlignment="1">
      <alignment horizontal="center"/>
    </xf>
    <xf numFmtId="166" fontId="26" fillId="0" borderId="0" xfId="0" applyNumberFormat="1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/>
    <xf numFmtId="0" fontId="26" fillId="0" borderId="0" xfId="0" applyFont="1" applyFill="1"/>
    <xf numFmtId="10" fontId="26" fillId="0" borderId="0" xfId="43" applyNumberFormat="1" applyFont="1" applyFill="1"/>
    <xf numFmtId="166" fontId="26" fillId="0" borderId="0" xfId="0" applyNumberFormat="1" applyFont="1" applyFill="1" applyBorder="1" applyAlignment="1">
      <alignment horizontal="right"/>
    </xf>
  </cellXfs>
  <cellStyles count="4894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2 2 2" xfId="4785"/>
    <cellStyle name="Comma 10 2 2 3" xfId="3067"/>
    <cellStyle name="Comma 10 2 2 4" xfId="3869"/>
    <cellStyle name="Comma 10 2 3" xfId="1512"/>
    <cellStyle name="Comma 10 2 3 2" xfId="4335"/>
    <cellStyle name="Comma 10 2 4" xfId="2582"/>
    <cellStyle name="Comma 10 2 5" xfId="3419"/>
    <cellStyle name="Comma 10 3" xfId="725"/>
    <cellStyle name="Comma 10 3 2" xfId="1769"/>
    <cellStyle name="Comma 10 3 2 2" xfId="4560"/>
    <cellStyle name="Comma 10 3 3" xfId="2824"/>
    <cellStyle name="Comma 10 3 4" xfId="3644"/>
    <cellStyle name="Comma 10 4" xfId="1249"/>
    <cellStyle name="Comma 10 4 2" xfId="4104"/>
    <cellStyle name="Comma 10 5" xfId="2329"/>
    <cellStyle name="Comma 10 6" xfId="3188"/>
    <cellStyle name="Comma 11" xfId="70"/>
    <cellStyle name="Comma 11 2" xfId="357"/>
    <cellStyle name="Comma 11 2 2" xfId="871"/>
    <cellStyle name="Comma 11 2 2 2" xfId="1915"/>
    <cellStyle name="Comma 11 2 2 2 2" xfId="4677"/>
    <cellStyle name="Comma 11 2 2 3" xfId="2958"/>
    <cellStyle name="Comma 11 2 2 4" xfId="3761"/>
    <cellStyle name="Comma 11 2 3" xfId="1401"/>
    <cellStyle name="Comma 11 2 3 2" xfId="4227"/>
    <cellStyle name="Comma 11 2 4" xfId="2473"/>
    <cellStyle name="Comma 11 2 5" xfId="3311"/>
    <cellStyle name="Comma 11 3" xfId="614"/>
    <cellStyle name="Comma 11 3 2" xfId="1658"/>
    <cellStyle name="Comma 11 3 2 2" xfId="4452"/>
    <cellStyle name="Comma 11 3 3" xfId="2715"/>
    <cellStyle name="Comma 11 3 4" xfId="3536"/>
    <cellStyle name="Comma 11 4" xfId="1130"/>
    <cellStyle name="Comma 11 4 2" xfId="3988"/>
    <cellStyle name="Comma 11 5" xfId="2205"/>
    <cellStyle name="Comma 11 6" xfId="3177"/>
    <cellStyle name="Comma 12" xfId="1103"/>
    <cellStyle name="Comma 12 2" xfId="3977"/>
    <cellStyle name="Comma 13" xfId="2148"/>
    <cellStyle name="Comma 14" xfId="2160"/>
    <cellStyle name="Comma 2" xfId="45"/>
    <cellStyle name="Comma 2 10" xfId="72"/>
    <cellStyle name="Comma 2 10 2" xfId="359"/>
    <cellStyle name="Comma 2 10 2 2" xfId="873"/>
    <cellStyle name="Comma 2 10 2 2 2" xfId="1917"/>
    <cellStyle name="Comma 2 10 2 2 2 2" xfId="4678"/>
    <cellStyle name="Comma 2 10 2 2 3" xfId="2959"/>
    <cellStyle name="Comma 2 10 2 2 4" xfId="3762"/>
    <cellStyle name="Comma 2 10 2 3" xfId="1403"/>
    <cellStyle name="Comma 2 10 2 3 2" xfId="4228"/>
    <cellStyle name="Comma 2 10 2 4" xfId="2474"/>
    <cellStyle name="Comma 2 10 2 5" xfId="3312"/>
    <cellStyle name="Comma 2 10 3" xfId="616"/>
    <cellStyle name="Comma 2 10 3 2" xfId="1660"/>
    <cellStyle name="Comma 2 10 3 2 2" xfId="4453"/>
    <cellStyle name="Comma 2 10 3 3" xfId="2716"/>
    <cellStyle name="Comma 2 10 3 4" xfId="3537"/>
    <cellStyle name="Comma 2 10 4" xfId="1132"/>
    <cellStyle name="Comma 2 10 4 2" xfId="3989"/>
    <cellStyle name="Comma 2 10 5" xfId="2206"/>
    <cellStyle name="Comma 2 10 6" xfId="2449"/>
    <cellStyle name="Comma 2 11" xfId="333"/>
    <cellStyle name="Comma 2 11 2" xfId="847"/>
    <cellStyle name="Comma 2 11 2 2" xfId="1891"/>
    <cellStyle name="Comma 2 11 2 2 2" xfId="4668"/>
    <cellStyle name="Comma 2 11 2 3" xfId="2941"/>
    <cellStyle name="Comma 2 11 2 4" xfId="3752"/>
    <cellStyle name="Comma 2 11 3" xfId="1377"/>
    <cellStyle name="Comma 2 11 3 2" xfId="4218"/>
    <cellStyle name="Comma 2 11 4" xfId="2455"/>
    <cellStyle name="Comma 2 11 5" xfId="3302"/>
    <cellStyle name="Comma 2 12" xfId="590"/>
    <cellStyle name="Comma 2 12 2" xfId="1634"/>
    <cellStyle name="Comma 2 12 2 2" xfId="4443"/>
    <cellStyle name="Comma 2 12 3" xfId="2698"/>
    <cellStyle name="Comma 2 12 4" xfId="3527"/>
    <cellStyle name="Comma 2 13" xfId="1105"/>
    <cellStyle name="Comma 2 13 2" xfId="3978"/>
    <cellStyle name="Comma 2 14" xfId="2185"/>
    <cellStyle name="Comma 2 15" xfId="2458"/>
    <cellStyle name="Comma 2 2" xfId="48"/>
    <cellStyle name="Comma 2 2 10" xfId="335"/>
    <cellStyle name="Comma 2 2 10 2" xfId="849"/>
    <cellStyle name="Comma 2 2 10 2 2" xfId="1893"/>
    <cellStyle name="Comma 2 2 10 2 2 2" xfId="4669"/>
    <cellStyle name="Comma 2 2 10 2 3" xfId="2943"/>
    <cellStyle name="Comma 2 2 10 2 4" xfId="3753"/>
    <cellStyle name="Comma 2 2 10 3" xfId="1379"/>
    <cellStyle name="Comma 2 2 10 3 2" xfId="4219"/>
    <cellStyle name="Comma 2 2 10 4" xfId="2457"/>
    <cellStyle name="Comma 2 2 10 5" xfId="3303"/>
    <cellStyle name="Comma 2 2 11" xfId="592"/>
    <cellStyle name="Comma 2 2 11 2" xfId="1636"/>
    <cellStyle name="Comma 2 2 11 2 2" xfId="4444"/>
    <cellStyle name="Comma 2 2 11 3" xfId="2700"/>
    <cellStyle name="Comma 2 2 11 4" xfId="3528"/>
    <cellStyle name="Comma 2 2 12" xfId="1108"/>
    <cellStyle name="Comma 2 2 12 2" xfId="3980"/>
    <cellStyle name="Comma 2 2 13" xfId="2188"/>
    <cellStyle name="Comma 2 2 14" xfId="2690"/>
    <cellStyle name="Comma 2 2 2" xfId="53"/>
    <cellStyle name="Comma 2 2 2 10" xfId="1113"/>
    <cellStyle name="Comma 2 2 2 10 2" xfId="3982"/>
    <cellStyle name="Comma 2 2 2 11" xfId="2193"/>
    <cellStyle name="Comma 2 2 2 12" xfId="2325"/>
    <cellStyle name="Comma 2 2 2 2" xfId="66"/>
    <cellStyle name="Comma 2 2 2 2 10" xfId="2203"/>
    <cellStyle name="Comma 2 2 2 2 11" xfId="2705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2 2 2" xfId="4889"/>
    <cellStyle name="Comma 2 2 2 2 2 2 2 2 2 3" xfId="3171"/>
    <cellStyle name="Comma 2 2 2 2 2 2 2 2 2 4" xfId="3973"/>
    <cellStyle name="Comma 2 2 2 2 2 2 2 2 3" xfId="1616"/>
    <cellStyle name="Comma 2 2 2 2 2 2 2 2 3 2" xfId="4439"/>
    <cellStyle name="Comma 2 2 2 2 2 2 2 2 4" xfId="2686"/>
    <cellStyle name="Comma 2 2 2 2 2 2 2 2 5" xfId="3523"/>
    <cellStyle name="Comma 2 2 2 2 2 2 2 3" xfId="829"/>
    <cellStyle name="Comma 2 2 2 2 2 2 2 3 2" xfId="1873"/>
    <cellStyle name="Comma 2 2 2 2 2 2 2 3 2 2" xfId="4664"/>
    <cellStyle name="Comma 2 2 2 2 2 2 2 3 3" xfId="2928"/>
    <cellStyle name="Comma 2 2 2 2 2 2 2 3 4" xfId="3748"/>
    <cellStyle name="Comma 2 2 2 2 2 2 2 4" xfId="1359"/>
    <cellStyle name="Comma 2 2 2 2 2 2 2 4 2" xfId="4214"/>
    <cellStyle name="Comma 2 2 2 2 2 2 2 5" xfId="2441"/>
    <cellStyle name="Comma 2 2 2 2 2 2 2 6" xfId="3298"/>
    <cellStyle name="Comma 2 2 2 2 2 2 3" xfId="464"/>
    <cellStyle name="Comma 2 2 2 2 2 2 3 2" xfId="978"/>
    <cellStyle name="Comma 2 2 2 2 2 2 3 2 2" xfId="2022"/>
    <cellStyle name="Comma 2 2 2 2 2 2 3 2 2 2" xfId="4781"/>
    <cellStyle name="Comma 2 2 2 2 2 2 3 2 3" xfId="3063"/>
    <cellStyle name="Comma 2 2 2 2 2 2 3 2 4" xfId="3865"/>
    <cellStyle name="Comma 2 2 2 2 2 2 3 3" xfId="1508"/>
    <cellStyle name="Comma 2 2 2 2 2 2 3 3 2" xfId="4331"/>
    <cellStyle name="Comma 2 2 2 2 2 2 3 4" xfId="2578"/>
    <cellStyle name="Comma 2 2 2 2 2 2 3 5" xfId="3415"/>
    <cellStyle name="Comma 2 2 2 2 2 2 4" xfId="721"/>
    <cellStyle name="Comma 2 2 2 2 2 2 4 2" xfId="1765"/>
    <cellStyle name="Comma 2 2 2 2 2 2 4 2 2" xfId="4556"/>
    <cellStyle name="Comma 2 2 2 2 2 2 4 3" xfId="2820"/>
    <cellStyle name="Comma 2 2 2 2 2 2 4 4" xfId="3640"/>
    <cellStyle name="Comma 2 2 2 2 2 2 5" xfId="1245"/>
    <cellStyle name="Comma 2 2 2 2 2 2 5 2" xfId="4100"/>
    <cellStyle name="Comma 2 2 2 2 2 2 6" xfId="2320"/>
    <cellStyle name="Comma 2 2 2 2 2 2 7" xfId="3184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2 2 2" xfId="4853"/>
    <cellStyle name="Comma 2 2 2 2 2 3 2 2 2 3" xfId="3135"/>
    <cellStyle name="Comma 2 2 2 2 2 3 2 2 2 4" xfId="3937"/>
    <cellStyle name="Comma 2 2 2 2 2 3 2 2 3" xfId="1580"/>
    <cellStyle name="Comma 2 2 2 2 2 3 2 2 3 2" xfId="4403"/>
    <cellStyle name="Comma 2 2 2 2 2 3 2 2 4" xfId="2650"/>
    <cellStyle name="Comma 2 2 2 2 2 3 2 2 5" xfId="3487"/>
    <cellStyle name="Comma 2 2 2 2 2 3 2 3" xfId="793"/>
    <cellStyle name="Comma 2 2 2 2 2 3 2 3 2" xfId="1837"/>
    <cellStyle name="Comma 2 2 2 2 2 3 2 3 2 2" xfId="4628"/>
    <cellStyle name="Comma 2 2 2 2 2 3 2 3 3" xfId="2892"/>
    <cellStyle name="Comma 2 2 2 2 2 3 2 3 4" xfId="3712"/>
    <cellStyle name="Comma 2 2 2 2 2 3 2 4" xfId="1321"/>
    <cellStyle name="Comma 2 2 2 2 2 3 2 4 2" xfId="4176"/>
    <cellStyle name="Comma 2 2 2 2 2 3 2 5" xfId="2403"/>
    <cellStyle name="Comma 2 2 2 2 2 3 2 6" xfId="3260"/>
    <cellStyle name="Comma 2 2 2 2 2 3 3" xfId="428"/>
    <cellStyle name="Comma 2 2 2 2 2 3 3 2" xfId="942"/>
    <cellStyle name="Comma 2 2 2 2 2 3 3 2 2" xfId="1986"/>
    <cellStyle name="Comma 2 2 2 2 2 3 3 2 2 2" xfId="4745"/>
    <cellStyle name="Comma 2 2 2 2 2 3 3 2 3" xfId="3027"/>
    <cellStyle name="Comma 2 2 2 2 2 3 3 2 4" xfId="3829"/>
    <cellStyle name="Comma 2 2 2 2 2 3 3 3" xfId="1472"/>
    <cellStyle name="Comma 2 2 2 2 2 3 3 3 2" xfId="4295"/>
    <cellStyle name="Comma 2 2 2 2 2 3 3 4" xfId="2542"/>
    <cellStyle name="Comma 2 2 2 2 2 3 3 5" xfId="3379"/>
    <cellStyle name="Comma 2 2 2 2 2 3 4" xfId="685"/>
    <cellStyle name="Comma 2 2 2 2 2 3 4 2" xfId="1729"/>
    <cellStyle name="Comma 2 2 2 2 2 3 4 2 2" xfId="4520"/>
    <cellStyle name="Comma 2 2 2 2 2 3 4 3" xfId="2784"/>
    <cellStyle name="Comma 2 2 2 2 2 3 4 4" xfId="3604"/>
    <cellStyle name="Comma 2 2 2 2 2 3 5" xfId="1207"/>
    <cellStyle name="Comma 2 2 2 2 2 3 5 2" xfId="4062"/>
    <cellStyle name="Comma 2 2 2 2 2 3 6" xfId="2281"/>
    <cellStyle name="Comma 2 2 2 2 2 3 7" xfId="2187"/>
    <cellStyle name="Comma 2 2 2 2 2 4" xfId="232"/>
    <cellStyle name="Comma 2 2 2 2 2 4 2" xfId="500"/>
    <cellStyle name="Comma 2 2 2 2 2 4 2 2" xfId="1014"/>
    <cellStyle name="Comma 2 2 2 2 2 4 2 2 2" xfId="2058"/>
    <cellStyle name="Comma 2 2 2 2 2 4 2 2 2 2" xfId="4817"/>
    <cellStyle name="Comma 2 2 2 2 2 4 2 2 3" xfId="3099"/>
    <cellStyle name="Comma 2 2 2 2 2 4 2 2 4" xfId="3901"/>
    <cellStyle name="Comma 2 2 2 2 2 4 2 3" xfId="1544"/>
    <cellStyle name="Comma 2 2 2 2 2 4 2 3 2" xfId="4367"/>
    <cellStyle name="Comma 2 2 2 2 2 4 2 4" xfId="2614"/>
    <cellStyle name="Comma 2 2 2 2 2 4 2 5" xfId="3451"/>
    <cellStyle name="Comma 2 2 2 2 2 4 3" xfId="757"/>
    <cellStyle name="Comma 2 2 2 2 2 4 3 2" xfId="1801"/>
    <cellStyle name="Comma 2 2 2 2 2 4 3 2 2" xfId="4592"/>
    <cellStyle name="Comma 2 2 2 2 2 4 3 3" xfId="2856"/>
    <cellStyle name="Comma 2 2 2 2 2 4 3 4" xfId="3676"/>
    <cellStyle name="Comma 2 2 2 2 2 4 4" xfId="1283"/>
    <cellStyle name="Comma 2 2 2 2 2 4 4 2" xfId="4138"/>
    <cellStyle name="Comma 2 2 2 2 2 4 5" xfId="2364"/>
    <cellStyle name="Comma 2 2 2 2 2 4 6" xfId="3222"/>
    <cellStyle name="Comma 2 2 2 2 2 5" xfId="392"/>
    <cellStyle name="Comma 2 2 2 2 2 5 2" xfId="906"/>
    <cellStyle name="Comma 2 2 2 2 2 5 2 2" xfId="1950"/>
    <cellStyle name="Comma 2 2 2 2 2 5 2 2 2" xfId="4709"/>
    <cellStyle name="Comma 2 2 2 2 2 5 2 3" xfId="2991"/>
    <cellStyle name="Comma 2 2 2 2 2 5 2 4" xfId="3793"/>
    <cellStyle name="Comma 2 2 2 2 2 5 3" xfId="1436"/>
    <cellStyle name="Comma 2 2 2 2 2 5 3 2" xfId="4259"/>
    <cellStyle name="Comma 2 2 2 2 2 5 4" xfId="2506"/>
    <cellStyle name="Comma 2 2 2 2 2 5 5" xfId="3343"/>
    <cellStyle name="Comma 2 2 2 2 2 6" xfId="649"/>
    <cellStyle name="Comma 2 2 2 2 2 6 2" xfId="1693"/>
    <cellStyle name="Comma 2 2 2 2 2 6 2 2" xfId="4484"/>
    <cellStyle name="Comma 2 2 2 2 2 6 3" xfId="2748"/>
    <cellStyle name="Comma 2 2 2 2 2 6 4" xfId="3568"/>
    <cellStyle name="Comma 2 2 2 2 2 7" xfId="1169"/>
    <cellStyle name="Comma 2 2 2 2 2 7 2" xfId="4024"/>
    <cellStyle name="Comma 2 2 2 2 2 8" xfId="2242"/>
    <cellStyle name="Comma 2 2 2 2 2 9" xfId="2953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2 2 2" xfId="4871"/>
    <cellStyle name="Comma 2 2 2 2 3 2 2 2 3" xfId="3153"/>
    <cellStyle name="Comma 2 2 2 2 3 2 2 2 4" xfId="3955"/>
    <cellStyle name="Comma 2 2 2 2 3 2 2 3" xfId="1598"/>
    <cellStyle name="Comma 2 2 2 2 3 2 2 3 2" xfId="4421"/>
    <cellStyle name="Comma 2 2 2 2 3 2 2 4" xfId="2668"/>
    <cellStyle name="Comma 2 2 2 2 3 2 2 5" xfId="3505"/>
    <cellStyle name="Comma 2 2 2 2 3 2 3" xfId="811"/>
    <cellStyle name="Comma 2 2 2 2 3 2 3 2" xfId="1855"/>
    <cellStyle name="Comma 2 2 2 2 3 2 3 2 2" xfId="4646"/>
    <cellStyle name="Comma 2 2 2 2 3 2 3 3" xfId="2910"/>
    <cellStyle name="Comma 2 2 2 2 3 2 3 4" xfId="3730"/>
    <cellStyle name="Comma 2 2 2 2 3 2 4" xfId="1340"/>
    <cellStyle name="Comma 2 2 2 2 3 2 4 2" xfId="4195"/>
    <cellStyle name="Comma 2 2 2 2 3 2 5" xfId="2422"/>
    <cellStyle name="Comma 2 2 2 2 3 2 6" xfId="3279"/>
    <cellStyle name="Comma 2 2 2 2 3 3" xfId="446"/>
    <cellStyle name="Comma 2 2 2 2 3 3 2" xfId="960"/>
    <cellStyle name="Comma 2 2 2 2 3 3 2 2" xfId="2004"/>
    <cellStyle name="Comma 2 2 2 2 3 3 2 2 2" xfId="4763"/>
    <cellStyle name="Comma 2 2 2 2 3 3 2 3" xfId="3045"/>
    <cellStyle name="Comma 2 2 2 2 3 3 2 4" xfId="3847"/>
    <cellStyle name="Comma 2 2 2 2 3 3 3" xfId="1490"/>
    <cellStyle name="Comma 2 2 2 2 3 3 3 2" xfId="4313"/>
    <cellStyle name="Comma 2 2 2 2 3 3 4" xfId="2560"/>
    <cellStyle name="Comma 2 2 2 2 3 3 5" xfId="3397"/>
    <cellStyle name="Comma 2 2 2 2 3 4" xfId="703"/>
    <cellStyle name="Comma 2 2 2 2 3 4 2" xfId="1747"/>
    <cellStyle name="Comma 2 2 2 2 3 4 2 2" xfId="4538"/>
    <cellStyle name="Comma 2 2 2 2 3 4 3" xfId="2802"/>
    <cellStyle name="Comma 2 2 2 2 3 4 4" xfId="3622"/>
    <cellStyle name="Comma 2 2 2 2 3 5" xfId="1226"/>
    <cellStyle name="Comma 2 2 2 2 3 5 2" xfId="4081"/>
    <cellStyle name="Comma 2 2 2 2 3 6" xfId="2300"/>
    <cellStyle name="Comma 2 2 2 2 3 7" xfId="2165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2 2 2" xfId="4835"/>
    <cellStyle name="Comma 2 2 2 2 4 2 2 2 3" xfId="3117"/>
    <cellStyle name="Comma 2 2 2 2 4 2 2 2 4" xfId="3919"/>
    <cellStyle name="Comma 2 2 2 2 4 2 2 3" xfId="1562"/>
    <cellStyle name="Comma 2 2 2 2 4 2 2 3 2" xfId="4385"/>
    <cellStyle name="Comma 2 2 2 2 4 2 2 4" xfId="2632"/>
    <cellStyle name="Comma 2 2 2 2 4 2 2 5" xfId="3469"/>
    <cellStyle name="Comma 2 2 2 2 4 2 3" xfId="775"/>
    <cellStyle name="Comma 2 2 2 2 4 2 3 2" xfId="1819"/>
    <cellStyle name="Comma 2 2 2 2 4 2 3 2 2" xfId="4610"/>
    <cellStyle name="Comma 2 2 2 2 4 2 3 3" xfId="2874"/>
    <cellStyle name="Comma 2 2 2 2 4 2 3 4" xfId="3694"/>
    <cellStyle name="Comma 2 2 2 2 4 2 4" xfId="1302"/>
    <cellStyle name="Comma 2 2 2 2 4 2 4 2" xfId="4157"/>
    <cellStyle name="Comma 2 2 2 2 4 2 5" xfId="2384"/>
    <cellStyle name="Comma 2 2 2 2 4 2 6" xfId="3241"/>
    <cellStyle name="Comma 2 2 2 2 4 3" xfId="410"/>
    <cellStyle name="Comma 2 2 2 2 4 3 2" xfId="924"/>
    <cellStyle name="Comma 2 2 2 2 4 3 2 2" xfId="1968"/>
    <cellStyle name="Comma 2 2 2 2 4 3 2 2 2" xfId="4727"/>
    <cellStyle name="Comma 2 2 2 2 4 3 2 3" xfId="3009"/>
    <cellStyle name="Comma 2 2 2 2 4 3 2 4" xfId="3811"/>
    <cellStyle name="Comma 2 2 2 2 4 3 3" xfId="1454"/>
    <cellStyle name="Comma 2 2 2 2 4 3 3 2" xfId="4277"/>
    <cellStyle name="Comma 2 2 2 2 4 3 4" xfId="2524"/>
    <cellStyle name="Comma 2 2 2 2 4 3 5" xfId="3361"/>
    <cellStyle name="Comma 2 2 2 2 4 4" xfId="667"/>
    <cellStyle name="Comma 2 2 2 2 4 4 2" xfId="1711"/>
    <cellStyle name="Comma 2 2 2 2 4 4 2 2" xfId="4502"/>
    <cellStyle name="Comma 2 2 2 2 4 4 3" xfId="2766"/>
    <cellStyle name="Comma 2 2 2 2 4 4 4" xfId="3586"/>
    <cellStyle name="Comma 2 2 2 2 4 5" xfId="1188"/>
    <cellStyle name="Comma 2 2 2 2 4 5 2" xfId="4043"/>
    <cellStyle name="Comma 2 2 2 2 4 6" xfId="2262"/>
    <cellStyle name="Comma 2 2 2 2 4 7" xfId="2694"/>
    <cellStyle name="Comma 2 2 2 2 5" xfId="212"/>
    <cellStyle name="Comma 2 2 2 2 5 2" xfId="482"/>
    <cellStyle name="Comma 2 2 2 2 5 2 2" xfId="996"/>
    <cellStyle name="Comma 2 2 2 2 5 2 2 2" xfId="2040"/>
    <cellStyle name="Comma 2 2 2 2 5 2 2 2 2" xfId="4799"/>
    <cellStyle name="Comma 2 2 2 2 5 2 2 3" xfId="3081"/>
    <cellStyle name="Comma 2 2 2 2 5 2 2 4" xfId="3883"/>
    <cellStyle name="Comma 2 2 2 2 5 2 3" xfId="1526"/>
    <cellStyle name="Comma 2 2 2 2 5 2 3 2" xfId="4349"/>
    <cellStyle name="Comma 2 2 2 2 5 2 4" xfId="2596"/>
    <cellStyle name="Comma 2 2 2 2 5 2 5" xfId="3433"/>
    <cellStyle name="Comma 2 2 2 2 5 3" xfId="739"/>
    <cellStyle name="Comma 2 2 2 2 5 3 2" xfId="1783"/>
    <cellStyle name="Comma 2 2 2 2 5 3 2 2" xfId="4574"/>
    <cellStyle name="Comma 2 2 2 2 5 3 3" xfId="2838"/>
    <cellStyle name="Comma 2 2 2 2 5 3 4" xfId="3658"/>
    <cellStyle name="Comma 2 2 2 2 5 4" xfId="1264"/>
    <cellStyle name="Comma 2 2 2 2 5 4 2" xfId="4119"/>
    <cellStyle name="Comma 2 2 2 2 5 5" xfId="2344"/>
    <cellStyle name="Comma 2 2 2 2 5 6" xfId="3203"/>
    <cellStyle name="Comma 2 2 2 2 6" xfId="90"/>
    <cellStyle name="Comma 2 2 2 2 6 2" xfId="374"/>
    <cellStyle name="Comma 2 2 2 2 6 2 2" xfId="888"/>
    <cellStyle name="Comma 2 2 2 2 6 2 2 2" xfId="1932"/>
    <cellStyle name="Comma 2 2 2 2 6 2 2 2 2" xfId="4691"/>
    <cellStyle name="Comma 2 2 2 2 6 2 2 3" xfId="2973"/>
    <cellStyle name="Comma 2 2 2 2 6 2 2 4" xfId="3775"/>
    <cellStyle name="Comma 2 2 2 2 6 2 3" xfId="1418"/>
    <cellStyle name="Comma 2 2 2 2 6 2 3 2" xfId="4241"/>
    <cellStyle name="Comma 2 2 2 2 6 2 4" xfId="2488"/>
    <cellStyle name="Comma 2 2 2 2 6 2 5" xfId="3325"/>
    <cellStyle name="Comma 2 2 2 2 6 3" xfId="631"/>
    <cellStyle name="Comma 2 2 2 2 6 3 2" xfId="1675"/>
    <cellStyle name="Comma 2 2 2 2 6 3 2 2" xfId="4466"/>
    <cellStyle name="Comma 2 2 2 2 6 3 3" xfId="2730"/>
    <cellStyle name="Comma 2 2 2 2 6 3 4" xfId="3550"/>
    <cellStyle name="Comma 2 2 2 2 6 4" xfId="1150"/>
    <cellStyle name="Comma 2 2 2 2 6 4 2" xfId="4005"/>
    <cellStyle name="Comma 2 2 2 2 6 5" xfId="2223"/>
    <cellStyle name="Comma 2 2 2 2 6 6" xfId="2189"/>
    <cellStyle name="Comma 2 2 2 2 7" xfId="353"/>
    <cellStyle name="Comma 2 2 2 2 7 2" xfId="867"/>
    <cellStyle name="Comma 2 2 2 2 7 2 2" xfId="1911"/>
    <cellStyle name="Comma 2 2 2 2 7 2 2 2" xfId="4676"/>
    <cellStyle name="Comma 2 2 2 2 7 2 3" xfId="2956"/>
    <cellStyle name="Comma 2 2 2 2 7 2 4" xfId="3760"/>
    <cellStyle name="Comma 2 2 2 2 7 3" xfId="1397"/>
    <cellStyle name="Comma 2 2 2 2 7 3 2" xfId="4226"/>
    <cellStyle name="Comma 2 2 2 2 7 4" xfId="2471"/>
    <cellStyle name="Comma 2 2 2 2 7 5" xfId="3310"/>
    <cellStyle name="Comma 2 2 2 2 8" xfId="610"/>
    <cellStyle name="Comma 2 2 2 2 8 2" xfId="1654"/>
    <cellStyle name="Comma 2 2 2 2 8 2 2" xfId="4451"/>
    <cellStyle name="Comma 2 2 2 2 8 3" xfId="2713"/>
    <cellStyle name="Comma 2 2 2 2 8 4" xfId="3535"/>
    <cellStyle name="Comma 2 2 2 2 9" xfId="1126"/>
    <cellStyle name="Comma 2 2 2 2 9 2" xfId="3987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2 2 2" xfId="4880"/>
    <cellStyle name="Comma 2 2 2 3 2 2 2 2 3" xfId="3162"/>
    <cellStyle name="Comma 2 2 2 3 2 2 2 2 4" xfId="3964"/>
    <cellStyle name="Comma 2 2 2 3 2 2 2 3" xfId="1607"/>
    <cellStyle name="Comma 2 2 2 3 2 2 2 3 2" xfId="4430"/>
    <cellStyle name="Comma 2 2 2 3 2 2 2 4" xfId="2677"/>
    <cellStyle name="Comma 2 2 2 3 2 2 2 5" xfId="3514"/>
    <cellStyle name="Comma 2 2 2 3 2 2 3" xfId="820"/>
    <cellStyle name="Comma 2 2 2 3 2 2 3 2" xfId="1864"/>
    <cellStyle name="Comma 2 2 2 3 2 2 3 2 2" xfId="4655"/>
    <cellStyle name="Comma 2 2 2 3 2 2 3 3" xfId="2919"/>
    <cellStyle name="Comma 2 2 2 3 2 2 3 4" xfId="3739"/>
    <cellStyle name="Comma 2 2 2 3 2 2 4" xfId="1349"/>
    <cellStyle name="Comma 2 2 2 3 2 2 4 2" xfId="4204"/>
    <cellStyle name="Comma 2 2 2 3 2 2 5" xfId="2431"/>
    <cellStyle name="Comma 2 2 2 3 2 2 6" xfId="3288"/>
    <cellStyle name="Comma 2 2 2 3 2 3" xfId="455"/>
    <cellStyle name="Comma 2 2 2 3 2 3 2" xfId="969"/>
    <cellStyle name="Comma 2 2 2 3 2 3 2 2" xfId="2013"/>
    <cellStyle name="Comma 2 2 2 3 2 3 2 2 2" xfId="4772"/>
    <cellStyle name="Comma 2 2 2 3 2 3 2 3" xfId="3054"/>
    <cellStyle name="Comma 2 2 2 3 2 3 2 4" xfId="3856"/>
    <cellStyle name="Comma 2 2 2 3 2 3 3" xfId="1499"/>
    <cellStyle name="Comma 2 2 2 3 2 3 3 2" xfId="4322"/>
    <cellStyle name="Comma 2 2 2 3 2 3 4" xfId="2569"/>
    <cellStyle name="Comma 2 2 2 3 2 3 5" xfId="3406"/>
    <cellStyle name="Comma 2 2 2 3 2 4" xfId="712"/>
    <cellStyle name="Comma 2 2 2 3 2 4 2" xfId="1756"/>
    <cellStyle name="Comma 2 2 2 3 2 4 2 2" xfId="4547"/>
    <cellStyle name="Comma 2 2 2 3 2 4 3" xfId="2811"/>
    <cellStyle name="Comma 2 2 2 3 2 4 4" xfId="3631"/>
    <cellStyle name="Comma 2 2 2 3 2 5" xfId="1235"/>
    <cellStyle name="Comma 2 2 2 3 2 5 2" xfId="4090"/>
    <cellStyle name="Comma 2 2 2 3 2 6" xfId="2310"/>
    <cellStyle name="Comma 2 2 2 3 2 7" xfId="217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2 2 2" xfId="4844"/>
    <cellStyle name="Comma 2 2 2 3 3 2 2 2 3" xfId="3126"/>
    <cellStyle name="Comma 2 2 2 3 3 2 2 2 4" xfId="3928"/>
    <cellStyle name="Comma 2 2 2 3 3 2 2 3" xfId="1571"/>
    <cellStyle name="Comma 2 2 2 3 3 2 2 3 2" xfId="4394"/>
    <cellStyle name="Comma 2 2 2 3 3 2 2 4" xfId="2641"/>
    <cellStyle name="Comma 2 2 2 3 3 2 2 5" xfId="3478"/>
    <cellStyle name="Comma 2 2 2 3 3 2 3" xfId="784"/>
    <cellStyle name="Comma 2 2 2 3 3 2 3 2" xfId="1828"/>
    <cellStyle name="Comma 2 2 2 3 3 2 3 2 2" xfId="4619"/>
    <cellStyle name="Comma 2 2 2 3 3 2 3 3" xfId="2883"/>
    <cellStyle name="Comma 2 2 2 3 3 2 3 4" xfId="3703"/>
    <cellStyle name="Comma 2 2 2 3 3 2 4" xfId="1311"/>
    <cellStyle name="Comma 2 2 2 3 3 2 4 2" xfId="4166"/>
    <cellStyle name="Comma 2 2 2 3 3 2 5" xfId="2393"/>
    <cellStyle name="Comma 2 2 2 3 3 2 6" xfId="3250"/>
    <cellStyle name="Comma 2 2 2 3 3 3" xfId="419"/>
    <cellStyle name="Comma 2 2 2 3 3 3 2" xfId="933"/>
    <cellStyle name="Comma 2 2 2 3 3 3 2 2" xfId="1977"/>
    <cellStyle name="Comma 2 2 2 3 3 3 2 2 2" xfId="4736"/>
    <cellStyle name="Comma 2 2 2 3 3 3 2 3" xfId="3018"/>
    <cellStyle name="Comma 2 2 2 3 3 3 2 4" xfId="3820"/>
    <cellStyle name="Comma 2 2 2 3 3 3 3" xfId="1463"/>
    <cellStyle name="Comma 2 2 2 3 3 3 3 2" xfId="4286"/>
    <cellStyle name="Comma 2 2 2 3 3 3 4" xfId="2533"/>
    <cellStyle name="Comma 2 2 2 3 3 3 5" xfId="3370"/>
    <cellStyle name="Comma 2 2 2 3 3 4" xfId="676"/>
    <cellStyle name="Comma 2 2 2 3 3 4 2" xfId="1720"/>
    <cellStyle name="Comma 2 2 2 3 3 4 2 2" xfId="4511"/>
    <cellStyle name="Comma 2 2 2 3 3 4 3" xfId="2775"/>
    <cellStyle name="Comma 2 2 2 3 3 4 4" xfId="3595"/>
    <cellStyle name="Comma 2 2 2 3 3 5" xfId="1197"/>
    <cellStyle name="Comma 2 2 2 3 3 5 2" xfId="4052"/>
    <cellStyle name="Comma 2 2 2 3 3 6" xfId="2271"/>
    <cellStyle name="Comma 2 2 2 3 3 7" xfId="2448"/>
    <cellStyle name="Comma 2 2 2 3 4" xfId="222"/>
    <cellStyle name="Comma 2 2 2 3 4 2" xfId="491"/>
    <cellStyle name="Comma 2 2 2 3 4 2 2" xfId="1005"/>
    <cellStyle name="Comma 2 2 2 3 4 2 2 2" xfId="2049"/>
    <cellStyle name="Comma 2 2 2 3 4 2 2 2 2" xfId="4808"/>
    <cellStyle name="Comma 2 2 2 3 4 2 2 3" xfId="3090"/>
    <cellStyle name="Comma 2 2 2 3 4 2 2 4" xfId="3892"/>
    <cellStyle name="Comma 2 2 2 3 4 2 3" xfId="1535"/>
    <cellStyle name="Comma 2 2 2 3 4 2 3 2" xfId="4358"/>
    <cellStyle name="Comma 2 2 2 3 4 2 4" xfId="2605"/>
    <cellStyle name="Comma 2 2 2 3 4 2 5" xfId="3442"/>
    <cellStyle name="Comma 2 2 2 3 4 3" xfId="748"/>
    <cellStyle name="Comma 2 2 2 3 4 3 2" xfId="1792"/>
    <cellStyle name="Comma 2 2 2 3 4 3 2 2" xfId="4583"/>
    <cellStyle name="Comma 2 2 2 3 4 3 3" xfId="2847"/>
    <cellStyle name="Comma 2 2 2 3 4 3 4" xfId="3667"/>
    <cellStyle name="Comma 2 2 2 3 4 4" xfId="1273"/>
    <cellStyle name="Comma 2 2 2 3 4 4 2" xfId="4128"/>
    <cellStyle name="Comma 2 2 2 3 4 5" xfId="2354"/>
    <cellStyle name="Comma 2 2 2 3 4 6" xfId="3212"/>
    <cellStyle name="Comma 2 2 2 3 5" xfId="383"/>
    <cellStyle name="Comma 2 2 2 3 5 2" xfId="897"/>
    <cellStyle name="Comma 2 2 2 3 5 2 2" xfId="1941"/>
    <cellStyle name="Comma 2 2 2 3 5 2 2 2" xfId="4700"/>
    <cellStyle name="Comma 2 2 2 3 5 2 3" xfId="2982"/>
    <cellStyle name="Comma 2 2 2 3 5 2 4" xfId="3784"/>
    <cellStyle name="Comma 2 2 2 3 5 3" xfId="1427"/>
    <cellStyle name="Comma 2 2 2 3 5 3 2" xfId="4250"/>
    <cellStyle name="Comma 2 2 2 3 5 4" xfId="2497"/>
    <cellStyle name="Comma 2 2 2 3 5 5" xfId="3334"/>
    <cellStyle name="Comma 2 2 2 3 6" xfId="640"/>
    <cellStyle name="Comma 2 2 2 3 6 2" xfId="1684"/>
    <cellStyle name="Comma 2 2 2 3 6 2 2" xfId="4475"/>
    <cellStyle name="Comma 2 2 2 3 6 3" xfId="2739"/>
    <cellStyle name="Comma 2 2 2 3 6 4" xfId="3559"/>
    <cellStyle name="Comma 2 2 2 3 7" xfId="1159"/>
    <cellStyle name="Comma 2 2 2 3 7 2" xfId="4014"/>
    <cellStyle name="Comma 2 2 2 3 8" xfId="2232"/>
    <cellStyle name="Comma 2 2 2 3 9" xfId="2450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2 2 2" xfId="4862"/>
    <cellStyle name="Comma 2 2 2 4 2 2 2 3" xfId="3144"/>
    <cellStyle name="Comma 2 2 2 4 2 2 2 4" xfId="3946"/>
    <cellStyle name="Comma 2 2 2 4 2 2 3" xfId="1589"/>
    <cellStyle name="Comma 2 2 2 4 2 2 3 2" xfId="4412"/>
    <cellStyle name="Comma 2 2 2 4 2 2 4" xfId="2659"/>
    <cellStyle name="Comma 2 2 2 4 2 2 5" xfId="3496"/>
    <cellStyle name="Comma 2 2 2 4 2 3" xfId="802"/>
    <cellStyle name="Comma 2 2 2 4 2 3 2" xfId="1846"/>
    <cellStyle name="Comma 2 2 2 4 2 3 2 2" xfId="4637"/>
    <cellStyle name="Comma 2 2 2 4 2 3 3" xfId="2901"/>
    <cellStyle name="Comma 2 2 2 4 2 3 4" xfId="3721"/>
    <cellStyle name="Comma 2 2 2 4 2 4" xfId="1330"/>
    <cellStyle name="Comma 2 2 2 4 2 4 2" xfId="4185"/>
    <cellStyle name="Comma 2 2 2 4 2 5" xfId="2412"/>
    <cellStyle name="Comma 2 2 2 4 2 6" xfId="3269"/>
    <cellStyle name="Comma 2 2 2 4 3" xfId="437"/>
    <cellStyle name="Comma 2 2 2 4 3 2" xfId="951"/>
    <cellStyle name="Comma 2 2 2 4 3 2 2" xfId="1995"/>
    <cellStyle name="Comma 2 2 2 4 3 2 2 2" xfId="4754"/>
    <cellStyle name="Comma 2 2 2 4 3 2 3" xfId="3036"/>
    <cellStyle name="Comma 2 2 2 4 3 2 4" xfId="3838"/>
    <cellStyle name="Comma 2 2 2 4 3 3" xfId="1481"/>
    <cellStyle name="Comma 2 2 2 4 3 3 2" xfId="4304"/>
    <cellStyle name="Comma 2 2 2 4 3 4" xfId="2551"/>
    <cellStyle name="Comma 2 2 2 4 3 5" xfId="3388"/>
    <cellStyle name="Comma 2 2 2 4 4" xfId="694"/>
    <cellStyle name="Comma 2 2 2 4 4 2" xfId="1738"/>
    <cellStyle name="Comma 2 2 2 4 4 2 2" xfId="4529"/>
    <cellStyle name="Comma 2 2 2 4 4 3" xfId="2793"/>
    <cellStyle name="Comma 2 2 2 4 4 4" xfId="3613"/>
    <cellStyle name="Comma 2 2 2 4 5" xfId="1216"/>
    <cellStyle name="Comma 2 2 2 4 5 2" xfId="4071"/>
    <cellStyle name="Comma 2 2 2 4 6" xfId="2290"/>
    <cellStyle name="Comma 2 2 2 4 7" xfId="2149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2 2 2" xfId="4826"/>
    <cellStyle name="Comma 2 2 2 5 2 2 2 3" xfId="3108"/>
    <cellStyle name="Comma 2 2 2 5 2 2 2 4" xfId="3910"/>
    <cellStyle name="Comma 2 2 2 5 2 2 3" xfId="1553"/>
    <cellStyle name="Comma 2 2 2 5 2 2 3 2" xfId="4376"/>
    <cellStyle name="Comma 2 2 2 5 2 2 4" xfId="2623"/>
    <cellStyle name="Comma 2 2 2 5 2 2 5" xfId="3460"/>
    <cellStyle name="Comma 2 2 2 5 2 3" xfId="766"/>
    <cellStyle name="Comma 2 2 2 5 2 3 2" xfId="1810"/>
    <cellStyle name="Comma 2 2 2 5 2 3 2 2" xfId="4601"/>
    <cellStyle name="Comma 2 2 2 5 2 3 3" xfId="2865"/>
    <cellStyle name="Comma 2 2 2 5 2 3 4" xfId="3685"/>
    <cellStyle name="Comma 2 2 2 5 2 4" xfId="1292"/>
    <cellStyle name="Comma 2 2 2 5 2 4 2" xfId="4147"/>
    <cellStyle name="Comma 2 2 2 5 2 5" xfId="2374"/>
    <cellStyle name="Comma 2 2 2 5 2 6" xfId="3231"/>
    <cellStyle name="Comma 2 2 2 5 3" xfId="401"/>
    <cellStyle name="Comma 2 2 2 5 3 2" xfId="915"/>
    <cellStyle name="Comma 2 2 2 5 3 2 2" xfId="1959"/>
    <cellStyle name="Comma 2 2 2 5 3 2 2 2" xfId="4718"/>
    <cellStyle name="Comma 2 2 2 5 3 2 3" xfId="3000"/>
    <cellStyle name="Comma 2 2 2 5 3 2 4" xfId="3802"/>
    <cellStyle name="Comma 2 2 2 5 3 3" xfId="1445"/>
    <cellStyle name="Comma 2 2 2 5 3 3 2" xfId="4268"/>
    <cellStyle name="Comma 2 2 2 5 3 4" xfId="2515"/>
    <cellStyle name="Comma 2 2 2 5 3 5" xfId="3352"/>
    <cellStyle name="Comma 2 2 2 5 4" xfId="658"/>
    <cellStyle name="Comma 2 2 2 5 4 2" xfId="1702"/>
    <cellStyle name="Comma 2 2 2 5 4 2 2" xfId="4493"/>
    <cellStyle name="Comma 2 2 2 5 4 3" xfId="2757"/>
    <cellStyle name="Comma 2 2 2 5 4 4" xfId="3577"/>
    <cellStyle name="Comma 2 2 2 5 5" xfId="1178"/>
    <cellStyle name="Comma 2 2 2 5 5 2" xfId="4033"/>
    <cellStyle name="Comma 2 2 2 5 6" xfId="2252"/>
    <cellStyle name="Comma 2 2 2 5 7" xfId="2456"/>
    <cellStyle name="Comma 2 2 2 6" xfId="202"/>
    <cellStyle name="Comma 2 2 2 6 2" xfId="473"/>
    <cellStyle name="Comma 2 2 2 6 2 2" xfId="987"/>
    <cellStyle name="Comma 2 2 2 6 2 2 2" xfId="2031"/>
    <cellStyle name="Comma 2 2 2 6 2 2 2 2" xfId="4790"/>
    <cellStyle name="Comma 2 2 2 6 2 2 3" xfId="3072"/>
    <cellStyle name="Comma 2 2 2 6 2 2 4" xfId="3874"/>
    <cellStyle name="Comma 2 2 2 6 2 3" xfId="1517"/>
    <cellStyle name="Comma 2 2 2 6 2 3 2" xfId="4340"/>
    <cellStyle name="Comma 2 2 2 6 2 4" xfId="2587"/>
    <cellStyle name="Comma 2 2 2 6 2 5" xfId="3424"/>
    <cellStyle name="Comma 2 2 2 6 3" xfId="730"/>
    <cellStyle name="Comma 2 2 2 6 3 2" xfId="1774"/>
    <cellStyle name="Comma 2 2 2 6 3 2 2" xfId="4565"/>
    <cellStyle name="Comma 2 2 2 6 3 3" xfId="2829"/>
    <cellStyle name="Comma 2 2 2 6 3 4" xfId="3649"/>
    <cellStyle name="Comma 2 2 2 6 4" xfId="1254"/>
    <cellStyle name="Comma 2 2 2 6 4 2" xfId="4109"/>
    <cellStyle name="Comma 2 2 2 6 5" xfId="2334"/>
    <cellStyle name="Comma 2 2 2 6 6" xfId="3193"/>
    <cellStyle name="Comma 2 2 2 7" xfId="76"/>
    <cellStyle name="Comma 2 2 2 7 2" xfId="363"/>
    <cellStyle name="Comma 2 2 2 7 2 2" xfId="877"/>
    <cellStyle name="Comma 2 2 2 7 2 2 2" xfId="1921"/>
    <cellStyle name="Comma 2 2 2 7 2 2 2 2" xfId="4682"/>
    <cellStyle name="Comma 2 2 2 7 2 2 3" xfId="2963"/>
    <cellStyle name="Comma 2 2 2 7 2 2 4" xfId="3766"/>
    <cellStyle name="Comma 2 2 2 7 2 3" xfId="1407"/>
    <cellStyle name="Comma 2 2 2 7 2 3 2" xfId="4232"/>
    <cellStyle name="Comma 2 2 2 7 2 4" xfId="2478"/>
    <cellStyle name="Comma 2 2 2 7 2 5" xfId="3316"/>
    <cellStyle name="Comma 2 2 2 7 3" xfId="620"/>
    <cellStyle name="Comma 2 2 2 7 3 2" xfId="1664"/>
    <cellStyle name="Comma 2 2 2 7 3 2 2" xfId="4457"/>
    <cellStyle name="Comma 2 2 2 7 3 3" xfId="2720"/>
    <cellStyle name="Comma 2 2 2 7 3 4" xfId="3541"/>
    <cellStyle name="Comma 2 2 2 7 4" xfId="1136"/>
    <cellStyle name="Comma 2 2 2 7 4 2" xfId="3993"/>
    <cellStyle name="Comma 2 2 2 7 5" xfId="2210"/>
    <cellStyle name="Comma 2 2 2 7 6" xfId="2326"/>
    <cellStyle name="Comma 2 2 2 8" xfId="340"/>
    <cellStyle name="Comma 2 2 2 8 2" xfId="854"/>
    <cellStyle name="Comma 2 2 2 8 2 2" xfId="1898"/>
    <cellStyle name="Comma 2 2 2 8 2 2 2" xfId="4671"/>
    <cellStyle name="Comma 2 2 2 8 2 3" xfId="2947"/>
    <cellStyle name="Comma 2 2 2 8 2 4" xfId="3755"/>
    <cellStyle name="Comma 2 2 2 8 3" xfId="1384"/>
    <cellStyle name="Comma 2 2 2 8 3 2" xfId="4221"/>
    <cellStyle name="Comma 2 2 2 8 4" xfId="2462"/>
    <cellStyle name="Comma 2 2 2 8 5" xfId="3305"/>
    <cellStyle name="Comma 2 2 2 9" xfId="597"/>
    <cellStyle name="Comma 2 2 2 9 2" xfId="1641"/>
    <cellStyle name="Comma 2 2 2 9 2 2" xfId="4446"/>
    <cellStyle name="Comma 2 2 2 9 3" xfId="2704"/>
    <cellStyle name="Comma 2 2 2 9 4" xfId="3530"/>
    <cellStyle name="Comma 2 2 3" xfId="61"/>
    <cellStyle name="Comma 2 2 3 10" xfId="1121"/>
    <cellStyle name="Comma 2 2 3 10 2" xfId="3985"/>
    <cellStyle name="Comma 2 2 3 11" xfId="2199"/>
    <cellStyle name="Comma 2 2 3 12" xfId="2304"/>
    <cellStyle name="Comma 2 2 3 2" xfId="93"/>
    <cellStyle name="Comma 2 2 3 2 10" xfId="2454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2 2 2" xfId="4892"/>
    <cellStyle name="Comma 2 2 3 2 2 2 2 2 2 3" xfId="3174"/>
    <cellStyle name="Comma 2 2 3 2 2 2 2 2 2 4" xfId="3976"/>
    <cellStyle name="Comma 2 2 3 2 2 2 2 2 3" xfId="1619"/>
    <cellStyle name="Comma 2 2 3 2 2 2 2 2 3 2" xfId="4442"/>
    <cellStyle name="Comma 2 2 3 2 2 2 2 2 4" xfId="2689"/>
    <cellStyle name="Comma 2 2 3 2 2 2 2 2 5" xfId="3526"/>
    <cellStyle name="Comma 2 2 3 2 2 2 2 3" xfId="832"/>
    <cellStyle name="Comma 2 2 3 2 2 2 2 3 2" xfId="1876"/>
    <cellStyle name="Comma 2 2 3 2 2 2 2 3 2 2" xfId="4667"/>
    <cellStyle name="Comma 2 2 3 2 2 2 2 3 3" xfId="2931"/>
    <cellStyle name="Comma 2 2 3 2 2 2 2 3 4" xfId="3751"/>
    <cellStyle name="Comma 2 2 3 2 2 2 2 4" xfId="1362"/>
    <cellStyle name="Comma 2 2 3 2 2 2 2 4 2" xfId="4217"/>
    <cellStyle name="Comma 2 2 3 2 2 2 2 5" xfId="2444"/>
    <cellStyle name="Comma 2 2 3 2 2 2 2 6" xfId="3301"/>
    <cellStyle name="Comma 2 2 3 2 2 2 3" xfId="467"/>
    <cellStyle name="Comma 2 2 3 2 2 2 3 2" xfId="981"/>
    <cellStyle name="Comma 2 2 3 2 2 2 3 2 2" xfId="2025"/>
    <cellStyle name="Comma 2 2 3 2 2 2 3 2 2 2" xfId="4784"/>
    <cellStyle name="Comma 2 2 3 2 2 2 3 2 3" xfId="3066"/>
    <cellStyle name="Comma 2 2 3 2 2 2 3 2 4" xfId="3868"/>
    <cellStyle name="Comma 2 2 3 2 2 2 3 3" xfId="1511"/>
    <cellStyle name="Comma 2 2 3 2 2 2 3 3 2" xfId="4334"/>
    <cellStyle name="Comma 2 2 3 2 2 2 3 4" xfId="2581"/>
    <cellStyle name="Comma 2 2 3 2 2 2 3 5" xfId="3418"/>
    <cellStyle name="Comma 2 2 3 2 2 2 4" xfId="724"/>
    <cellStyle name="Comma 2 2 3 2 2 2 4 2" xfId="1768"/>
    <cellStyle name="Comma 2 2 3 2 2 2 4 2 2" xfId="4559"/>
    <cellStyle name="Comma 2 2 3 2 2 2 4 3" xfId="2823"/>
    <cellStyle name="Comma 2 2 3 2 2 2 4 4" xfId="3643"/>
    <cellStyle name="Comma 2 2 3 2 2 2 5" xfId="1248"/>
    <cellStyle name="Comma 2 2 3 2 2 2 5 2" xfId="4103"/>
    <cellStyle name="Comma 2 2 3 2 2 2 6" xfId="2323"/>
    <cellStyle name="Comma 2 2 3 2 2 2 7" xfId="3187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2 2 2" xfId="4856"/>
    <cellStyle name="Comma 2 2 3 2 2 3 2 2 2 3" xfId="3138"/>
    <cellStyle name="Comma 2 2 3 2 2 3 2 2 2 4" xfId="3940"/>
    <cellStyle name="Comma 2 2 3 2 2 3 2 2 3" xfId="1583"/>
    <cellStyle name="Comma 2 2 3 2 2 3 2 2 3 2" xfId="4406"/>
    <cellStyle name="Comma 2 2 3 2 2 3 2 2 4" xfId="2653"/>
    <cellStyle name="Comma 2 2 3 2 2 3 2 2 5" xfId="3490"/>
    <cellStyle name="Comma 2 2 3 2 2 3 2 3" xfId="796"/>
    <cellStyle name="Comma 2 2 3 2 2 3 2 3 2" xfId="1840"/>
    <cellStyle name="Comma 2 2 3 2 2 3 2 3 2 2" xfId="4631"/>
    <cellStyle name="Comma 2 2 3 2 2 3 2 3 3" xfId="2895"/>
    <cellStyle name="Comma 2 2 3 2 2 3 2 3 4" xfId="3715"/>
    <cellStyle name="Comma 2 2 3 2 2 3 2 4" xfId="1324"/>
    <cellStyle name="Comma 2 2 3 2 2 3 2 4 2" xfId="4179"/>
    <cellStyle name="Comma 2 2 3 2 2 3 2 5" xfId="2406"/>
    <cellStyle name="Comma 2 2 3 2 2 3 2 6" xfId="3263"/>
    <cellStyle name="Comma 2 2 3 2 2 3 3" xfId="431"/>
    <cellStyle name="Comma 2 2 3 2 2 3 3 2" xfId="945"/>
    <cellStyle name="Comma 2 2 3 2 2 3 3 2 2" xfId="1989"/>
    <cellStyle name="Comma 2 2 3 2 2 3 3 2 2 2" xfId="4748"/>
    <cellStyle name="Comma 2 2 3 2 2 3 3 2 3" xfId="3030"/>
    <cellStyle name="Comma 2 2 3 2 2 3 3 2 4" xfId="3832"/>
    <cellStyle name="Comma 2 2 3 2 2 3 3 3" xfId="1475"/>
    <cellStyle name="Comma 2 2 3 2 2 3 3 3 2" xfId="4298"/>
    <cellStyle name="Comma 2 2 3 2 2 3 3 4" xfId="2545"/>
    <cellStyle name="Comma 2 2 3 2 2 3 3 5" xfId="3382"/>
    <cellStyle name="Comma 2 2 3 2 2 3 4" xfId="688"/>
    <cellStyle name="Comma 2 2 3 2 2 3 4 2" xfId="1732"/>
    <cellStyle name="Comma 2 2 3 2 2 3 4 2 2" xfId="4523"/>
    <cellStyle name="Comma 2 2 3 2 2 3 4 3" xfId="2787"/>
    <cellStyle name="Comma 2 2 3 2 2 3 4 4" xfId="3607"/>
    <cellStyle name="Comma 2 2 3 2 2 3 5" xfId="1210"/>
    <cellStyle name="Comma 2 2 3 2 2 3 5 2" xfId="4065"/>
    <cellStyle name="Comma 2 2 3 2 2 3 6" xfId="2284"/>
    <cellStyle name="Comma 2 2 3 2 2 3 7" xfId="2155"/>
    <cellStyle name="Comma 2 2 3 2 2 4" xfId="235"/>
    <cellStyle name="Comma 2 2 3 2 2 4 2" xfId="503"/>
    <cellStyle name="Comma 2 2 3 2 2 4 2 2" xfId="1017"/>
    <cellStyle name="Comma 2 2 3 2 2 4 2 2 2" xfId="2061"/>
    <cellStyle name="Comma 2 2 3 2 2 4 2 2 2 2" xfId="4820"/>
    <cellStyle name="Comma 2 2 3 2 2 4 2 2 3" xfId="3102"/>
    <cellStyle name="Comma 2 2 3 2 2 4 2 2 4" xfId="3904"/>
    <cellStyle name="Comma 2 2 3 2 2 4 2 3" xfId="1547"/>
    <cellStyle name="Comma 2 2 3 2 2 4 2 3 2" xfId="4370"/>
    <cellStyle name="Comma 2 2 3 2 2 4 2 4" xfId="2617"/>
    <cellStyle name="Comma 2 2 3 2 2 4 2 5" xfId="3454"/>
    <cellStyle name="Comma 2 2 3 2 2 4 3" xfId="760"/>
    <cellStyle name="Comma 2 2 3 2 2 4 3 2" xfId="1804"/>
    <cellStyle name="Comma 2 2 3 2 2 4 3 2 2" xfId="4595"/>
    <cellStyle name="Comma 2 2 3 2 2 4 3 3" xfId="2859"/>
    <cellStyle name="Comma 2 2 3 2 2 4 3 4" xfId="3679"/>
    <cellStyle name="Comma 2 2 3 2 2 4 4" xfId="1286"/>
    <cellStyle name="Comma 2 2 3 2 2 4 4 2" xfId="4141"/>
    <cellStyle name="Comma 2 2 3 2 2 4 5" xfId="2367"/>
    <cellStyle name="Comma 2 2 3 2 2 4 6" xfId="3225"/>
    <cellStyle name="Comma 2 2 3 2 2 5" xfId="395"/>
    <cellStyle name="Comma 2 2 3 2 2 5 2" xfId="909"/>
    <cellStyle name="Comma 2 2 3 2 2 5 2 2" xfId="1953"/>
    <cellStyle name="Comma 2 2 3 2 2 5 2 2 2" xfId="4712"/>
    <cellStyle name="Comma 2 2 3 2 2 5 2 3" xfId="2994"/>
    <cellStyle name="Comma 2 2 3 2 2 5 2 4" xfId="3796"/>
    <cellStyle name="Comma 2 2 3 2 2 5 3" xfId="1439"/>
    <cellStyle name="Comma 2 2 3 2 2 5 3 2" xfId="4262"/>
    <cellStyle name="Comma 2 2 3 2 2 5 4" xfId="2509"/>
    <cellStyle name="Comma 2 2 3 2 2 5 5" xfId="3346"/>
    <cellStyle name="Comma 2 2 3 2 2 6" xfId="652"/>
    <cellStyle name="Comma 2 2 3 2 2 6 2" xfId="1696"/>
    <cellStyle name="Comma 2 2 3 2 2 6 2 2" xfId="4487"/>
    <cellStyle name="Comma 2 2 3 2 2 6 3" xfId="2751"/>
    <cellStyle name="Comma 2 2 3 2 2 6 4" xfId="3571"/>
    <cellStyle name="Comma 2 2 3 2 2 7" xfId="1172"/>
    <cellStyle name="Comma 2 2 3 2 2 7 2" xfId="4027"/>
    <cellStyle name="Comma 2 2 3 2 2 8" xfId="2245"/>
    <cellStyle name="Comma 2 2 3 2 2 9" xfId="3180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2 2 2" xfId="4874"/>
    <cellStyle name="Comma 2 2 3 2 3 2 2 2 3" xfId="3156"/>
    <cellStyle name="Comma 2 2 3 2 3 2 2 2 4" xfId="3958"/>
    <cellStyle name="Comma 2 2 3 2 3 2 2 3" xfId="1601"/>
    <cellStyle name="Comma 2 2 3 2 3 2 2 3 2" xfId="4424"/>
    <cellStyle name="Comma 2 2 3 2 3 2 2 4" xfId="2671"/>
    <cellStyle name="Comma 2 2 3 2 3 2 2 5" xfId="3508"/>
    <cellStyle name="Comma 2 2 3 2 3 2 3" xfId="814"/>
    <cellStyle name="Comma 2 2 3 2 3 2 3 2" xfId="1858"/>
    <cellStyle name="Comma 2 2 3 2 3 2 3 2 2" xfId="4649"/>
    <cellStyle name="Comma 2 2 3 2 3 2 3 3" xfId="2913"/>
    <cellStyle name="Comma 2 2 3 2 3 2 3 4" xfId="3733"/>
    <cellStyle name="Comma 2 2 3 2 3 2 4" xfId="1343"/>
    <cellStyle name="Comma 2 2 3 2 3 2 4 2" xfId="4198"/>
    <cellStyle name="Comma 2 2 3 2 3 2 5" xfId="2425"/>
    <cellStyle name="Comma 2 2 3 2 3 2 6" xfId="3282"/>
    <cellStyle name="Comma 2 2 3 2 3 3" xfId="449"/>
    <cellStyle name="Comma 2 2 3 2 3 3 2" xfId="963"/>
    <cellStyle name="Comma 2 2 3 2 3 3 2 2" xfId="2007"/>
    <cellStyle name="Comma 2 2 3 2 3 3 2 2 2" xfId="4766"/>
    <cellStyle name="Comma 2 2 3 2 3 3 2 3" xfId="3048"/>
    <cellStyle name="Comma 2 2 3 2 3 3 2 4" xfId="3850"/>
    <cellStyle name="Comma 2 2 3 2 3 3 3" xfId="1493"/>
    <cellStyle name="Comma 2 2 3 2 3 3 3 2" xfId="4316"/>
    <cellStyle name="Comma 2 2 3 2 3 3 4" xfId="2563"/>
    <cellStyle name="Comma 2 2 3 2 3 3 5" xfId="3400"/>
    <cellStyle name="Comma 2 2 3 2 3 4" xfId="706"/>
    <cellStyle name="Comma 2 2 3 2 3 4 2" xfId="1750"/>
    <cellStyle name="Comma 2 2 3 2 3 4 2 2" xfId="4541"/>
    <cellStyle name="Comma 2 2 3 2 3 4 3" xfId="2805"/>
    <cellStyle name="Comma 2 2 3 2 3 4 4" xfId="3625"/>
    <cellStyle name="Comma 2 2 3 2 3 5" xfId="1229"/>
    <cellStyle name="Comma 2 2 3 2 3 5 2" xfId="4084"/>
    <cellStyle name="Comma 2 2 3 2 3 6" xfId="2303"/>
    <cellStyle name="Comma 2 2 3 2 3 7" xfId="217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2 2 2" xfId="4838"/>
    <cellStyle name="Comma 2 2 3 2 4 2 2 2 3" xfId="3120"/>
    <cellStyle name="Comma 2 2 3 2 4 2 2 2 4" xfId="3922"/>
    <cellStyle name="Comma 2 2 3 2 4 2 2 3" xfId="1565"/>
    <cellStyle name="Comma 2 2 3 2 4 2 2 3 2" xfId="4388"/>
    <cellStyle name="Comma 2 2 3 2 4 2 2 4" xfId="2635"/>
    <cellStyle name="Comma 2 2 3 2 4 2 2 5" xfId="3472"/>
    <cellStyle name="Comma 2 2 3 2 4 2 3" xfId="778"/>
    <cellStyle name="Comma 2 2 3 2 4 2 3 2" xfId="1822"/>
    <cellStyle name="Comma 2 2 3 2 4 2 3 2 2" xfId="4613"/>
    <cellStyle name="Comma 2 2 3 2 4 2 3 3" xfId="2877"/>
    <cellStyle name="Comma 2 2 3 2 4 2 3 4" xfId="3697"/>
    <cellStyle name="Comma 2 2 3 2 4 2 4" xfId="1305"/>
    <cellStyle name="Comma 2 2 3 2 4 2 4 2" xfId="4160"/>
    <cellStyle name="Comma 2 2 3 2 4 2 5" xfId="2387"/>
    <cellStyle name="Comma 2 2 3 2 4 2 6" xfId="3244"/>
    <cellStyle name="Comma 2 2 3 2 4 3" xfId="413"/>
    <cellStyle name="Comma 2 2 3 2 4 3 2" xfId="927"/>
    <cellStyle name="Comma 2 2 3 2 4 3 2 2" xfId="1971"/>
    <cellStyle name="Comma 2 2 3 2 4 3 2 2 2" xfId="4730"/>
    <cellStyle name="Comma 2 2 3 2 4 3 2 3" xfId="3012"/>
    <cellStyle name="Comma 2 2 3 2 4 3 2 4" xfId="3814"/>
    <cellStyle name="Comma 2 2 3 2 4 3 3" xfId="1457"/>
    <cellStyle name="Comma 2 2 3 2 4 3 3 2" xfId="4280"/>
    <cellStyle name="Comma 2 2 3 2 4 3 4" xfId="2527"/>
    <cellStyle name="Comma 2 2 3 2 4 3 5" xfId="3364"/>
    <cellStyle name="Comma 2 2 3 2 4 4" xfId="670"/>
    <cellStyle name="Comma 2 2 3 2 4 4 2" xfId="1714"/>
    <cellStyle name="Comma 2 2 3 2 4 4 2 2" xfId="4505"/>
    <cellStyle name="Comma 2 2 3 2 4 4 3" xfId="2769"/>
    <cellStyle name="Comma 2 2 3 2 4 4 4" xfId="3589"/>
    <cellStyle name="Comma 2 2 3 2 4 5" xfId="1191"/>
    <cellStyle name="Comma 2 2 3 2 4 5 2" xfId="4046"/>
    <cellStyle name="Comma 2 2 3 2 4 6" xfId="2265"/>
    <cellStyle name="Comma 2 2 3 2 4 7" xfId="2703"/>
    <cellStyle name="Comma 2 2 3 2 5" xfId="215"/>
    <cellStyle name="Comma 2 2 3 2 5 2" xfId="485"/>
    <cellStyle name="Comma 2 2 3 2 5 2 2" xfId="999"/>
    <cellStyle name="Comma 2 2 3 2 5 2 2 2" xfId="2043"/>
    <cellStyle name="Comma 2 2 3 2 5 2 2 2 2" xfId="4802"/>
    <cellStyle name="Comma 2 2 3 2 5 2 2 3" xfId="3084"/>
    <cellStyle name="Comma 2 2 3 2 5 2 2 4" xfId="3886"/>
    <cellStyle name="Comma 2 2 3 2 5 2 3" xfId="1529"/>
    <cellStyle name="Comma 2 2 3 2 5 2 3 2" xfId="4352"/>
    <cellStyle name="Comma 2 2 3 2 5 2 4" xfId="2599"/>
    <cellStyle name="Comma 2 2 3 2 5 2 5" xfId="3436"/>
    <cellStyle name="Comma 2 2 3 2 5 3" xfId="742"/>
    <cellStyle name="Comma 2 2 3 2 5 3 2" xfId="1786"/>
    <cellStyle name="Comma 2 2 3 2 5 3 2 2" xfId="4577"/>
    <cellStyle name="Comma 2 2 3 2 5 3 3" xfId="2841"/>
    <cellStyle name="Comma 2 2 3 2 5 3 4" xfId="3661"/>
    <cellStyle name="Comma 2 2 3 2 5 4" xfId="1267"/>
    <cellStyle name="Comma 2 2 3 2 5 4 2" xfId="4122"/>
    <cellStyle name="Comma 2 2 3 2 5 5" xfId="2347"/>
    <cellStyle name="Comma 2 2 3 2 5 6" xfId="3206"/>
    <cellStyle name="Comma 2 2 3 2 6" xfId="377"/>
    <cellStyle name="Comma 2 2 3 2 6 2" xfId="891"/>
    <cellStyle name="Comma 2 2 3 2 6 2 2" xfId="1935"/>
    <cellStyle name="Comma 2 2 3 2 6 2 2 2" xfId="4694"/>
    <cellStyle name="Comma 2 2 3 2 6 2 3" xfId="2976"/>
    <cellStyle name="Comma 2 2 3 2 6 2 4" xfId="3778"/>
    <cellStyle name="Comma 2 2 3 2 6 3" xfId="1421"/>
    <cellStyle name="Comma 2 2 3 2 6 3 2" xfId="4244"/>
    <cellStyle name="Comma 2 2 3 2 6 4" xfId="2491"/>
    <cellStyle name="Comma 2 2 3 2 6 5" xfId="3328"/>
    <cellStyle name="Comma 2 2 3 2 7" xfId="634"/>
    <cellStyle name="Comma 2 2 3 2 7 2" xfId="1678"/>
    <cellStyle name="Comma 2 2 3 2 7 2 2" xfId="4469"/>
    <cellStyle name="Comma 2 2 3 2 7 3" xfId="2733"/>
    <cellStyle name="Comma 2 2 3 2 7 4" xfId="3553"/>
    <cellStyle name="Comma 2 2 3 2 8" xfId="1153"/>
    <cellStyle name="Comma 2 2 3 2 8 2" xfId="4008"/>
    <cellStyle name="Comma 2 2 3 2 9" xfId="2226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2 2 2" xfId="4883"/>
    <cellStyle name="Comma 2 2 3 3 2 2 2 2 3" xfId="3165"/>
    <cellStyle name="Comma 2 2 3 3 2 2 2 2 4" xfId="3967"/>
    <cellStyle name="Comma 2 2 3 3 2 2 2 3" xfId="1610"/>
    <cellStyle name="Comma 2 2 3 3 2 2 2 3 2" xfId="4433"/>
    <cellStyle name="Comma 2 2 3 3 2 2 2 4" xfId="2680"/>
    <cellStyle name="Comma 2 2 3 3 2 2 2 5" xfId="3517"/>
    <cellStyle name="Comma 2 2 3 3 2 2 3" xfId="823"/>
    <cellStyle name="Comma 2 2 3 3 2 2 3 2" xfId="1867"/>
    <cellStyle name="Comma 2 2 3 3 2 2 3 2 2" xfId="4658"/>
    <cellStyle name="Comma 2 2 3 3 2 2 3 3" xfId="2922"/>
    <cellStyle name="Comma 2 2 3 3 2 2 3 4" xfId="3742"/>
    <cellStyle name="Comma 2 2 3 3 2 2 4" xfId="1352"/>
    <cellStyle name="Comma 2 2 3 3 2 2 4 2" xfId="4207"/>
    <cellStyle name="Comma 2 2 3 3 2 2 5" xfId="2434"/>
    <cellStyle name="Comma 2 2 3 3 2 2 6" xfId="3291"/>
    <cellStyle name="Comma 2 2 3 3 2 3" xfId="458"/>
    <cellStyle name="Comma 2 2 3 3 2 3 2" xfId="972"/>
    <cellStyle name="Comma 2 2 3 3 2 3 2 2" xfId="2016"/>
    <cellStyle name="Comma 2 2 3 3 2 3 2 2 2" xfId="4775"/>
    <cellStyle name="Comma 2 2 3 3 2 3 2 3" xfId="3057"/>
    <cellStyle name="Comma 2 2 3 3 2 3 2 4" xfId="3859"/>
    <cellStyle name="Comma 2 2 3 3 2 3 3" xfId="1502"/>
    <cellStyle name="Comma 2 2 3 3 2 3 3 2" xfId="4325"/>
    <cellStyle name="Comma 2 2 3 3 2 3 4" xfId="2572"/>
    <cellStyle name="Comma 2 2 3 3 2 3 5" xfId="3409"/>
    <cellStyle name="Comma 2 2 3 3 2 4" xfId="715"/>
    <cellStyle name="Comma 2 2 3 3 2 4 2" xfId="1759"/>
    <cellStyle name="Comma 2 2 3 3 2 4 2 2" xfId="4550"/>
    <cellStyle name="Comma 2 2 3 3 2 4 3" xfId="2814"/>
    <cellStyle name="Comma 2 2 3 3 2 4 4" xfId="3634"/>
    <cellStyle name="Comma 2 2 3 3 2 5" xfId="1238"/>
    <cellStyle name="Comma 2 2 3 3 2 5 2" xfId="4093"/>
    <cellStyle name="Comma 2 2 3 3 2 6" xfId="2313"/>
    <cellStyle name="Comma 2 2 3 3 2 7" xfId="2163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2 2 2" xfId="4847"/>
    <cellStyle name="Comma 2 2 3 3 3 2 2 2 3" xfId="3129"/>
    <cellStyle name="Comma 2 2 3 3 3 2 2 2 4" xfId="3931"/>
    <cellStyle name="Comma 2 2 3 3 3 2 2 3" xfId="1574"/>
    <cellStyle name="Comma 2 2 3 3 3 2 2 3 2" xfId="4397"/>
    <cellStyle name="Comma 2 2 3 3 3 2 2 4" xfId="2644"/>
    <cellStyle name="Comma 2 2 3 3 3 2 2 5" xfId="3481"/>
    <cellStyle name="Comma 2 2 3 3 3 2 3" xfId="787"/>
    <cellStyle name="Comma 2 2 3 3 3 2 3 2" xfId="1831"/>
    <cellStyle name="Comma 2 2 3 3 3 2 3 2 2" xfId="4622"/>
    <cellStyle name="Comma 2 2 3 3 3 2 3 3" xfId="2886"/>
    <cellStyle name="Comma 2 2 3 3 3 2 3 4" xfId="3706"/>
    <cellStyle name="Comma 2 2 3 3 3 2 4" xfId="1314"/>
    <cellStyle name="Comma 2 2 3 3 3 2 4 2" xfId="4169"/>
    <cellStyle name="Comma 2 2 3 3 3 2 5" xfId="2396"/>
    <cellStyle name="Comma 2 2 3 3 3 2 6" xfId="3253"/>
    <cellStyle name="Comma 2 2 3 3 3 3" xfId="422"/>
    <cellStyle name="Comma 2 2 3 3 3 3 2" xfId="936"/>
    <cellStyle name="Comma 2 2 3 3 3 3 2 2" xfId="1980"/>
    <cellStyle name="Comma 2 2 3 3 3 3 2 2 2" xfId="4739"/>
    <cellStyle name="Comma 2 2 3 3 3 3 2 3" xfId="3021"/>
    <cellStyle name="Comma 2 2 3 3 3 3 2 4" xfId="3823"/>
    <cellStyle name="Comma 2 2 3 3 3 3 3" xfId="1466"/>
    <cellStyle name="Comma 2 2 3 3 3 3 3 2" xfId="4289"/>
    <cellStyle name="Comma 2 2 3 3 3 3 4" xfId="2536"/>
    <cellStyle name="Comma 2 2 3 3 3 3 5" xfId="3373"/>
    <cellStyle name="Comma 2 2 3 3 3 4" xfId="679"/>
    <cellStyle name="Comma 2 2 3 3 3 4 2" xfId="1723"/>
    <cellStyle name="Comma 2 2 3 3 3 4 2 2" xfId="4514"/>
    <cellStyle name="Comma 2 2 3 3 3 4 3" xfId="2778"/>
    <cellStyle name="Comma 2 2 3 3 3 4 4" xfId="3598"/>
    <cellStyle name="Comma 2 2 3 3 3 5" xfId="1200"/>
    <cellStyle name="Comma 2 2 3 3 3 5 2" xfId="4055"/>
    <cellStyle name="Comma 2 2 3 3 3 6" xfId="2274"/>
    <cellStyle name="Comma 2 2 3 3 3 7" xfId="2470"/>
    <cellStyle name="Comma 2 2 3 3 4" xfId="225"/>
    <cellStyle name="Comma 2 2 3 3 4 2" xfId="494"/>
    <cellStyle name="Comma 2 2 3 3 4 2 2" xfId="1008"/>
    <cellStyle name="Comma 2 2 3 3 4 2 2 2" xfId="2052"/>
    <cellStyle name="Comma 2 2 3 3 4 2 2 2 2" xfId="4811"/>
    <cellStyle name="Comma 2 2 3 3 4 2 2 3" xfId="3093"/>
    <cellStyle name="Comma 2 2 3 3 4 2 2 4" xfId="3895"/>
    <cellStyle name="Comma 2 2 3 3 4 2 3" xfId="1538"/>
    <cellStyle name="Comma 2 2 3 3 4 2 3 2" xfId="4361"/>
    <cellStyle name="Comma 2 2 3 3 4 2 4" xfId="2608"/>
    <cellStyle name="Comma 2 2 3 3 4 2 5" xfId="3445"/>
    <cellStyle name="Comma 2 2 3 3 4 3" xfId="751"/>
    <cellStyle name="Comma 2 2 3 3 4 3 2" xfId="1795"/>
    <cellStyle name="Comma 2 2 3 3 4 3 2 2" xfId="4586"/>
    <cellStyle name="Comma 2 2 3 3 4 3 3" xfId="2850"/>
    <cellStyle name="Comma 2 2 3 3 4 3 4" xfId="3670"/>
    <cellStyle name="Comma 2 2 3 3 4 4" xfId="1276"/>
    <cellStyle name="Comma 2 2 3 3 4 4 2" xfId="4131"/>
    <cellStyle name="Comma 2 2 3 3 4 5" xfId="2357"/>
    <cellStyle name="Comma 2 2 3 3 4 6" xfId="3215"/>
    <cellStyle name="Comma 2 2 3 3 5" xfId="386"/>
    <cellStyle name="Comma 2 2 3 3 5 2" xfId="900"/>
    <cellStyle name="Comma 2 2 3 3 5 2 2" xfId="1944"/>
    <cellStyle name="Comma 2 2 3 3 5 2 2 2" xfId="4703"/>
    <cellStyle name="Comma 2 2 3 3 5 2 3" xfId="2985"/>
    <cellStyle name="Comma 2 2 3 3 5 2 4" xfId="3787"/>
    <cellStyle name="Comma 2 2 3 3 5 3" xfId="1430"/>
    <cellStyle name="Comma 2 2 3 3 5 3 2" xfId="4253"/>
    <cellStyle name="Comma 2 2 3 3 5 4" xfId="2500"/>
    <cellStyle name="Comma 2 2 3 3 5 5" xfId="3337"/>
    <cellStyle name="Comma 2 2 3 3 6" xfId="643"/>
    <cellStyle name="Comma 2 2 3 3 6 2" xfId="1687"/>
    <cellStyle name="Comma 2 2 3 3 6 2 2" xfId="4478"/>
    <cellStyle name="Comma 2 2 3 3 6 3" xfId="2742"/>
    <cellStyle name="Comma 2 2 3 3 6 4" xfId="3562"/>
    <cellStyle name="Comma 2 2 3 3 7" xfId="1162"/>
    <cellStyle name="Comma 2 2 3 3 7 2" xfId="4017"/>
    <cellStyle name="Comma 2 2 3 3 8" xfId="2235"/>
    <cellStyle name="Comma 2 2 3 3 9" xfId="2944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2 2 2" xfId="4865"/>
    <cellStyle name="Comma 2 2 3 4 2 2 2 3" xfId="3147"/>
    <cellStyle name="Comma 2 2 3 4 2 2 2 4" xfId="3949"/>
    <cellStyle name="Comma 2 2 3 4 2 2 3" xfId="1592"/>
    <cellStyle name="Comma 2 2 3 4 2 2 3 2" xfId="4415"/>
    <cellStyle name="Comma 2 2 3 4 2 2 4" xfId="2662"/>
    <cellStyle name="Comma 2 2 3 4 2 2 5" xfId="3499"/>
    <cellStyle name="Comma 2 2 3 4 2 3" xfId="805"/>
    <cellStyle name="Comma 2 2 3 4 2 3 2" xfId="1849"/>
    <cellStyle name="Comma 2 2 3 4 2 3 2 2" xfId="4640"/>
    <cellStyle name="Comma 2 2 3 4 2 3 3" xfId="2904"/>
    <cellStyle name="Comma 2 2 3 4 2 3 4" xfId="3724"/>
    <cellStyle name="Comma 2 2 3 4 2 4" xfId="1333"/>
    <cellStyle name="Comma 2 2 3 4 2 4 2" xfId="4188"/>
    <cellStyle name="Comma 2 2 3 4 2 5" xfId="2415"/>
    <cellStyle name="Comma 2 2 3 4 2 6" xfId="3272"/>
    <cellStyle name="Comma 2 2 3 4 3" xfId="440"/>
    <cellStyle name="Comma 2 2 3 4 3 2" xfId="954"/>
    <cellStyle name="Comma 2 2 3 4 3 2 2" xfId="1998"/>
    <cellStyle name="Comma 2 2 3 4 3 2 2 2" xfId="4757"/>
    <cellStyle name="Comma 2 2 3 4 3 2 3" xfId="3039"/>
    <cellStyle name="Comma 2 2 3 4 3 2 4" xfId="3841"/>
    <cellStyle name="Comma 2 2 3 4 3 3" xfId="1484"/>
    <cellStyle name="Comma 2 2 3 4 3 3 2" xfId="4307"/>
    <cellStyle name="Comma 2 2 3 4 3 4" xfId="2554"/>
    <cellStyle name="Comma 2 2 3 4 3 5" xfId="3391"/>
    <cellStyle name="Comma 2 2 3 4 4" xfId="697"/>
    <cellStyle name="Comma 2 2 3 4 4 2" xfId="1741"/>
    <cellStyle name="Comma 2 2 3 4 4 2 2" xfId="4532"/>
    <cellStyle name="Comma 2 2 3 4 4 3" xfId="2796"/>
    <cellStyle name="Comma 2 2 3 4 4 4" xfId="3616"/>
    <cellStyle name="Comma 2 2 3 4 5" xfId="1219"/>
    <cellStyle name="Comma 2 2 3 4 5 2" xfId="4074"/>
    <cellStyle name="Comma 2 2 3 4 6" xfId="2293"/>
    <cellStyle name="Comma 2 2 3 4 7" xfId="215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2 2 2" xfId="4829"/>
    <cellStyle name="Comma 2 2 3 5 2 2 2 3" xfId="3111"/>
    <cellStyle name="Comma 2 2 3 5 2 2 2 4" xfId="3913"/>
    <cellStyle name="Comma 2 2 3 5 2 2 3" xfId="1556"/>
    <cellStyle name="Comma 2 2 3 5 2 2 3 2" xfId="4379"/>
    <cellStyle name="Comma 2 2 3 5 2 2 4" xfId="2626"/>
    <cellStyle name="Comma 2 2 3 5 2 2 5" xfId="3463"/>
    <cellStyle name="Comma 2 2 3 5 2 3" xfId="769"/>
    <cellStyle name="Comma 2 2 3 5 2 3 2" xfId="1813"/>
    <cellStyle name="Comma 2 2 3 5 2 3 2 2" xfId="4604"/>
    <cellStyle name="Comma 2 2 3 5 2 3 3" xfId="2868"/>
    <cellStyle name="Comma 2 2 3 5 2 3 4" xfId="3688"/>
    <cellStyle name="Comma 2 2 3 5 2 4" xfId="1295"/>
    <cellStyle name="Comma 2 2 3 5 2 4 2" xfId="4150"/>
    <cellStyle name="Comma 2 2 3 5 2 5" xfId="2377"/>
    <cellStyle name="Comma 2 2 3 5 2 6" xfId="3234"/>
    <cellStyle name="Comma 2 2 3 5 3" xfId="404"/>
    <cellStyle name="Comma 2 2 3 5 3 2" xfId="918"/>
    <cellStyle name="Comma 2 2 3 5 3 2 2" xfId="1962"/>
    <cellStyle name="Comma 2 2 3 5 3 2 2 2" xfId="4721"/>
    <cellStyle name="Comma 2 2 3 5 3 2 3" xfId="3003"/>
    <cellStyle name="Comma 2 2 3 5 3 2 4" xfId="3805"/>
    <cellStyle name="Comma 2 2 3 5 3 3" xfId="1448"/>
    <cellStyle name="Comma 2 2 3 5 3 3 2" xfId="4271"/>
    <cellStyle name="Comma 2 2 3 5 3 4" xfId="2518"/>
    <cellStyle name="Comma 2 2 3 5 3 5" xfId="3355"/>
    <cellStyle name="Comma 2 2 3 5 4" xfId="661"/>
    <cellStyle name="Comma 2 2 3 5 4 2" xfId="1705"/>
    <cellStyle name="Comma 2 2 3 5 4 2 2" xfId="4496"/>
    <cellStyle name="Comma 2 2 3 5 4 3" xfId="2760"/>
    <cellStyle name="Comma 2 2 3 5 4 4" xfId="3580"/>
    <cellStyle name="Comma 2 2 3 5 5" xfId="1181"/>
    <cellStyle name="Comma 2 2 3 5 5 2" xfId="4036"/>
    <cellStyle name="Comma 2 2 3 5 6" xfId="2255"/>
    <cellStyle name="Comma 2 2 3 5 7" xfId="2482"/>
    <cellStyle name="Comma 2 2 3 6" xfId="205"/>
    <cellStyle name="Comma 2 2 3 6 2" xfId="476"/>
    <cellStyle name="Comma 2 2 3 6 2 2" xfId="990"/>
    <cellStyle name="Comma 2 2 3 6 2 2 2" xfId="2034"/>
    <cellStyle name="Comma 2 2 3 6 2 2 2 2" xfId="4793"/>
    <cellStyle name="Comma 2 2 3 6 2 2 3" xfId="3075"/>
    <cellStyle name="Comma 2 2 3 6 2 2 4" xfId="3877"/>
    <cellStyle name="Comma 2 2 3 6 2 3" xfId="1520"/>
    <cellStyle name="Comma 2 2 3 6 2 3 2" xfId="4343"/>
    <cellStyle name="Comma 2 2 3 6 2 4" xfId="2590"/>
    <cellStyle name="Comma 2 2 3 6 2 5" xfId="3427"/>
    <cellStyle name="Comma 2 2 3 6 3" xfId="733"/>
    <cellStyle name="Comma 2 2 3 6 3 2" xfId="1777"/>
    <cellStyle name="Comma 2 2 3 6 3 2 2" xfId="4568"/>
    <cellStyle name="Comma 2 2 3 6 3 3" xfId="2832"/>
    <cellStyle name="Comma 2 2 3 6 3 4" xfId="3652"/>
    <cellStyle name="Comma 2 2 3 6 4" xfId="1257"/>
    <cellStyle name="Comma 2 2 3 6 4 2" xfId="4112"/>
    <cellStyle name="Comma 2 2 3 6 5" xfId="2337"/>
    <cellStyle name="Comma 2 2 3 6 6" xfId="3196"/>
    <cellStyle name="Comma 2 2 3 7" xfId="79"/>
    <cellStyle name="Comma 2 2 3 7 2" xfId="366"/>
    <cellStyle name="Comma 2 2 3 7 2 2" xfId="880"/>
    <cellStyle name="Comma 2 2 3 7 2 2 2" xfId="1924"/>
    <cellStyle name="Comma 2 2 3 7 2 2 2 2" xfId="4685"/>
    <cellStyle name="Comma 2 2 3 7 2 2 3" xfId="2966"/>
    <cellStyle name="Comma 2 2 3 7 2 2 4" xfId="3769"/>
    <cellStyle name="Comma 2 2 3 7 2 3" xfId="1410"/>
    <cellStyle name="Comma 2 2 3 7 2 3 2" xfId="4235"/>
    <cellStyle name="Comma 2 2 3 7 2 4" xfId="2481"/>
    <cellStyle name="Comma 2 2 3 7 2 5" xfId="3319"/>
    <cellStyle name="Comma 2 2 3 7 3" xfId="623"/>
    <cellStyle name="Comma 2 2 3 7 3 2" xfId="1667"/>
    <cellStyle name="Comma 2 2 3 7 3 2 2" xfId="4460"/>
    <cellStyle name="Comma 2 2 3 7 3 3" xfId="2723"/>
    <cellStyle name="Comma 2 2 3 7 3 4" xfId="3544"/>
    <cellStyle name="Comma 2 2 3 7 4" xfId="1139"/>
    <cellStyle name="Comma 2 2 3 7 4 2" xfId="3996"/>
    <cellStyle name="Comma 2 2 3 7 5" xfId="2213"/>
    <cellStyle name="Comma 2 2 3 7 6" xfId="2472"/>
    <cellStyle name="Comma 2 2 3 8" xfId="348"/>
    <cellStyle name="Comma 2 2 3 8 2" xfId="862"/>
    <cellStyle name="Comma 2 2 3 8 2 2" xfId="1906"/>
    <cellStyle name="Comma 2 2 3 8 2 2 2" xfId="4674"/>
    <cellStyle name="Comma 2 2 3 8 2 3" xfId="2952"/>
    <cellStyle name="Comma 2 2 3 8 2 4" xfId="3758"/>
    <cellStyle name="Comma 2 2 3 8 3" xfId="1392"/>
    <cellStyle name="Comma 2 2 3 8 3 2" xfId="4224"/>
    <cellStyle name="Comma 2 2 3 8 4" xfId="2467"/>
    <cellStyle name="Comma 2 2 3 8 5" xfId="3308"/>
    <cellStyle name="Comma 2 2 3 9" xfId="605"/>
    <cellStyle name="Comma 2 2 3 9 2" xfId="1649"/>
    <cellStyle name="Comma 2 2 3 9 2 2" xfId="4449"/>
    <cellStyle name="Comma 2 2 3 9 3" xfId="2709"/>
    <cellStyle name="Comma 2 2 3 9 4" xfId="3533"/>
    <cellStyle name="Comma 2 2 4" xfId="87"/>
    <cellStyle name="Comma 2 2 4 10" xfId="2328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2 2 2" xfId="4886"/>
    <cellStyle name="Comma 2 2 4 2 2 2 2 2 3" xfId="3168"/>
    <cellStyle name="Comma 2 2 4 2 2 2 2 2 4" xfId="3970"/>
    <cellStyle name="Comma 2 2 4 2 2 2 2 3" xfId="1613"/>
    <cellStyle name="Comma 2 2 4 2 2 2 2 3 2" xfId="4436"/>
    <cellStyle name="Comma 2 2 4 2 2 2 2 4" xfId="2683"/>
    <cellStyle name="Comma 2 2 4 2 2 2 2 5" xfId="3520"/>
    <cellStyle name="Comma 2 2 4 2 2 2 3" xfId="826"/>
    <cellStyle name="Comma 2 2 4 2 2 2 3 2" xfId="1870"/>
    <cellStyle name="Comma 2 2 4 2 2 2 3 2 2" xfId="4661"/>
    <cellStyle name="Comma 2 2 4 2 2 2 3 3" xfId="2925"/>
    <cellStyle name="Comma 2 2 4 2 2 2 3 4" xfId="3745"/>
    <cellStyle name="Comma 2 2 4 2 2 2 4" xfId="1356"/>
    <cellStyle name="Comma 2 2 4 2 2 2 4 2" xfId="4211"/>
    <cellStyle name="Comma 2 2 4 2 2 2 5" xfId="2438"/>
    <cellStyle name="Comma 2 2 4 2 2 2 6" xfId="3295"/>
    <cellStyle name="Comma 2 2 4 2 2 3" xfId="461"/>
    <cellStyle name="Comma 2 2 4 2 2 3 2" xfId="975"/>
    <cellStyle name="Comma 2 2 4 2 2 3 2 2" xfId="2019"/>
    <cellStyle name="Comma 2 2 4 2 2 3 2 2 2" xfId="4778"/>
    <cellStyle name="Comma 2 2 4 2 2 3 2 3" xfId="3060"/>
    <cellStyle name="Comma 2 2 4 2 2 3 2 4" xfId="3862"/>
    <cellStyle name="Comma 2 2 4 2 2 3 3" xfId="1505"/>
    <cellStyle name="Comma 2 2 4 2 2 3 3 2" xfId="4328"/>
    <cellStyle name="Comma 2 2 4 2 2 3 4" xfId="2575"/>
    <cellStyle name="Comma 2 2 4 2 2 3 5" xfId="3412"/>
    <cellStyle name="Comma 2 2 4 2 2 4" xfId="718"/>
    <cellStyle name="Comma 2 2 4 2 2 4 2" xfId="1762"/>
    <cellStyle name="Comma 2 2 4 2 2 4 2 2" xfId="4553"/>
    <cellStyle name="Comma 2 2 4 2 2 4 3" xfId="2817"/>
    <cellStyle name="Comma 2 2 4 2 2 4 4" xfId="3637"/>
    <cellStyle name="Comma 2 2 4 2 2 5" xfId="1242"/>
    <cellStyle name="Comma 2 2 4 2 2 5 2" xfId="4097"/>
    <cellStyle name="Comma 2 2 4 2 2 6" xfId="2317"/>
    <cellStyle name="Comma 2 2 4 2 2 7" xfId="2170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2 2 2" xfId="4850"/>
    <cellStyle name="Comma 2 2 4 2 3 2 2 2 3" xfId="3132"/>
    <cellStyle name="Comma 2 2 4 2 3 2 2 2 4" xfId="3934"/>
    <cellStyle name="Comma 2 2 4 2 3 2 2 3" xfId="1577"/>
    <cellStyle name="Comma 2 2 4 2 3 2 2 3 2" xfId="4400"/>
    <cellStyle name="Comma 2 2 4 2 3 2 2 4" xfId="2647"/>
    <cellStyle name="Comma 2 2 4 2 3 2 2 5" xfId="3484"/>
    <cellStyle name="Comma 2 2 4 2 3 2 3" xfId="790"/>
    <cellStyle name="Comma 2 2 4 2 3 2 3 2" xfId="1834"/>
    <cellStyle name="Comma 2 2 4 2 3 2 3 2 2" xfId="4625"/>
    <cellStyle name="Comma 2 2 4 2 3 2 3 3" xfId="2889"/>
    <cellStyle name="Comma 2 2 4 2 3 2 3 4" xfId="3709"/>
    <cellStyle name="Comma 2 2 4 2 3 2 4" xfId="1318"/>
    <cellStyle name="Comma 2 2 4 2 3 2 4 2" xfId="4173"/>
    <cellStyle name="Comma 2 2 4 2 3 2 5" xfId="2400"/>
    <cellStyle name="Comma 2 2 4 2 3 2 6" xfId="3257"/>
    <cellStyle name="Comma 2 2 4 2 3 3" xfId="425"/>
    <cellStyle name="Comma 2 2 4 2 3 3 2" xfId="939"/>
    <cellStyle name="Comma 2 2 4 2 3 3 2 2" xfId="1983"/>
    <cellStyle name="Comma 2 2 4 2 3 3 2 2 2" xfId="4742"/>
    <cellStyle name="Comma 2 2 4 2 3 3 2 3" xfId="3024"/>
    <cellStyle name="Comma 2 2 4 2 3 3 2 4" xfId="3826"/>
    <cellStyle name="Comma 2 2 4 2 3 3 3" xfId="1469"/>
    <cellStyle name="Comma 2 2 4 2 3 3 3 2" xfId="4292"/>
    <cellStyle name="Comma 2 2 4 2 3 3 4" xfId="2539"/>
    <cellStyle name="Comma 2 2 4 2 3 3 5" xfId="3376"/>
    <cellStyle name="Comma 2 2 4 2 3 4" xfId="682"/>
    <cellStyle name="Comma 2 2 4 2 3 4 2" xfId="1726"/>
    <cellStyle name="Comma 2 2 4 2 3 4 2 2" xfId="4517"/>
    <cellStyle name="Comma 2 2 4 2 3 4 3" xfId="2781"/>
    <cellStyle name="Comma 2 2 4 2 3 4 4" xfId="3601"/>
    <cellStyle name="Comma 2 2 4 2 3 5" xfId="1204"/>
    <cellStyle name="Comma 2 2 4 2 3 5 2" xfId="4059"/>
    <cellStyle name="Comma 2 2 4 2 3 6" xfId="2278"/>
    <cellStyle name="Comma 2 2 4 2 3 7" xfId="2453"/>
    <cellStyle name="Comma 2 2 4 2 4" xfId="229"/>
    <cellStyle name="Comma 2 2 4 2 4 2" xfId="497"/>
    <cellStyle name="Comma 2 2 4 2 4 2 2" xfId="1011"/>
    <cellStyle name="Comma 2 2 4 2 4 2 2 2" xfId="2055"/>
    <cellStyle name="Comma 2 2 4 2 4 2 2 2 2" xfId="4814"/>
    <cellStyle name="Comma 2 2 4 2 4 2 2 3" xfId="3096"/>
    <cellStyle name="Comma 2 2 4 2 4 2 2 4" xfId="3898"/>
    <cellStyle name="Comma 2 2 4 2 4 2 3" xfId="1541"/>
    <cellStyle name="Comma 2 2 4 2 4 2 3 2" xfId="4364"/>
    <cellStyle name="Comma 2 2 4 2 4 2 4" xfId="2611"/>
    <cellStyle name="Comma 2 2 4 2 4 2 5" xfId="3448"/>
    <cellStyle name="Comma 2 2 4 2 4 3" xfId="754"/>
    <cellStyle name="Comma 2 2 4 2 4 3 2" xfId="1798"/>
    <cellStyle name="Comma 2 2 4 2 4 3 2 2" xfId="4589"/>
    <cellStyle name="Comma 2 2 4 2 4 3 3" xfId="2853"/>
    <cellStyle name="Comma 2 2 4 2 4 3 4" xfId="3673"/>
    <cellStyle name="Comma 2 2 4 2 4 4" xfId="1280"/>
    <cellStyle name="Comma 2 2 4 2 4 4 2" xfId="4135"/>
    <cellStyle name="Comma 2 2 4 2 4 5" xfId="2361"/>
    <cellStyle name="Comma 2 2 4 2 4 6" xfId="3219"/>
    <cellStyle name="Comma 2 2 4 2 5" xfId="389"/>
    <cellStyle name="Comma 2 2 4 2 5 2" xfId="903"/>
    <cellStyle name="Comma 2 2 4 2 5 2 2" xfId="1947"/>
    <cellStyle name="Comma 2 2 4 2 5 2 2 2" xfId="4706"/>
    <cellStyle name="Comma 2 2 4 2 5 2 3" xfId="2988"/>
    <cellStyle name="Comma 2 2 4 2 5 2 4" xfId="3790"/>
    <cellStyle name="Comma 2 2 4 2 5 3" xfId="1433"/>
    <cellStyle name="Comma 2 2 4 2 5 3 2" xfId="4256"/>
    <cellStyle name="Comma 2 2 4 2 5 4" xfId="2503"/>
    <cellStyle name="Comma 2 2 4 2 5 5" xfId="3340"/>
    <cellStyle name="Comma 2 2 4 2 6" xfId="646"/>
    <cellStyle name="Comma 2 2 4 2 6 2" xfId="1690"/>
    <cellStyle name="Comma 2 2 4 2 6 2 2" xfId="4481"/>
    <cellStyle name="Comma 2 2 4 2 6 3" xfId="2745"/>
    <cellStyle name="Comma 2 2 4 2 6 4" xfId="3565"/>
    <cellStyle name="Comma 2 2 4 2 7" xfId="1166"/>
    <cellStyle name="Comma 2 2 4 2 7 2" xfId="4021"/>
    <cellStyle name="Comma 2 2 4 2 8" xfId="2239"/>
    <cellStyle name="Comma 2 2 4 2 9" xfId="2691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2 2 2" xfId="4868"/>
    <cellStyle name="Comma 2 2 4 3 2 2 2 3" xfId="3150"/>
    <cellStyle name="Comma 2 2 4 3 2 2 2 4" xfId="3952"/>
    <cellStyle name="Comma 2 2 4 3 2 2 3" xfId="1595"/>
    <cellStyle name="Comma 2 2 4 3 2 2 3 2" xfId="4418"/>
    <cellStyle name="Comma 2 2 4 3 2 2 4" xfId="2665"/>
    <cellStyle name="Comma 2 2 4 3 2 2 5" xfId="3502"/>
    <cellStyle name="Comma 2 2 4 3 2 3" xfId="808"/>
    <cellStyle name="Comma 2 2 4 3 2 3 2" xfId="1852"/>
    <cellStyle name="Comma 2 2 4 3 2 3 2 2" xfId="4643"/>
    <cellStyle name="Comma 2 2 4 3 2 3 3" xfId="2907"/>
    <cellStyle name="Comma 2 2 4 3 2 3 4" xfId="3727"/>
    <cellStyle name="Comma 2 2 4 3 2 4" xfId="1337"/>
    <cellStyle name="Comma 2 2 4 3 2 4 2" xfId="4192"/>
    <cellStyle name="Comma 2 2 4 3 2 5" xfId="2419"/>
    <cellStyle name="Comma 2 2 4 3 2 6" xfId="3276"/>
    <cellStyle name="Comma 2 2 4 3 3" xfId="443"/>
    <cellStyle name="Comma 2 2 4 3 3 2" xfId="957"/>
    <cellStyle name="Comma 2 2 4 3 3 2 2" xfId="2001"/>
    <cellStyle name="Comma 2 2 4 3 3 2 2 2" xfId="4760"/>
    <cellStyle name="Comma 2 2 4 3 3 2 3" xfId="3042"/>
    <cellStyle name="Comma 2 2 4 3 3 2 4" xfId="3844"/>
    <cellStyle name="Comma 2 2 4 3 3 3" xfId="1487"/>
    <cellStyle name="Comma 2 2 4 3 3 3 2" xfId="4310"/>
    <cellStyle name="Comma 2 2 4 3 3 4" xfId="2557"/>
    <cellStyle name="Comma 2 2 4 3 3 5" xfId="3394"/>
    <cellStyle name="Comma 2 2 4 3 4" xfId="700"/>
    <cellStyle name="Comma 2 2 4 3 4 2" xfId="1744"/>
    <cellStyle name="Comma 2 2 4 3 4 2 2" xfId="4535"/>
    <cellStyle name="Comma 2 2 4 3 4 3" xfId="2799"/>
    <cellStyle name="Comma 2 2 4 3 4 4" xfId="3619"/>
    <cellStyle name="Comma 2 2 4 3 5" xfId="1223"/>
    <cellStyle name="Comma 2 2 4 3 5 2" xfId="4078"/>
    <cellStyle name="Comma 2 2 4 3 6" xfId="2297"/>
    <cellStyle name="Comma 2 2 4 3 7" xfId="2176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2 2 2" xfId="4832"/>
    <cellStyle name="Comma 2 2 4 4 2 2 2 3" xfId="3114"/>
    <cellStyle name="Comma 2 2 4 4 2 2 2 4" xfId="3916"/>
    <cellStyle name="Comma 2 2 4 4 2 2 3" xfId="1559"/>
    <cellStyle name="Comma 2 2 4 4 2 2 3 2" xfId="4382"/>
    <cellStyle name="Comma 2 2 4 4 2 2 4" xfId="2629"/>
    <cellStyle name="Comma 2 2 4 4 2 2 5" xfId="3466"/>
    <cellStyle name="Comma 2 2 4 4 2 3" xfId="772"/>
    <cellStyle name="Comma 2 2 4 4 2 3 2" xfId="1816"/>
    <cellStyle name="Comma 2 2 4 4 2 3 2 2" xfId="4607"/>
    <cellStyle name="Comma 2 2 4 4 2 3 3" xfId="2871"/>
    <cellStyle name="Comma 2 2 4 4 2 3 4" xfId="3691"/>
    <cellStyle name="Comma 2 2 4 4 2 4" xfId="1299"/>
    <cellStyle name="Comma 2 2 4 4 2 4 2" xfId="4154"/>
    <cellStyle name="Comma 2 2 4 4 2 5" xfId="2381"/>
    <cellStyle name="Comma 2 2 4 4 2 6" xfId="3238"/>
    <cellStyle name="Comma 2 2 4 4 3" xfId="407"/>
    <cellStyle name="Comma 2 2 4 4 3 2" xfId="921"/>
    <cellStyle name="Comma 2 2 4 4 3 2 2" xfId="1965"/>
    <cellStyle name="Comma 2 2 4 4 3 2 2 2" xfId="4724"/>
    <cellStyle name="Comma 2 2 4 4 3 2 3" xfId="3006"/>
    <cellStyle name="Comma 2 2 4 4 3 2 4" xfId="3808"/>
    <cellStyle name="Comma 2 2 4 4 3 3" xfId="1451"/>
    <cellStyle name="Comma 2 2 4 4 3 3 2" xfId="4274"/>
    <cellStyle name="Comma 2 2 4 4 3 4" xfId="2521"/>
    <cellStyle name="Comma 2 2 4 4 3 5" xfId="3358"/>
    <cellStyle name="Comma 2 2 4 4 4" xfId="664"/>
    <cellStyle name="Comma 2 2 4 4 4 2" xfId="1708"/>
    <cellStyle name="Comma 2 2 4 4 4 2 2" xfId="4499"/>
    <cellStyle name="Comma 2 2 4 4 4 3" xfId="2763"/>
    <cellStyle name="Comma 2 2 4 4 4 4" xfId="3583"/>
    <cellStyle name="Comma 2 2 4 4 5" xfId="1185"/>
    <cellStyle name="Comma 2 2 4 4 5 2" xfId="4040"/>
    <cellStyle name="Comma 2 2 4 4 6" xfId="2259"/>
    <cellStyle name="Comma 2 2 4 4 7" xfId="2466"/>
    <cellStyle name="Comma 2 2 4 5" xfId="209"/>
    <cellStyle name="Comma 2 2 4 5 2" xfId="479"/>
    <cellStyle name="Comma 2 2 4 5 2 2" xfId="993"/>
    <cellStyle name="Comma 2 2 4 5 2 2 2" xfId="2037"/>
    <cellStyle name="Comma 2 2 4 5 2 2 2 2" xfId="4796"/>
    <cellStyle name="Comma 2 2 4 5 2 2 3" xfId="3078"/>
    <cellStyle name="Comma 2 2 4 5 2 2 4" xfId="3880"/>
    <cellStyle name="Comma 2 2 4 5 2 3" xfId="1523"/>
    <cellStyle name="Comma 2 2 4 5 2 3 2" xfId="4346"/>
    <cellStyle name="Comma 2 2 4 5 2 4" xfId="2593"/>
    <cellStyle name="Comma 2 2 4 5 2 5" xfId="3430"/>
    <cellStyle name="Comma 2 2 4 5 3" xfId="736"/>
    <cellStyle name="Comma 2 2 4 5 3 2" xfId="1780"/>
    <cellStyle name="Comma 2 2 4 5 3 2 2" xfId="4571"/>
    <cellStyle name="Comma 2 2 4 5 3 3" xfId="2835"/>
    <cellStyle name="Comma 2 2 4 5 3 4" xfId="3655"/>
    <cellStyle name="Comma 2 2 4 5 4" xfId="1261"/>
    <cellStyle name="Comma 2 2 4 5 4 2" xfId="4116"/>
    <cellStyle name="Comma 2 2 4 5 5" xfId="2341"/>
    <cellStyle name="Comma 2 2 4 5 6" xfId="3200"/>
    <cellStyle name="Comma 2 2 4 6" xfId="371"/>
    <cellStyle name="Comma 2 2 4 6 2" xfId="885"/>
    <cellStyle name="Comma 2 2 4 6 2 2" xfId="1929"/>
    <cellStyle name="Comma 2 2 4 6 2 2 2" xfId="4688"/>
    <cellStyle name="Comma 2 2 4 6 2 3" xfId="2970"/>
    <cellStyle name="Comma 2 2 4 6 2 4" xfId="3772"/>
    <cellStyle name="Comma 2 2 4 6 3" xfId="1415"/>
    <cellStyle name="Comma 2 2 4 6 3 2" xfId="4238"/>
    <cellStyle name="Comma 2 2 4 6 4" xfId="2485"/>
    <cellStyle name="Comma 2 2 4 6 5" xfId="3322"/>
    <cellStyle name="Comma 2 2 4 7" xfId="628"/>
    <cellStyle name="Comma 2 2 4 7 2" xfId="1672"/>
    <cellStyle name="Comma 2 2 4 7 2 2" xfId="4463"/>
    <cellStyle name="Comma 2 2 4 7 3" xfId="2727"/>
    <cellStyle name="Comma 2 2 4 7 4" xfId="3547"/>
    <cellStyle name="Comma 2 2 4 8" xfId="1147"/>
    <cellStyle name="Comma 2 2 4 8 2" xfId="4002"/>
    <cellStyle name="Comma 2 2 4 9" xfId="2220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2 2 2" xfId="4877"/>
    <cellStyle name="Comma 2 2 5 2 2 2 2 3" xfId="3159"/>
    <cellStyle name="Comma 2 2 5 2 2 2 2 4" xfId="3961"/>
    <cellStyle name="Comma 2 2 5 2 2 2 3" xfId="1604"/>
    <cellStyle name="Comma 2 2 5 2 2 2 3 2" xfId="4427"/>
    <cellStyle name="Comma 2 2 5 2 2 2 4" xfId="2674"/>
    <cellStyle name="Comma 2 2 5 2 2 2 5" xfId="3511"/>
    <cellStyle name="Comma 2 2 5 2 2 3" xfId="817"/>
    <cellStyle name="Comma 2 2 5 2 2 3 2" xfId="1861"/>
    <cellStyle name="Comma 2 2 5 2 2 3 2 2" xfId="4652"/>
    <cellStyle name="Comma 2 2 5 2 2 3 3" xfId="2916"/>
    <cellStyle name="Comma 2 2 5 2 2 3 4" xfId="3736"/>
    <cellStyle name="Comma 2 2 5 2 2 4" xfId="1346"/>
    <cellStyle name="Comma 2 2 5 2 2 4 2" xfId="4201"/>
    <cellStyle name="Comma 2 2 5 2 2 5" xfId="2428"/>
    <cellStyle name="Comma 2 2 5 2 2 6" xfId="3285"/>
    <cellStyle name="Comma 2 2 5 2 3" xfId="452"/>
    <cellStyle name="Comma 2 2 5 2 3 2" xfId="966"/>
    <cellStyle name="Comma 2 2 5 2 3 2 2" xfId="2010"/>
    <cellStyle name="Comma 2 2 5 2 3 2 2 2" xfId="4769"/>
    <cellStyle name="Comma 2 2 5 2 3 2 3" xfId="3051"/>
    <cellStyle name="Comma 2 2 5 2 3 2 4" xfId="3853"/>
    <cellStyle name="Comma 2 2 5 2 3 3" xfId="1496"/>
    <cellStyle name="Comma 2 2 5 2 3 3 2" xfId="4319"/>
    <cellStyle name="Comma 2 2 5 2 3 4" xfId="2566"/>
    <cellStyle name="Comma 2 2 5 2 3 5" xfId="3403"/>
    <cellStyle name="Comma 2 2 5 2 4" xfId="709"/>
    <cellStyle name="Comma 2 2 5 2 4 2" xfId="1753"/>
    <cellStyle name="Comma 2 2 5 2 4 2 2" xfId="4544"/>
    <cellStyle name="Comma 2 2 5 2 4 3" xfId="2808"/>
    <cellStyle name="Comma 2 2 5 2 4 4" xfId="3628"/>
    <cellStyle name="Comma 2 2 5 2 5" xfId="1232"/>
    <cellStyle name="Comma 2 2 5 2 5 2" xfId="4087"/>
    <cellStyle name="Comma 2 2 5 2 6" xfId="2307"/>
    <cellStyle name="Comma 2 2 5 2 7" xfId="2164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2 2 2" xfId="4841"/>
    <cellStyle name="Comma 2 2 5 3 2 2 2 3" xfId="3123"/>
    <cellStyle name="Comma 2 2 5 3 2 2 2 4" xfId="3925"/>
    <cellStyle name="Comma 2 2 5 3 2 2 3" xfId="1568"/>
    <cellStyle name="Comma 2 2 5 3 2 2 3 2" xfId="4391"/>
    <cellStyle name="Comma 2 2 5 3 2 2 4" xfId="2638"/>
    <cellStyle name="Comma 2 2 5 3 2 2 5" xfId="3475"/>
    <cellStyle name="Comma 2 2 5 3 2 3" xfId="781"/>
    <cellStyle name="Comma 2 2 5 3 2 3 2" xfId="1825"/>
    <cellStyle name="Comma 2 2 5 3 2 3 2 2" xfId="4616"/>
    <cellStyle name="Comma 2 2 5 3 2 3 3" xfId="2880"/>
    <cellStyle name="Comma 2 2 5 3 2 3 4" xfId="3700"/>
    <cellStyle name="Comma 2 2 5 3 2 4" xfId="1308"/>
    <cellStyle name="Comma 2 2 5 3 2 4 2" xfId="4163"/>
    <cellStyle name="Comma 2 2 5 3 2 5" xfId="2390"/>
    <cellStyle name="Comma 2 2 5 3 2 6" xfId="3247"/>
    <cellStyle name="Comma 2 2 5 3 3" xfId="416"/>
    <cellStyle name="Comma 2 2 5 3 3 2" xfId="930"/>
    <cellStyle name="Comma 2 2 5 3 3 2 2" xfId="1974"/>
    <cellStyle name="Comma 2 2 5 3 3 2 2 2" xfId="4733"/>
    <cellStyle name="Comma 2 2 5 3 3 2 3" xfId="3015"/>
    <cellStyle name="Comma 2 2 5 3 3 2 4" xfId="3817"/>
    <cellStyle name="Comma 2 2 5 3 3 3" xfId="1460"/>
    <cellStyle name="Comma 2 2 5 3 3 3 2" xfId="4283"/>
    <cellStyle name="Comma 2 2 5 3 3 4" xfId="2530"/>
    <cellStyle name="Comma 2 2 5 3 3 5" xfId="3367"/>
    <cellStyle name="Comma 2 2 5 3 4" xfId="673"/>
    <cellStyle name="Comma 2 2 5 3 4 2" xfId="1717"/>
    <cellStyle name="Comma 2 2 5 3 4 2 2" xfId="4508"/>
    <cellStyle name="Comma 2 2 5 3 4 3" xfId="2772"/>
    <cellStyle name="Comma 2 2 5 3 4 4" xfId="3592"/>
    <cellStyle name="Comma 2 2 5 3 5" xfId="1194"/>
    <cellStyle name="Comma 2 2 5 3 5 2" xfId="4049"/>
    <cellStyle name="Comma 2 2 5 3 6" xfId="2268"/>
    <cellStyle name="Comma 2 2 5 3 7" xfId="2934"/>
    <cellStyle name="Comma 2 2 5 4" xfId="219"/>
    <cellStyle name="Comma 2 2 5 4 2" xfId="488"/>
    <cellStyle name="Comma 2 2 5 4 2 2" xfId="1002"/>
    <cellStyle name="Comma 2 2 5 4 2 2 2" xfId="2046"/>
    <cellStyle name="Comma 2 2 5 4 2 2 2 2" xfId="4805"/>
    <cellStyle name="Comma 2 2 5 4 2 2 3" xfId="3087"/>
    <cellStyle name="Comma 2 2 5 4 2 2 4" xfId="3889"/>
    <cellStyle name="Comma 2 2 5 4 2 3" xfId="1532"/>
    <cellStyle name="Comma 2 2 5 4 2 3 2" xfId="4355"/>
    <cellStyle name="Comma 2 2 5 4 2 4" xfId="2602"/>
    <cellStyle name="Comma 2 2 5 4 2 5" xfId="3439"/>
    <cellStyle name="Comma 2 2 5 4 3" xfId="745"/>
    <cellStyle name="Comma 2 2 5 4 3 2" xfId="1789"/>
    <cellStyle name="Comma 2 2 5 4 3 2 2" xfId="4580"/>
    <cellStyle name="Comma 2 2 5 4 3 3" xfId="2844"/>
    <cellStyle name="Comma 2 2 5 4 3 4" xfId="3664"/>
    <cellStyle name="Comma 2 2 5 4 4" xfId="1270"/>
    <cellStyle name="Comma 2 2 5 4 4 2" xfId="4125"/>
    <cellStyle name="Comma 2 2 5 4 5" xfId="2351"/>
    <cellStyle name="Comma 2 2 5 4 6" xfId="3209"/>
    <cellStyle name="Comma 2 2 5 5" xfId="380"/>
    <cellStyle name="Comma 2 2 5 5 2" xfId="894"/>
    <cellStyle name="Comma 2 2 5 5 2 2" xfId="1938"/>
    <cellStyle name="Comma 2 2 5 5 2 2 2" xfId="4697"/>
    <cellStyle name="Comma 2 2 5 5 2 3" xfId="2979"/>
    <cellStyle name="Comma 2 2 5 5 2 4" xfId="3781"/>
    <cellStyle name="Comma 2 2 5 5 3" xfId="1424"/>
    <cellStyle name="Comma 2 2 5 5 3 2" xfId="4247"/>
    <cellStyle name="Comma 2 2 5 5 4" xfId="2494"/>
    <cellStyle name="Comma 2 2 5 5 5" xfId="3331"/>
    <cellStyle name="Comma 2 2 5 6" xfId="637"/>
    <cellStyle name="Comma 2 2 5 6 2" xfId="1681"/>
    <cellStyle name="Comma 2 2 5 6 2 2" xfId="4472"/>
    <cellStyle name="Comma 2 2 5 6 3" xfId="2736"/>
    <cellStyle name="Comma 2 2 5 6 4" xfId="3556"/>
    <cellStyle name="Comma 2 2 5 7" xfId="1156"/>
    <cellStyle name="Comma 2 2 5 7 2" xfId="4011"/>
    <cellStyle name="Comma 2 2 5 8" xfId="2229"/>
    <cellStyle name="Comma 2 2 5 9" xfId="2935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2 2 2" xfId="4859"/>
    <cellStyle name="Comma 2 2 6 2 2 2 3" xfId="3141"/>
    <cellStyle name="Comma 2 2 6 2 2 2 4" xfId="3943"/>
    <cellStyle name="Comma 2 2 6 2 2 3" xfId="1586"/>
    <cellStyle name="Comma 2 2 6 2 2 3 2" xfId="4409"/>
    <cellStyle name="Comma 2 2 6 2 2 4" xfId="2656"/>
    <cellStyle name="Comma 2 2 6 2 2 5" xfId="3493"/>
    <cellStyle name="Comma 2 2 6 2 3" xfId="799"/>
    <cellStyle name="Comma 2 2 6 2 3 2" xfId="1843"/>
    <cellStyle name="Comma 2 2 6 2 3 2 2" xfId="4634"/>
    <cellStyle name="Comma 2 2 6 2 3 3" xfId="2898"/>
    <cellStyle name="Comma 2 2 6 2 3 4" xfId="3718"/>
    <cellStyle name="Comma 2 2 6 2 4" xfId="1327"/>
    <cellStyle name="Comma 2 2 6 2 4 2" xfId="4182"/>
    <cellStyle name="Comma 2 2 6 2 5" xfId="2409"/>
    <cellStyle name="Comma 2 2 6 2 6" xfId="3266"/>
    <cellStyle name="Comma 2 2 6 3" xfId="434"/>
    <cellStyle name="Comma 2 2 6 3 2" xfId="948"/>
    <cellStyle name="Comma 2 2 6 3 2 2" xfId="1992"/>
    <cellStyle name="Comma 2 2 6 3 2 2 2" xfId="4751"/>
    <cellStyle name="Comma 2 2 6 3 2 3" xfId="3033"/>
    <cellStyle name="Comma 2 2 6 3 2 4" xfId="3835"/>
    <cellStyle name="Comma 2 2 6 3 3" xfId="1478"/>
    <cellStyle name="Comma 2 2 6 3 3 2" xfId="4301"/>
    <cellStyle name="Comma 2 2 6 3 4" xfId="2548"/>
    <cellStyle name="Comma 2 2 6 3 5" xfId="3385"/>
    <cellStyle name="Comma 2 2 6 4" xfId="691"/>
    <cellStyle name="Comma 2 2 6 4 2" xfId="1735"/>
    <cellStyle name="Comma 2 2 6 4 2 2" xfId="4526"/>
    <cellStyle name="Comma 2 2 6 4 3" xfId="2790"/>
    <cellStyle name="Comma 2 2 6 4 4" xfId="3610"/>
    <cellStyle name="Comma 2 2 6 5" xfId="1213"/>
    <cellStyle name="Comma 2 2 6 5 2" xfId="4068"/>
    <cellStyle name="Comma 2 2 6 6" xfId="2287"/>
    <cellStyle name="Comma 2 2 6 7" xfId="2152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2 2 2" xfId="4823"/>
    <cellStyle name="Comma 2 2 7 2 2 2 3" xfId="3105"/>
    <cellStyle name="Comma 2 2 7 2 2 2 4" xfId="3907"/>
    <cellStyle name="Comma 2 2 7 2 2 3" xfId="1550"/>
    <cellStyle name="Comma 2 2 7 2 2 3 2" xfId="4373"/>
    <cellStyle name="Comma 2 2 7 2 2 4" xfId="2620"/>
    <cellStyle name="Comma 2 2 7 2 2 5" xfId="3457"/>
    <cellStyle name="Comma 2 2 7 2 3" xfId="763"/>
    <cellStyle name="Comma 2 2 7 2 3 2" xfId="1807"/>
    <cellStyle name="Comma 2 2 7 2 3 2 2" xfId="4598"/>
    <cellStyle name="Comma 2 2 7 2 3 3" xfId="2862"/>
    <cellStyle name="Comma 2 2 7 2 3 4" xfId="3682"/>
    <cellStyle name="Comma 2 2 7 2 4" xfId="1289"/>
    <cellStyle name="Comma 2 2 7 2 4 2" xfId="4144"/>
    <cellStyle name="Comma 2 2 7 2 5" xfId="2371"/>
    <cellStyle name="Comma 2 2 7 2 6" xfId="3228"/>
    <cellStyle name="Comma 2 2 7 3" xfId="398"/>
    <cellStyle name="Comma 2 2 7 3 2" xfId="912"/>
    <cellStyle name="Comma 2 2 7 3 2 2" xfId="1956"/>
    <cellStyle name="Comma 2 2 7 3 2 2 2" xfId="4715"/>
    <cellStyle name="Comma 2 2 7 3 2 3" xfId="2997"/>
    <cellStyle name="Comma 2 2 7 3 2 4" xfId="3799"/>
    <cellStyle name="Comma 2 2 7 3 3" xfId="1442"/>
    <cellStyle name="Comma 2 2 7 3 3 2" xfId="4265"/>
    <cellStyle name="Comma 2 2 7 3 4" xfId="2512"/>
    <cellStyle name="Comma 2 2 7 3 5" xfId="3349"/>
    <cellStyle name="Comma 2 2 7 4" xfId="655"/>
    <cellStyle name="Comma 2 2 7 4 2" xfId="1699"/>
    <cellStyle name="Comma 2 2 7 4 2 2" xfId="4490"/>
    <cellStyle name="Comma 2 2 7 4 3" xfId="2754"/>
    <cellStyle name="Comma 2 2 7 4 4" xfId="3574"/>
    <cellStyle name="Comma 2 2 7 5" xfId="1175"/>
    <cellStyle name="Comma 2 2 7 5 2" xfId="4030"/>
    <cellStyle name="Comma 2 2 7 6" xfId="2249"/>
    <cellStyle name="Comma 2 2 7 7" xfId="2190"/>
    <cellStyle name="Comma 2 2 8" xfId="199"/>
    <cellStyle name="Comma 2 2 8 2" xfId="470"/>
    <cellStyle name="Comma 2 2 8 2 2" xfId="984"/>
    <cellStyle name="Comma 2 2 8 2 2 2" xfId="2028"/>
    <cellStyle name="Comma 2 2 8 2 2 2 2" xfId="4787"/>
    <cellStyle name="Comma 2 2 8 2 2 3" xfId="3069"/>
    <cellStyle name="Comma 2 2 8 2 2 4" xfId="3871"/>
    <cellStyle name="Comma 2 2 8 2 3" xfId="1514"/>
    <cellStyle name="Comma 2 2 8 2 3 2" xfId="4337"/>
    <cellStyle name="Comma 2 2 8 2 4" xfId="2584"/>
    <cellStyle name="Comma 2 2 8 2 5" xfId="3421"/>
    <cellStyle name="Comma 2 2 8 3" xfId="727"/>
    <cellStyle name="Comma 2 2 8 3 2" xfId="1771"/>
    <cellStyle name="Comma 2 2 8 3 2 2" xfId="4562"/>
    <cellStyle name="Comma 2 2 8 3 3" xfId="2826"/>
    <cellStyle name="Comma 2 2 8 3 4" xfId="3646"/>
    <cellStyle name="Comma 2 2 8 4" xfId="1251"/>
    <cellStyle name="Comma 2 2 8 4 2" xfId="4106"/>
    <cellStyle name="Comma 2 2 8 5" xfId="2331"/>
    <cellStyle name="Comma 2 2 8 6" xfId="3190"/>
    <cellStyle name="Comma 2 2 9" xfId="73"/>
    <cellStyle name="Comma 2 2 9 2" xfId="360"/>
    <cellStyle name="Comma 2 2 9 2 2" xfId="874"/>
    <cellStyle name="Comma 2 2 9 2 2 2" xfId="1918"/>
    <cellStyle name="Comma 2 2 9 2 2 2 2" xfId="4679"/>
    <cellStyle name="Comma 2 2 9 2 2 3" xfId="2960"/>
    <cellStyle name="Comma 2 2 9 2 2 4" xfId="3763"/>
    <cellStyle name="Comma 2 2 9 2 3" xfId="1404"/>
    <cellStyle name="Comma 2 2 9 2 3 2" xfId="4229"/>
    <cellStyle name="Comma 2 2 9 2 4" xfId="2475"/>
    <cellStyle name="Comma 2 2 9 2 5" xfId="3313"/>
    <cellStyle name="Comma 2 2 9 3" xfId="617"/>
    <cellStyle name="Comma 2 2 9 3 2" xfId="1661"/>
    <cellStyle name="Comma 2 2 9 3 2 2" xfId="4454"/>
    <cellStyle name="Comma 2 2 9 3 3" xfId="2717"/>
    <cellStyle name="Comma 2 2 9 3 4" xfId="3538"/>
    <cellStyle name="Comma 2 2 9 4" xfId="1133"/>
    <cellStyle name="Comma 2 2 9 4 2" xfId="3990"/>
    <cellStyle name="Comma 2 2 9 5" xfId="2207"/>
    <cellStyle name="Comma 2 2 9 6" xfId="2246"/>
    <cellStyle name="Comma 2 3" xfId="51"/>
    <cellStyle name="Comma 2 3 10" xfId="1111"/>
    <cellStyle name="Comma 2 3 10 2" xfId="3981"/>
    <cellStyle name="Comma 2 3 11" xfId="2191"/>
    <cellStyle name="Comma 2 3 12" xfId="2348"/>
    <cellStyle name="Comma 2 3 2" xfId="64"/>
    <cellStyle name="Comma 2 3 2 10" xfId="2201"/>
    <cellStyle name="Comma 2 3 2 11" xfId="2327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2 2 2" xfId="4888"/>
    <cellStyle name="Comma 2 3 2 2 2 2 2 2 3" xfId="3170"/>
    <cellStyle name="Comma 2 3 2 2 2 2 2 2 4" xfId="3972"/>
    <cellStyle name="Comma 2 3 2 2 2 2 2 3" xfId="1615"/>
    <cellStyle name="Comma 2 3 2 2 2 2 2 3 2" xfId="4438"/>
    <cellStyle name="Comma 2 3 2 2 2 2 2 4" xfId="2685"/>
    <cellStyle name="Comma 2 3 2 2 2 2 2 5" xfId="3522"/>
    <cellStyle name="Comma 2 3 2 2 2 2 3" xfId="828"/>
    <cellStyle name="Comma 2 3 2 2 2 2 3 2" xfId="1872"/>
    <cellStyle name="Comma 2 3 2 2 2 2 3 2 2" xfId="4663"/>
    <cellStyle name="Comma 2 3 2 2 2 2 3 3" xfId="2927"/>
    <cellStyle name="Comma 2 3 2 2 2 2 3 4" xfId="3747"/>
    <cellStyle name="Comma 2 3 2 2 2 2 4" xfId="1358"/>
    <cellStyle name="Comma 2 3 2 2 2 2 4 2" xfId="4213"/>
    <cellStyle name="Comma 2 3 2 2 2 2 5" xfId="2440"/>
    <cellStyle name="Comma 2 3 2 2 2 2 6" xfId="3297"/>
    <cellStyle name="Comma 2 3 2 2 2 3" xfId="463"/>
    <cellStyle name="Comma 2 3 2 2 2 3 2" xfId="977"/>
    <cellStyle name="Comma 2 3 2 2 2 3 2 2" xfId="2021"/>
    <cellStyle name="Comma 2 3 2 2 2 3 2 2 2" xfId="4780"/>
    <cellStyle name="Comma 2 3 2 2 2 3 2 3" xfId="3062"/>
    <cellStyle name="Comma 2 3 2 2 2 3 2 4" xfId="3864"/>
    <cellStyle name="Comma 2 3 2 2 2 3 3" xfId="1507"/>
    <cellStyle name="Comma 2 3 2 2 2 3 3 2" xfId="4330"/>
    <cellStyle name="Comma 2 3 2 2 2 3 4" xfId="2577"/>
    <cellStyle name="Comma 2 3 2 2 2 3 5" xfId="3414"/>
    <cellStyle name="Comma 2 3 2 2 2 4" xfId="720"/>
    <cellStyle name="Comma 2 3 2 2 2 4 2" xfId="1764"/>
    <cellStyle name="Comma 2 3 2 2 2 4 2 2" xfId="4555"/>
    <cellStyle name="Comma 2 3 2 2 2 4 3" xfId="2819"/>
    <cellStyle name="Comma 2 3 2 2 2 4 4" xfId="3639"/>
    <cellStyle name="Comma 2 3 2 2 2 5" xfId="1244"/>
    <cellStyle name="Comma 2 3 2 2 2 5 2" xfId="4099"/>
    <cellStyle name="Comma 2 3 2 2 2 6" xfId="2319"/>
    <cellStyle name="Comma 2 3 2 2 2 7" xfId="3183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2 2 2" xfId="4852"/>
    <cellStyle name="Comma 2 3 2 2 3 2 2 2 3" xfId="3134"/>
    <cellStyle name="Comma 2 3 2 2 3 2 2 2 4" xfId="3936"/>
    <cellStyle name="Comma 2 3 2 2 3 2 2 3" xfId="1579"/>
    <cellStyle name="Comma 2 3 2 2 3 2 2 3 2" xfId="4402"/>
    <cellStyle name="Comma 2 3 2 2 3 2 2 4" xfId="2649"/>
    <cellStyle name="Comma 2 3 2 2 3 2 2 5" xfId="3486"/>
    <cellStyle name="Comma 2 3 2 2 3 2 3" xfId="792"/>
    <cellStyle name="Comma 2 3 2 2 3 2 3 2" xfId="1836"/>
    <cellStyle name="Comma 2 3 2 2 3 2 3 2 2" xfId="4627"/>
    <cellStyle name="Comma 2 3 2 2 3 2 3 3" xfId="2891"/>
    <cellStyle name="Comma 2 3 2 2 3 2 3 4" xfId="3711"/>
    <cellStyle name="Comma 2 3 2 2 3 2 4" xfId="1320"/>
    <cellStyle name="Comma 2 3 2 2 3 2 4 2" xfId="4175"/>
    <cellStyle name="Comma 2 3 2 2 3 2 5" xfId="2402"/>
    <cellStyle name="Comma 2 3 2 2 3 2 6" xfId="3259"/>
    <cellStyle name="Comma 2 3 2 2 3 3" xfId="427"/>
    <cellStyle name="Comma 2 3 2 2 3 3 2" xfId="941"/>
    <cellStyle name="Comma 2 3 2 2 3 3 2 2" xfId="1985"/>
    <cellStyle name="Comma 2 3 2 2 3 3 2 2 2" xfId="4744"/>
    <cellStyle name="Comma 2 3 2 2 3 3 2 3" xfId="3026"/>
    <cellStyle name="Comma 2 3 2 2 3 3 2 4" xfId="3828"/>
    <cellStyle name="Comma 2 3 2 2 3 3 3" xfId="1471"/>
    <cellStyle name="Comma 2 3 2 2 3 3 3 2" xfId="4294"/>
    <cellStyle name="Comma 2 3 2 2 3 3 4" xfId="2541"/>
    <cellStyle name="Comma 2 3 2 2 3 3 5" xfId="3378"/>
    <cellStyle name="Comma 2 3 2 2 3 4" xfId="684"/>
    <cellStyle name="Comma 2 3 2 2 3 4 2" xfId="1728"/>
    <cellStyle name="Comma 2 3 2 2 3 4 2 2" xfId="4519"/>
    <cellStyle name="Comma 2 3 2 2 3 4 3" xfId="2783"/>
    <cellStyle name="Comma 2 3 2 2 3 4 4" xfId="3603"/>
    <cellStyle name="Comma 2 3 2 2 3 5" xfId="1206"/>
    <cellStyle name="Comma 2 3 2 2 3 5 2" xfId="4061"/>
    <cellStyle name="Comma 2 3 2 2 3 6" xfId="2280"/>
    <cellStyle name="Comma 2 3 2 2 3 7" xfId="2192"/>
    <cellStyle name="Comma 2 3 2 2 4" xfId="231"/>
    <cellStyle name="Comma 2 3 2 2 4 2" xfId="499"/>
    <cellStyle name="Comma 2 3 2 2 4 2 2" xfId="1013"/>
    <cellStyle name="Comma 2 3 2 2 4 2 2 2" xfId="2057"/>
    <cellStyle name="Comma 2 3 2 2 4 2 2 2 2" xfId="4816"/>
    <cellStyle name="Comma 2 3 2 2 4 2 2 3" xfId="3098"/>
    <cellStyle name="Comma 2 3 2 2 4 2 2 4" xfId="3900"/>
    <cellStyle name="Comma 2 3 2 2 4 2 3" xfId="1543"/>
    <cellStyle name="Comma 2 3 2 2 4 2 3 2" xfId="4366"/>
    <cellStyle name="Comma 2 3 2 2 4 2 4" xfId="2613"/>
    <cellStyle name="Comma 2 3 2 2 4 2 5" xfId="3450"/>
    <cellStyle name="Comma 2 3 2 2 4 3" xfId="756"/>
    <cellStyle name="Comma 2 3 2 2 4 3 2" xfId="1800"/>
    <cellStyle name="Comma 2 3 2 2 4 3 2 2" xfId="4591"/>
    <cellStyle name="Comma 2 3 2 2 4 3 3" xfId="2855"/>
    <cellStyle name="Comma 2 3 2 2 4 3 4" xfId="3675"/>
    <cellStyle name="Comma 2 3 2 2 4 4" xfId="1282"/>
    <cellStyle name="Comma 2 3 2 2 4 4 2" xfId="4137"/>
    <cellStyle name="Comma 2 3 2 2 4 5" xfId="2363"/>
    <cellStyle name="Comma 2 3 2 2 4 6" xfId="3221"/>
    <cellStyle name="Comma 2 3 2 2 5" xfId="391"/>
    <cellStyle name="Comma 2 3 2 2 5 2" xfId="905"/>
    <cellStyle name="Comma 2 3 2 2 5 2 2" xfId="1949"/>
    <cellStyle name="Comma 2 3 2 2 5 2 2 2" xfId="4708"/>
    <cellStyle name="Comma 2 3 2 2 5 2 3" xfId="2990"/>
    <cellStyle name="Comma 2 3 2 2 5 2 4" xfId="3792"/>
    <cellStyle name="Comma 2 3 2 2 5 3" xfId="1435"/>
    <cellStyle name="Comma 2 3 2 2 5 3 2" xfId="4258"/>
    <cellStyle name="Comma 2 3 2 2 5 4" xfId="2505"/>
    <cellStyle name="Comma 2 3 2 2 5 5" xfId="3342"/>
    <cellStyle name="Comma 2 3 2 2 6" xfId="648"/>
    <cellStyle name="Comma 2 3 2 2 6 2" xfId="1692"/>
    <cellStyle name="Comma 2 3 2 2 6 2 2" xfId="4483"/>
    <cellStyle name="Comma 2 3 2 2 6 3" xfId="2747"/>
    <cellStyle name="Comma 2 3 2 2 6 4" xfId="3567"/>
    <cellStyle name="Comma 2 3 2 2 7" xfId="1168"/>
    <cellStyle name="Comma 2 3 2 2 7 2" xfId="4023"/>
    <cellStyle name="Comma 2 3 2 2 8" xfId="2241"/>
    <cellStyle name="Comma 2 3 2 2 9" xfId="2710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2 2 2" xfId="4870"/>
    <cellStyle name="Comma 2 3 2 3 2 2 2 3" xfId="3152"/>
    <cellStyle name="Comma 2 3 2 3 2 2 2 4" xfId="3954"/>
    <cellStyle name="Comma 2 3 2 3 2 2 3" xfId="1597"/>
    <cellStyle name="Comma 2 3 2 3 2 2 3 2" xfId="4420"/>
    <cellStyle name="Comma 2 3 2 3 2 2 4" xfId="2667"/>
    <cellStyle name="Comma 2 3 2 3 2 2 5" xfId="3504"/>
    <cellStyle name="Comma 2 3 2 3 2 3" xfId="810"/>
    <cellStyle name="Comma 2 3 2 3 2 3 2" xfId="1854"/>
    <cellStyle name="Comma 2 3 2 3 2 3 2 2" xfId="4645"/>
    <cellStyle name="Comma 2 3 2 3 2 3 3" xfId="2909"/>
    <cellStyle name="Comma 2 3 2 3 2 3 4" xfId="3729"/>
    <cellStyle name="Comma 2 3 2 3 2 4" xfId="1339"/>
    <cellStyle name="Comma 2 3 2 3 2 4 2" xfId="4194"/>
    <cellStyle name="Comma 2 3 2 3 2 5" xfId="2421"/>
    <cellStyle name="Comma 2 3 2 3 2 6" xfId="3278"/>
    <cellStyle name="Comma 2 3 2 3 3" xfId="445"/>
    <cellStyle name="Comma 2 3 2 3 3 2" xfId="959"/>
    <cellStyle name="Comma 2 3 2 3 3 2 2" xfId="2003"/>
    <cellStyle name="Comma 2 3 2 3 3 2 2 2" xfId="4762"/>
    <cellStyle name="Comma 2 3 2 3 3 2 3" xfId="3044"/>
    <cellStyle name="Comma 2 3 2 3 3 2 4" xfId="3846"/>
    <cellStyle name="Comma 2 3 2 3 3 3" xfId="1489"/>
    <cellStyle name="Comma 2 3 2 3 3 3 2" xfId="4312"/>
    <cellStyle name="Comma 2 3 2 3 3 4" xfId="2559"/>
    <cellStyle name="Comma 2 3 2 3 3 5" xfId="3396"/>
    <cellStyle name="Comma 2 3 2 3 4" xfId="702"/>
    <cellStyle name="Comma 2 3 2 3 4 2" xfId="1746"/>
    <cellStyle name="Comma 2 3 2 3 4 2 2" xfId="4537"/>
    <cellStyle name="Comma 2 3 2 3 4 3" xfId="2801"/>
    <cellStyle name="Comma 2 3 2 3 4 4" xfId="3621"/>
    <cellStyle name="Comma 2 3 2 3 5" xfId="1225"/>
    <cellStyle name="Comma 2 3 2 3 5 2" xfId="4080"/>
    <cellStyle name="Comma 2 3 2 3 6" xfId="2299"/>
    <cellStyle name="Comma 2 3 2 3 7" xfId="2169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2 2 2" xfId="4834"/>
    <cellStyle name="Comma 2 3 2 4 2 2 2 3" xfId="3116"/>
    <cellStyle name="Comma 2 3 2 4 2 2 2 4" xfId="3918"/>
    <cellStyle name="Comma 2 3 2 4 2 2 3" xfId="1561"/>
    <cellStyle name="Comma 2 3 2 4 2 2 3 2" xfId="4384"/>
    <cellStyle name="Comma 2 3 2 4 2 2 4" xfId="2631"/>
    <cellStyle name="Comma 2 3 2 4 2 2 5" xfId="3468"/>
    <cellStyle name="Comma 2 3 2 4 2 3" xfId="774"/>
    <cellStyle name="Comma 2 3 2 4 2 3 2" xfId="1818"/>
    <cellStyle name="Comma 2 3 2 4 2 3 2 2" xfId="4609"/>
    <cellStyle name="Comma 2 3 2 4 2 3 3" xfId="2873"/>
    <cellStyle name="Comma 2 3 2 4 2 3 4" xfId="3693"/>
    <cellStyle name="Comma 2 3 2 4 2 4" xfId="1301"/>
    <cellStyle name="Comma 2 3 2 4 2 4 2" xfId="4156"/>
    <cellStyle name="Comma 2 3 2 4 2 5" xfId="2383"/>
    <cellStyle name="Comma 2 3 2 4 2 6" xfId="3240"/>
    <cellStyle name="Comma 2 3 2 4 3" xfId="409"/>
    <cellStyle name="Comma 2 3 2 4 3 2" xfId="923"/>
    <cellStyle name="Comma 2 3 2 4 3 2 2" xfId="1967"/>
    <cellStyle name="Comma 2 3 2 4 3 2 2 2" xfId="4726"/>
    <cellStyle name="Comma 2 3 2 4 3 2 3" xfId="3008"/>
    <cellStyle name="Comma 2 3 2 4 3 2 4" xfId="3810"/>
    <cellStyle name="Comma 2 3 2 4 3 3" xfId="1453"/>
    <cellStyle name="Comma 2 3 2 4 3 3 2" xfId="4276"/>
    <cellStyle name="Comma 2 3 2 4 3 4" xfId="2523"/>
    <cellStyle name="Comma 2 3 2 4 3 5" xfId="3360"/>
    <cellStyle name="Comma 2 3 2 4 4" xfId="666"/>
    <cellStyle name="Comma 2 3 2 4 4 2" xfId="1710"/>
    <cellStyle name="Comma 2 3 2 4 4 2 2" xfId="4501"/>
    <cellStyle name="Comma 2 3 2 4 4 3" xfId="2765"/>
    <cellStyle name="Comma 2 3 2 4 4 4" xfId="3585"/>
    <cellStyle name="Comma 2 3 2 4 5" xfId="1187"/>
    <cellStyle name="Comma 2 3 2 4 5 2" xfId="4042"/>
    <cellStyle name="Comma 2 3 2 4 6" xfId="2261"/>
    <cellStyle name="Comma 2 3 2 4 7" xfId="3179"/>
    <cellStyle name="Comma 2 3 2 5" xfId="211"/>
    <cellStyle name="Comma 2 3 2 5 2" xfId="481"/>
    <cellStyle name="Comma 2 3 2 5 2 2" xfId="995"/>
    <cellStyle name="Comma 2 3 2 5 2 2 2" xfId="2039"/>
    <cellStyle name="Comma 2 3 2 5 2 2 2 2" xfId="4798"/>
    <cellStyle name="Comma 2 3 2 5 2 2 3" xfId="3080"/>
    <cellStyle name="Comma 2 3 2 5 2 2 4" xfId="3882"/>
    <cellStyle name="Comma 2 3 2 5 2 3" xfId="1525"/>
    <cellStyle name="Comma 2 3 2 5 2 3 2" xfId="4348"/>
    <cellStyle name="Comma 2 3 2 5 2 4" xfId="2595"/>
    <cellStyle name="Comma 2 3 2 5 2 5" xfId="3432"/>
    <cellStyle name="Comma 2 3 2 5 3" xfId="738"/>
    <cellStyle name="Comma 2 3 2 5 3 2" xfId="1782"/>
    <cellStyle name="Comma 2 3 2 5 3 2 2" xfId="4573"/>
    <cellStyle name="Comma 2 3 2 5 3 3" xfId="2837"/>
    <cellStyle name="Comma 2 3 2 5 3 4" xfId="3657"/>
    <cellStyle name="Comma 2 3 2 5 4" xfId="1263"/>
    <cellStyle name="Comma 2 3 2 5 4 2" xfId="4118"/>
    <cellStyle name="Comma 2 3 2 5 5" xfId="2343"/>
    <cellStyle name="Comma 2 3 2 5 6" xfId="3202"/>
    <cellStyle name="Comma 2 3 2 6" xfId="89"/>
    <cellStyle name="Comma 2 3 2 6 2" xfId="373"/>
    <cellStyle name="Comma 2 3 2 6 2 2" xfId="887"/>
    <cellStyle name="Comma 2 3 2 6 2 2 2" xfId="1931"/>
    <cellStyle name="Comma 2 3 2 6 2 2 2 2" xfId="4690"/>
    <cellStyle name="Comma 2 3 2 6 2 2 3" xfId="2972"/>
    <cellStyle name="Comma 2 3 2 6 2 2 4" xfId="3774"/>
    <cellStyle name="Comma 2 3 2 6 2 3" xfId="1417"/>
    <cellStyle name="Comma 2 3 2 6 2 3 2" xfId="4240"/>
    <cellStyle name="Comma 2 3 2 6 2 4" xfId="2487"/>
    <cellStyle name="Comma 2 3 2 6 2 5" xfId="3324"/>
    <cellStyle name="Comma 2 3 2 6 3" xfId="630"/>
    <cellStyle name="Comma 2 3 2 6 3 2" xfId="1674"/>
    <cellStyle name="Comma 2 3 2 6 3 2 2" xfId="4465"/>
    <cellStyle name="Comma 2 3 2 6 3 3" xfId="2729"/>
    <cellStyle name="Comma 2 3 2 6 3 4" xfId="3549"/>
    <cellStyle name="Comma 2 3 2 6 4" xfId="1149"/>
    <cellStyle name="Comma 2 3 2 6 4 2" xfId="4004"/>
    <cellStyle name="Comma 2 3 2 6 5" xfId="2222"/>
    <cellStyle name="Comma 2 3 2 6 6" xfId="2194"/>
    <cellStyle name="Comma 2 3 2 7" xfId="351"/>
    <cellStyle name="Comma 2 3 2 7 2" xfId="865"/>
    <cellStyle name="Comma 2 3 2 7 2 2" xfId="1909"/>
    <cellStyle name="Comma 2 3 2 7 2 2 2" xfId="4675"/>
    <cellStyle name="Comma 2 3 2 7 2 3" xfId="2954"/>
    <cellStyle name="Comma 2 3 2 7 2 4" xfId="3759"/>
    <cellStyle name="Comma 2 3 2 7 3" xfId="1395"/>
    <cellStyle name="Comma 2 3 2 7 3 2" xfId="4225"/>
    <cellStyle name="Comma 2 3 2 7 4" xfId="2469"/>
    <cellStyle name="Comma 2 3 2 7 5" xfId="3309"/>
    <cellStyle name="Comma 2 3 2 8" xfId="608"/>
    <cellStyle name="Comma 2 3 2 8 2" xfId="1652"/>
    <cellStyle name="Comma 2 3 2 8 2 2" xfId="4450"/>
    <cellStyle name="Comma 2 3 2 8 3" xfId="2711"/>
    <cellStyle name="Comma 2 3 2 8 4" xfId="3534"/>
    <cellStyle name="Comma 2 3 2 9" xfId="1124"/>
    <cellStyle name="Comma 2 3 2 9 2" xfId="3986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2 2 2" xfId="4879"/>
    <cellStyle name="Comma 2 3 3 2 2 2 2 3" xfId="3161"/>
    <cellStyle name="Comma 2 3 3 2 2 2 2 4" xfId="3963"/>
    <cellStyle name="Comma 2 3 3 2 2 2 3" xfId="1606"/>
    <cellStyle name="Comma 2 3 3 2 2 2 3 2" xfId="4429"/>
    <cellStyle name="Comma 2 3 3 2 2 2 4" xfId="2676"/>
    <cellStyle name="Comma 2 3 3 2 2 2 5" xfId="3513"/>
    <cellStyle name="Comma 2 3 3 2 2 3" xfId="819"/>
    <cellStyle name="Comma 2 3 3 2 2 3 2" xfId="1863"/>
    <cellStyle name="Comma 2 3 3 2 2 3 2 2" xfId="4654"/>
    <cellStyle name="Comma 2 3 3 2 2 3 3" xfId="2918"/>
    <cellStyle name="Comma 2 3 3 2 2 3 4" xfId="3738"/>
    <cellStyle name="Comma 2 3 3 2 2 4" xfId="1348"/>
    <cellStyle name="Comma 2 3 3 2 2 4 2" xfId="4203"/>
    <cellStyle name="Comma 2 3 3 2 2 5" xfId="2430"/>
    <cellStyle name="Comma 2 3 3 2 2 6" xfId="3287"/>
    <cellStyle name="Comma 2 3 3 2 3" xfId="454"/>
    <cellStyle name="Comma 2 3 3 2 3 2" xfId="968"/>
    <cellStyle name="Comma 2 3 3 2 3 2 2" xfId="2012"/>
    <cellStyle name="Comma 2 3 3 2 3 2 2 2" xfId="4771"/>
    <cellStyle name="Comma 2 3 3 2 3 2 3" xfId="3053"/>
    <cellStyle name="Comma 2 3 3 2 3 2 4" xfId="3855"/>
    <cellStyle name="Comma 2 3 3 2 3 3" xfId="1498"/>
    <cellStyle name="Comma 2 3 3 2 3 3 2" xfId="4321"/>
    <cellStyle name="Comma 2 3 3 2 3 4" xfId="2568"/>
    <cellStyle name="Comma 2 3 3 2 3 5" xfId="3405"/>
    <cellStyle name="Comma 2 3 3 2 4" xfId="711"/>
    <cellStyle name="Comma 2 3 3 2 4 2" xfId="1755"/>
    <cellStyle name="Comma 2 3 3 2 4 2 2" xfId="4546"/>
    <cellStyle name="Comma 2 3 3 2 4 3" xfId="2810"/>
    <cellStyle name="Comma 2 3 3 2 4 4" xfId="3630"/>
    <cellStyle name="Comma 2 3 3 2 5" xfId="1234"/>
    <cellStyle name="Comma 2 3 3 2 5 2" xfId="4089"/>
    <cellStyle name="Comma 2 3 3 2 6" xfId="2309"/>
    <cellStyle name="Comma 2 3 3 2 7" xfId="2178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2 2 2" xfId="4843"/>
    <cellStyle name="Comma 2 3 3 3 2 2 2 3" xfId="3125"/>
    <cellStyle name="Comma 2 3 3 3 2 2 2 4" xfId="3927"/>
    <cellStyle name="Comma 2 3 3 3 2 2 3" xfId="1570"/>
    <cellStyle name="Comma 2 3 3 3 2 2 3 2" xfId="4393"/>
    <cellStyle name="Comma 2 3 3 3 2 2 4" xfId="2640"/>
    <cellStyle name="Comma 2 3 3 3 2 2 5" xfId="3477"/>
    <cellStyle name="Comma 2 3 3 3 2 3" xfId="783"/>
    <cellStyle name="Comma 2 3 3 3 2 3 2" xfId="1827"/>
    <cellStyle name="Comma 2 3 3 3 2 3 2 2" xfId="4618"/>
    <cellStyle name="Comma 2 3 3 3 2 3 3" xfId="2882"/>
    <cellStyle name="Comma 2 3 3 3 2 3 4" xfId="3702"/>
    <cellStyle name="Comma 2 3 3 3 2 4" xfId="1310"/>
    <cellStyle name="Comma 2 3 3 3 2 4 2" xfId="4165"/>
    <cellStyle name="Comma 2 3 3 3 2 5" xfId="2392"/>
    <cellStyle name="Comma 2 3 3 3 2 6" xfId="3249"/>
    <cellStyle name="Comma 2 3 3 3 3" xfId="418"/>
    <cellStyle name="Comma 2 3 3 3 3 2" xfId="932"/>
    <cellStyle name="Comma 2 3 3 3 3 2 2" xfId="1976"/>
    <cellStyle name="Comma 2 3 3 3 3 2 2 2" xfId="4735"/>
    <cellStyle name="Comma 2 3 3 3 3 2 3" xfId="3017"/>
    <cellStyle name="Comma 2 3 3 3 3 2 4" xfId="3819"/>
    <cellStyle name="Comma 2 3 3 3 3 3" xfId="1462"/>
    <cellStyle name="Comma 2 3 3 3 3 3 2" xfId="4285"/>
    <cellStyle name="Comma 2 3 3 3 3 4" xfId="2532"/>
    <cellStyle name="Comma 2 3 3 3 3 5" xfId="3369"/>
    <cellStyle name="Comma 2 3 3 3 4" xfId="675"/>
    <cellStyle name="Comma 2 3 3 3 4 2" xfId="1719"/>
    <cellStyle name="Comma 2 3 3 3 4 2 2" xfId="4510"/>
    <cellStyle name="Comma 2 3 3 3 4 3" xfId="2774"/>
    <cellStyle name="Comma 2 3 3 3 4 4" xfId="3594"/>
    <cellStyle name="Comma 2 3 3 3 5" xfId="1196"/>
    <cellStyle name="Comma 2 3 3 3 5 2" xfId="4051"/>
    <cellStyle name="Comma 2 3 3 3 6" xfId="2270"/>
    <cellStyle name="Comma 2 3 3 3 7" xfId="2692"/>
    <cellStyle name="Comma 2 3 3 4" xfId="221"/>
    <cellStyle name="Comma 2 3 3 4 2" xfId="490"/>
    <cellStyle name="Comma 2 3 3 4 2 2" xfId="1004"/>
    <cellStyle name="Comma 2 3 3 4 2 2 2" xfId="2048"/>
    <cellStyle name="Comma 2 3 3 4 2 2 2 2" xfId="4807"/>
    <cellStyle name="Comma 2 3 3 4 2 2 3" xfId="3089"/>
    <cellStyle name="Comma 2 3 3 4 2 2 4" xfId="3891"/>
    <cellStyle name="Comma 2 3 3 4 2 3" xfId="1534"/>
    <cellStyle name="Comma 2 3 3 4 2 3 2" xfId="4357"/>
    <cellStyle name="Comma 2 3 3 4 2 4" xfId="2604"/>
    <cellStyle name="Comma 2 3 3 4 2 5" xfId="3441"/>
    <cellStyle name="Comma 2 3 3 4 3" xfId="747"/>
    <cellStyle name="Comma 2 3 3 4 3 2" xfId="1791"/>
    <cellStyle name="Comma 2 3 3 4 3 2 2" xfId="4582"/>
    <cellStyle name="Comma 2 3 3 4 3 3" xfId="2846"/>
    <cellStyle name="Comma 2 3 3 4 3 4" xfId="3666"/>
    <cellStyle name="Comma 2 3 3 4 4" xfId="1272"/>
    <cellStyle name="Comma 2 3 3 4 4 2" xfId="4127"/>
    <cellStyle name="Comma 2 3 3 4 5" xfId="2353"/>
    <cellStyle name="Comma 2 3 3 4 6" xfId="3211"/>
    <cellStyle name="Comma 2 3 3 5" xfId="382"/>
    <cellStyle name="Comma 2 3 3 5 2" xfId="896"/>
    <cellStyle name="Comma 2 3 3 5 2 2" xfId="1940"/>
    <cellStyle name="Comma 2 3 3 5 2 2 2" xfId="4699"/>
    <cellStyle name="Comma 2 3 3 5 2 3" xfId="2981"/>
    <cellStyle name="Comma 2 3 3 5 2 4" xfId="3783"/>
    <cellStyle name="Comma 2 3 3 5 3" xfId="1426"/>
    <cellStyle name="Comma 2 3 3 5 3 2" xfId="4249"/>
    <cellStyle name="Comma 2 3 3 5 4" xfId="2496"/>
    <cellStyle name="Comma 2 3 3 5 5" xfId="3333"/>
    <cellStyle name="Comma 2 3 3 6" xfId="639"/>
    <cellStyle name="Comma 2 3 3 6 2" xfId="1683"/>
    <cellStyle name="Comma 2 3 3 6 2 2" xfId="4474"/>
    <cellStyle name="Comma 2 3 3 6 3" xfId="2738"/>
    <cellStyle name="Comma 2 3 3 6 4" xfId="3558"/>
    <cellStyle name="Comma 2 3 3 7" xfId="1158"/>
    <cellStyle name="Comma 2 3 3 7 2" xfId="4013"/>
    <cellStyle name="Comma 2 3 3 8" xfId="2231"/>
    <cellStyle name="Comma 2 3 3 9" xfId="2693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2 2 2" xfId="4861"/>
    <cellStyle name="Comma 2 3 4 2 2 2 3" xfId="3143"/>
    <cellStyle name="Comma 2 3 4 2 2 2 4" xfId="3945"/>
    <cellStyle name="Comma 2 3 4 2 2 3" xfId="1588"/>
    <cellStyle name="Comma 2 3 4 2 2 3 2" xfId="4411"/>
    <cellStyle name="Comma 2 3 4 2 2 4" xfId="2658"/>
    <cellStyle name="Comma 2 3 4 2 2 5" xfId="3495"/>
    <cellStyle name="Comma 2 3 4 2 3" xfId="801"/>
    <cellStyle name="Comma 2 3 4 2 3 2" xfId="1845"/>
    <cellStyle name="Comma 2 3 4 2 3 2 2" xfId="4636"/>
    <cellStyle name="Comma 2 3 4 2 3 3" xfId="2900"/>
    <cellStyle name="Comma 2 3 4 2 3 4" xfId="3720"/>
    <cellStyle name="Comma 2 3 4 2 4" xfId="1329"/>
    <cellStyle name="Comma 2 3 4 2 4 2" xfId="4184"/>
    <cellStyle name="Comma 2 3 4 2 5" xfId="2411"/>
    <cellStyle name="Comma 2 3 4 2 6" xfId="3268"/>
    <cellStyle name="Comma 2 3 4 3" xfId="436"/>
    <cellStyle name="Comma 2 3 4 3 2" xfId="950"/>
    <cellStyle name="Comma 2 3 4 3 2 2" xfId="1994"/>
    <cellStyle name="Comma 2 3 4 3 2 2 2" xfId="4753"/>
    <cellStyle name="Comma 2 3 4 3 2 3" xfId="3035"/>
    <cellStyle name="Comma 2 3 4 3 2 4" xfId="3837"/>
    <cellStyle name="Comma 2 3 4 3 3" xfId="1480"/>
    <cellStyle name="Comma 2 3 4 3 3 2" xfId="4303"/>
    <cellStyle name="Comma 2 3 4 3 4" xfId="2550"/>
    <cellStyle name="Comma 2 3 4 3 5" xfId="3387"/>
    <cellStyle name="Comma 2 3 4 4" xfId="693"/>
    <cellStyle name="Comma 2 3 4 4 2" xfId="1737"/>
    <cellStyle name="Comma 2 3 4 4 2 2" xfId="4528"/>
    <cellStyle name="Comma 2 3 4 4 3" xfId="2792"/>
    <cellStyle name="Comma 2 3 4 4 4" xfId="3612"/>
    <cellStyle name="Comma 2 3 4 5" xfId="1215"/>
    <cellStyle name="Comma 2 3 4 5 2" xfId="4070"/>
    <cellStyle name="Comma 2 3 4 6" xfId="2289"/>
    <cellStyle name="Comma 2 3 4 7" xfId="2150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2 2 2" xfId="4825"/>
    <cellStyle name="Comma 2 3 5 2 2 2 3" xfId="3107"/>
    <cellStyle name="Comma 2 3 5 2 2 2 4" xfId="3909"/>
    <cellStyle name="Comma 2 3 5 2 2 3" xfId="1552"/>
    <cellStyle name="Comma 2 3 5 2 2 3 2" xfId="4375"/>
    <cellStyle name="Comma 2 3 5 2 2 4" xfId="2622"/>
    <cellStyle name="Comma 2 3 5 2 2 5" xfId="3459"/>
    <cellStyle name="Comma 2 3 5 2 3" xfId="765"/>
    <cellStyle name="Comma 2 3 5 2 3 2" xfId="1809"/>
    <cellStyle name="Comma 2 3 5 2 3 2 2" xfId="4600"/>
    <cellStyle name="Comma 2 3 5 2 3 3" xfId="2864"/>
    <cellStyle name="Comma 2 3 5 2 3 4" xfId="3684"/>
    <cellStyle name="Comma 2 3 5 2 4" xfId="1291"/>
    <cellStyle name="Comma 2 3 5 2 4 2" xfId="4146"/>
    <cellStyle name="Comma 2 3 5 2 5" xfId="2373"/>
    <cellStyle name="Comma 2 3 5 2 6" xfId="3230"/>
    <cellStyle name="Comma 2 3 5 3" xfId="400"/>
    <cellStyle name="Comma 2 3 5 3 2" xfId="914"/>
    <cellStyle name="Comma 2 3 5 3 2 2" xfId="1958"/>
    <cellStyle name="Comma 2 3 5 3 2 2 2" xfId="4717"/>
    <cellStyle name="Comma 2 3 5 3 2 3" xfId="2999"/>
    <cellStyle name="Comma 2 3 5 3 2 4" xfId="3801"/>
    <cellStyle name="Comma 2 3 5 3 3" xfId="1444"/>
    <cellStyle name="Comma 2 3 5 3 3 2" xfId="4267"/>
    <cellStyle name="Comma 2 3 5 3 4" xfId="2514"/>
    <cellStyle name="Comma 2 3 5 3 5" xfId="3351"/>
    <cellStyle name="Comma 2 3 5 4" xfId="657"/>
    <cellStyle name="Comma 2 3 5 4 2" xfId="1701"/>
    <cellStyle name="Comma 2 3 5 4 2 2" xfId="4492"/>
    <cellStyle name="Comma 2 3 5 4 3" xfId="2756"/>
    <cellStyle name="Comma 2 3 5 4 4" xfId="3576"/>
    <cellStyle name="Comma 2 3 5 5" xfId="1177"/>
    <cellStyle name="Comma 2 3 5 5 2" xfId="4032"/>
    <cellStyle name="Comma 2 3 5 6" xfId="2251"/>
    <cellStyle name="Comma 2 3 5 7" xfId="2942"/>
    <cellStyle name="Comma 2 3 6" xfId="201"/>
    <cellStyle name="Comma 2 3 6 2" xfId="472"/>
    <cellStyle name="Comma 2 3 6 2 2" xfId="986"/>
    <cellStyle name="Comma 2 3 6 2 2 2" xfId="2030"/>
    <cellStyle name="Comma 2 3 6 2 2 2 2" xfId="4789"/>
    <cellStyle name="Comma 2 3 6 2 2 3" xfId="3071"/>
    <cellStyle name="Comma 2 3 6 2 2 4" xfId="3873"/>
    <cellStyle name="Comma 2 3 6 2 3" xfId="1516"/>
    <cellStyle name="Comma 2 3 6 2 3 2" xfId="4339"/>
    <cellStyle name="Comma 2 3 6 2 4" xfId="2586"/>
    <cellStyle name="Comma 2 3 6 2 5" xfId="3423"/>
    <cellStyle name="Comma 2 3 6 3" xfId="729"/>
    <cellStyle name="Comma 2 3 6 3 2" xfId="1773"/>
    <cellStyle name="Comma 2 3 6 3 2 2" xfId="4564"/>
    <cellStyle name="Comma 2 3 6 3 3" xfId="2828"/>
    <cellStyle name="Comma 2 3 6 3 4" xfId="3648"/>
    <cellStyle name="Comma 2 3 6 4" xfId="1253"/>
    <cellStyle name="Comma 2 3 6 4 2" xfId="4108"/>
    <cellStyle name="Comma 2 3 6 5" xfId="2333"/>
    <cellStyle name="Comma 2 3 6 6" xfId="3192"/>
    <cellStyle name="Comma 2 3 7" xfId="75"/>
    <cellStyle name="Comma 2 3 7 2" xfId="362"/>
    <cellStyle name="Comma 2 3 7 2 2" xfId="876"/>
    <cellStyle name="Comma 2 3 7 2 2 2" xfId="1920"/>
    <cellStyle name="Comma 2 3 7 2 2 2 2" xfId="4681"/>
    <cellStyle name="Comma 2 3 7 2 2 3" xfId="2962"/>
    <cellStyle name="Comma 2 3 7 2 2 4" xfId="3765"/>
    <cellStyle name="Comma 2 3 7 2 3" xfId="1406"/>
    <cellStyle name="Comma 2 3 7 2 3 2" xfId="4231"/>
    <cellStyle name="Comma 2 3 7 2 4" xfId="2477"/>
    <cellStyle name="Comma 2 3 7 2 5" xfId="3315"/>
    <cellStyle name="Comma 2 3 7 3" xfId="619"/>
    <cellStyle name="Comma 2 3 7 3 2" xfId="1663"/>
    <cellStyle name="Comma 2 3 7 3 2 2" xfId="4456"/>
    <cellStyle name="Comma 2 3 7 3 3" xfId="2719"/>
    <cellStyle name="Comma 2 3 7 3 4" xfId="3540"/>
    <cellStyle name="Comma 2 3 7 4" xfId="1135"/>
    <cellStyle name="Comma 2 3 7 4 2" xfId="3992"/>
    <cellStyle name="Comma 2 3 7 5" xfId="2209"/>
    <cellStyle name="Comma 2 3 7 6" xfId="2445"/>
    <cellStyle name="Comma 2 3 8" xfId="338"/>
    <cellStyle name="Comma 2 3 8 2" xfId="852"/>
    <cellStyle name="Comma 2 3 8 2 2" xfId="1896"/>
    <cellStyle name="Comma 2 3 8 2 2 2" xfId="4670"/>
    <cellStyle name="Comma 2 3 8 2 3" xfId="2945"/>
    <cellStyle name="Comma 2 3 8 2 4" xfId="3754"/>
    <cellStyle name="Comma 2 3 8 3" xfId="1382"/>
    <cellStyle name="Comma 2 3 8 3 2" xfId="4220"/>
    <cellStyle name="Comma 2 3 8 4" xfId="2460"/>
    <cellStyle name="Comma 2 3 8 5" xfId="3304"/>
    <cellStyle name="Comma 2 3 9" xfId="595"/>
    <cellStyle name="Comma 2 3 9 2" xfId="1639"/>
    <cellStyle name="Comma 2 3 9 2 2" xfId="4445"/>
    <cellStyle name="Comma 2 3 9 3" xfId="2702"/>
    <cellStyle name="Comma 2 3 9 4" xfId="3529"/>
    <cellStyle name="Comma 2 4" xfId="59"/>
    <cellStyle name="Comma 2 4 10" xfId="1119"/>
    <cellStyle name="Comma 2 4 10 2" xfId="3984"/>
    <cellStyle name="Comma 2 4 11" xfId="2197"/>
    <cellStyle name="Comma 2 4 12" xfId="2695"/>
    <cellStyle name="Comma 2 4 2" xfId="92"/>
    <cellStyle name="Comma 2 4 2 10" xfId="2940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2 2 2" xfId="4891"/>
    <cellStyle name="Comma 2 4 2 2 2 2 2 2 3" xfId="3173"/>
    <cellStyle name="Comma 2 4 2 2 2 2 2 2 4" xfId="3975"/>
    <cellStyle name="Comma 2 4 2 2 2 2 2 3" xfId="1618"/>
    <cellStyle name="Comma 2 4 2 2 2 2 2 3 2" xfId="4441"/>
    <cellStyle name="Comma 2 4 2 2 2 2 2 4" xfId="2688"/>
    <cellStyle name="Comma 2 4 2 2 2 2 2 5" xfId="3525"/>
    <cellStyle name="Comma 2 4 2 2 2 2 3" xfId="831"/>
    <cellStyle name="Comma 2 4 2 2 2 2 3 2" xfId="1875"/>
    <cellStyle name="Comma 2 4 2 2 2 2 3 2 2" xfId="4666"/>
    <cellStyle name="Comma 2 4 2 2 2 2 3 3" xfId="2930"/>
    <cellStyle name="Comma 2 4 2 2 2 2 3 4" xfId="3750"/>
    <cellStyle name="Comma 2 4 2 2 2 2 4" xfId="1361"/>
    <cellStyle name="Comma 2 4 2 2 2 2 4 2" xfId="4216"/>
    <cellStyle name="Comma 2 4 2 2 2 2 5" xfId="2443"/>
    <cellStyle name="Comma 2 4 2 2 2 2 6" xfId="3300"/>
    <cellStyle name="Comma 2 4 2 2 2 3" xfId="466"/>
    <cellStyle name="Comma 2 4 2 2 2 3 2" xfId="980"/>
    <cellStyle name="Comma 2 4 2 2 2 3 2 2" xfId="2024"/>
    <cellStyle name="Comma 2 4 2 2 2 3 2 2 2" xfId="4783"/>
    <cellStyle name="Comma 2 4 2 2 2 3 2 3" xfId="3065"/>
    <cellStyle name="Comma 2 4 2 2 2 3 2 4" xfId="3867"/>
    <cellStyle name="Comma 2 4 2 2 2 3 3" xfId="1510"/>
    <cellStyle name="Comma 2 4 2 2 2 3 3 2" xfId="4333"/>
    <cellStyle name="Comma 2 4 2 2 2 3 4" xfId="2580"/>
    <cellStyle name="Comma 2 4 2 2 2 3 5" xfId="3417"/>
    <cellStyle name="Comma 2 4 2 2 2 4" xfId="723"/>
    <cellStyle name="Comma 2 4 2 2 2 4 2" xfId="1767"/>
    <cellStyle name="Comma 2 4 2 2 2 4 2 2" xfId="4558"/>
    <cellStyle name="Comma 2 4 2 2 2 4 3" xfId="2822"/>
    <cellStyle name="Comma 2 4 2 2 2 4 4" xfId="3642"/>
    <cellStyle name="Comma 2 4 2 2 2 5" xfId="1247"/>
    <cellStyle name="Comma 2 4 2 2 2 5 2" xfId="4102"/>
    <cellStyle name="Comma 2 4 2 2 2 6" xfId="2322"/>
    <cellStyle name="Comma 2 4 2 2 2 7" xfId="3186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2 2 2" xfId="4855"/>
    <cellStyle name="Comma 2 4 2 2 3 2 2 2 3" xfId="3137"/>
    <cellStyle name="Comma 2 4 2 2 3 2 2 2 4" xfId="3939"/>
    <cellStyle name="Comma 2 4 2 2 3 2 2 3" xfId="1582"/>
    <cellStyle name="Comma 2 4 2 2 3 2 2 3 2" xfId="4405"/>
    <cellStyle name="Comma 2 4 2 2 3 2 2 4" xfId="2652"/>
    <cellStyle name="Comma 2 4 2 2 3 2 2 5" xfId="3489"/>
    <cellStyle name="Comma 2 4 2 2 3 2 3" xfId="795"/>
    <cellStyle name="Comma 2 4 2 2 3 2 3 2" xfId="1839"/>
    <cellStyle name="Comma 2 4 2 2 3 2 3 2 2" xfId="4630"/>
    <cellStyle name="Comma 2 4 2 2 3 2 3 3" xfId="2894"/>
    <cellStyle name="Comma 2 4 2 2 3 2 3 4" xfId="3714"/>
    <cellStyle name="Comma 2 4 2 2 3 2 4" xfId="1323"/>
    <cellStyle name="Comma 2 4 2 2 3 2 4 2" xfId="4178"/>
    <cellStyle name="Comma 2 4 2 2 3 2 5" xfId="2405"/>
    <cellStyle name="Comma 2 4 2 2 3 2 6" xfId="3262"/>
    <cellStyle name="Comma 2 4 2 2 3 3" xfId="430"/>
    <cellStyle name="Comma 2 4 2 2 3 3 2" xfId="944"/>
    <cellStyle name="Comma 2 4 2 2 3 3 2 2" xfId="1988"/>
    <cellStyle name="Comma 2 4 2 2 3 3 2 2 2" xfId="4747"/>
    <cellStyle name="Comma 2 4 2 2 3 3 2 3" xfId="3029"/>
    <cellStyle name="Comma 2 4 2 2 3 3 2 4" xfId="3831"/>
    <cellStyle name="Comma 2 4 2 2 3 3 3" xfId="1474"/>
    <cellStyle name="Comma 2 4 2 2 3 3 3 2" xfId="4297"/>
    <cellStyle name="Comma 2 4 2 2 3 3 4" xfId="2544"/>
    <cellStyle name="Comma 2 4 2 2 3 3 5" xfId="3381"/>
    <cellStyle name="Comma 2 4 2 2 3 4" xfId="687"/>
    <cellStyle name="Comma 2 4 2 2 3 4 2" xfId="1731"/>
    <cellStyle name="Comma 2 4 2 2 3 4 2 2" xfId="4522"/>
    <cellStyle name="Comma 2 4 2 2 3 4 3" xfId="2786"/>
    <cellStyle name="Comma 2 4 2 2 3 4 4" xfId="3606"/>
    <cellStyle name="Comma 2 4 2 2 3 5" xfId="1209"/>
    <cellStyle name="Comma 2 4 2 2 3 5 2" xfId="4064"/>
    <cellStyle name="Comma 2 4 2 2 3 6" xfId="2283"/>
    <cellStyle name="Comma 2 4 2 2 3 7" xfId="2147"/>
    <cellStyle name="Comma 2 4 2 2 4" xfId="234"/>
    <cellStyle name="Comma 2 4 2 2 4 2" xfId="502"/>
    <cellStyle name="Comma 2 4 2 2 4 2 2" xfId="1016"/>
    <cellStyle name="Comma 2 4 2 2 4 2 2 2" xfId="2060"/>
    <cellStyle name="Comma 2 4 2 2 4 2 2 2 2" xfId="4819"/>
    <cellStyle name="Comma 2 4 2 2 4 2 2 3" xfId="3101"/>
    <cellStyle name="Comma 2 4 2 2 4 2 2 4" xfId="3903"/>
    <cellStyle name="Comma 2 4 2 2 4 2 3" xfId="1546"/>
    <cellStyle name="Comma 2 4 2 2 4 2 3 2" xfId="4369"/>
    <cellStyle name="Comma 2 4 2 2 4 2 4" xfId="2616"/>
    <cellStyle name="Comma 2 4 2 2 4 2 5" xfId="3453"/>
    <cellStyle name="Comma 2 4 2 2 4 3" xfId="759"/>
    <cellStyle name="Comma 2 4 2 2 4 3 2" xfId="1803"/>
    <cellStyle name="Comma 2 4 2 2 4 3 2 2" xfId="4594"/>
    <cellStyle name="Comma 2 4 2 2 4 3 3" xfId="2858"/>
    <cellStyle name="Comma 2 4 2 2 4 3 4" xfId="3678"/>
    <cellStyle name="Comma 2 4 2 2 4 4" xfId="1285"/>
    <cellStyle name="Comma 2 4 2 2 4 4 2" xfId="4140"/>
    <cellStyle name="Comma 2 4 2 2 4 5" xfId="2366"/>
    <cellStyle name="Comma 2 4 2 2 4 6" xfId="3224"/>
    <cellStyle name="Comma 2 4 2 2 5" xfId="394"/>
    <cellStyle name="Comma 2 4 2 2 5 2" xfId="908"/>
    <cellStyle name="Comma 2 4 2 2 5 2 2" xfId="1952"/>
    <cellStyle name="Comma 2 4 2 2 5 2 2 2" xfId="4711"/>
    <cellStyle name="Comma 2 4 2 2 5 2 3" xfId="2993"/>
    <cellStyle name="Comma 2 4 2 2 5 2 4" xfId="3795"/>
    <cellStyle name="Comma 2 4 2 2 5 3" xfId="1438"/>
    <cellStyle name="Comma 2 4 2 2 5 3 2" xfId="4261"/>
    <cellStyle name="Comma 2 4 2 2 5 4" xfId="2508"/>
    <cellStyle name="Comma 2 4 2 2 5 5" xfId="3345"/>
    <cellStyle name="Comma 2 4 2 2 6" xfId="651"/>
    <cellStyle name="Comma 2 4 2 2 6 2" xfId="1695"/>
    <cellStyle name="Comma 2 4 2 2 6 2 2" xfId="4486"/>
    <cellStyle name="Comma 2 4 2 2 6 3" xfId="2750"/>
    <cellStyle name="Comma 2 4 2 2 6 4" xfId="3570"/>
    <cellStyle name="Comma 2 4 2 2 7" xfId="1171"/>
    <cellStyle name="Comma 2 4 2 2 7 2" xfId="4026"/>
    <cellStyle name="Comma 2 4 2 2 8" xfId="2244"/>
    <cellStyle name="Comma 2 4 2 2 9" xfId="2938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2 2 2" xfId="4873"/>
    <cellStyle name="Comma 2 4 2 3 2 2 2 3" xfId="3155"/>
    <cellStyle name="Comma 2 4 2 3 2 2 2 4" xfId="3957"/>
    <cellStyle name="Comma 2 4 2 3 2 2 3" xfId="1600"/>
    <cellStyle name="Comma 2 4 2 3 2 2 3 2" xfId="4423"/>
    <cellStyle name="Comma 2 4 2 3 2 2 4" xfId="2670"/>
    <cellStyle name="Comma 2 4 2 3 2 2 5" xfId="3507"/>
    <cellStyle name="Comma 2 4 2 3 2 3" xfId="813"/>
    <cellStyle name="Comma 2 4 2 3 2 3 2" xfId="1857"/>
    <cellStyle name="Comma 2 4 2 3 2 3 2 2" xfId="4648"/>
    <cellStyle name="Comma 2 4 2 3 2 3 3" xfId="2912"/>
    <cellStyle name="Comma 2 4 2 3 2 3 4" xfId="3732"/>
    <cellStyle name="Comma 2 4 2 3 2 4" xfId="1342"/>
    <cellStyle name="Comma 2 4 2 3 2 4 2" xfId="4197"/>
    <cellStyle name="Comma 2 4 2 3 2 5" xfId="2424"/>
    <cellStyle name="Comma 2 4 2 3 2 6" xfId="3281"/>
    <cellStyle name="Comma 2 4 2 3 3" xfId="448"/>
    <cellStyle name="Comma 2 4 2 3 3 2" xfId="962"/>
    <cellStyle name="Comma 2 4 2 3 3 2 2" xfId="2006"/>
    <cellStyle name="Comma 2 4 2 3 3 2 2 2" xfId="4765"/>
    <cellStyle name="Comma 2 4 2 3 3 2 3" xfId="3047"/>
    <cellStyle name="Comma 2 4 2 3 3 2 4" xfId="3849"/>
    <cellStyle name="Comma 2 4 2 3 3 3" xfId="1492"/>
    <cellStyle name="Comma 2 4 2 3 3 3 2" xfId="4315"/>
    <cellStyle name="Comma 2 4 2 3 3 4" xfId="2562"/>
    <cellStyle name="Comma 2 4 2 3 3 5" xfId="3399"/>
    <cellStyle name="Comma 2 4 2 3 4" xfId="705"/>
    <cellStyle name="Comma 2 4 2 3 4 2" xfId="1749"/>
    <cellStyle name="Comma 2 4 2 3 4 2 2" xfId="4540"/>
    <cellStyle name="Comma 2 4 2 3 4 3" xfId="2804"/>
    <cellStyle name="Comma 2 4 2 3 4 4" xfId="3624"/>
    <cellStyle name="Comma 2 4 2 3 5" xfId="1228"/>
    <cellStyle name="Comma 2 4 2 3 5 2" xfId="4083"/>
    <cellStyle name="Comma 2 4 2 3 6" xfId="2302"/>
    <cellStyle name="Comma 2 4 2 3 7" xfId="2183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2 2 2" xfId="4837"/>
    <cellStyle name="Comma 2 4 2 4 2 2 2 3" xfId="3119"/>
    <cellStyle name="Comma 2 4 2 4 2 2 2 4" xfId="3921"/>
    <cellStyle name="Comma 2 4 2 4 2 2 3" xfId="1564"/>
    <cellStyle name="Comma 2 4 2 4 2 2 3 2" xfId="4387"/>
    <cellStyle name="Comma 2 4 2 4 2 2 4" xfId="2634"/>
    <cellStyle name="Comma 2 4 2 4 2 2 5" xfId="3471"/>
    <cellStyle name="Comma 2 4 2 4 2 3" xfId="777"/>
    <cellStyle name="Comma 2 4 2 4 2 3 2" xfId="1821"/>
    <cellStyle name="Comma 2 4 2 4 2 3 2 2" xfId="4612"/>
    <cellStyle name="Comma 2 4 2 4 2 3 3" xfId="2876"/>
    <cellStyle name="Comma 2 4 2 4 2 3 4" xfId="3696"/>
    <cellStyle name="Comma 2 4 2 4 2 4" xfId="1304"/>
    <cellStyle name="Comma 2 4 2 4 2 4 2" xfId="4159"/>
    <cellStyle name="Comma 2 4 2 4 2 5" xfId="2386"/>
    <cellStyle name="Comma 2 4 2 4 2 6" xfId="3243"/>
    <cellStyle name="Comma 2 4 2 4 3" xfId="412"/>
    <cellStyle name="Comma 2 4 2 4 3 2" xfId="926"/>
    <cellStyle name="Comma 2 4 2 4 3 2 2" xfId="1970"/>
    <cellStyle name="Comma 2 4 2 4 3 2 2 2" xfId="4729"/>
    <cellStyle name="Comma 2 4 2 4 3 2 3" xfId="3011"/>
    <cellStyle name="Comma 2 4 2 4 3 2 4" xfId="3813"/>
    <cellStyle name="Comma 2 4 2 4 3 3" xfId="1456"/>
    <cellStyle name="Comma 2 4 2 4 3 3 2" xfId="4279"/>
    <cellStyle name="Comma 2 4 2 4 3 4" xfId="2526"/>
    <cellStyle name="Comma 2 4 2 4 3 5" xfId="3363"/>
    <cellStyle name="Comma 2 4 2 4 4" xfId="669"/>
    <cellStyle name="Comma 2 4 2 4 4 2" xfId="1713"/>
    <cellStyle name="Comma 2 4 2 4 4 2 2" xfId="4504"/>
    <cellStyle name="Comma 2 4 2 4 4 3" xfId="2768"/>
    <cellStyle name="Comma 2 4 2 4 4 4" xfId="3588"/>
    <cellStyle name="Comma 2 4 2 4 5" xfId="1190"/>
    <cellStyle name="Comma 2 4 2 4 5 2" xfId="4045"/>
    <cellStyle name="Comma 2 4 2 4 6" xfId="2264"/>
    <cellStyle name="Comma 2 4 2 4 7" xfId="2198"/>
    <cellStyle name="Comma 2 4 2 5" xfId="214"/>
    <cellStyle name="Comma 2 4 2 5 2" xfId="484"/>
    <cellStyle name="Comma 2 4 2 5 2 2" xfId="998"/>
    <cellStyle name="Comma 2 4 2 5 2 2 2" xfId="2042"/>
    <cellStyle name="Comma 2 4 2 5 2 2 2 2" xfId="4801"/>
    <cellStyle name="Comma 2 4 2 5 2 2 3" xfId="3083"/>
    <cellStyle name="Comma 2 4 2 5 2 2 4" xfId="3885"/>
    <cellStyle name="Comma 2 4 2 5 2 3" xfId="1528"/>
    <cellStyle name="Comma 2 4 2 5 2 3 2" xfId="4351"/>
    <cellStyle name="Comma 2 4 2 5 2 4" xfId="2598"/>
    <cellStyle name="Comma 2 4 2 5 2 5" xfId="3435"/>
    <cellStyle name="Comma 2 4 2 5 3" xfId="741"/>
    <cellStyle name="Comma 2 4 2 5 3 2" xfId="1785"/>
    <cellStyle name="Comma 2 4 2 5 3 2 2" xfId="4576"/>
    <cellStyle name="Comma 2 4 2 5 3 3" xfId="2840"/>
    <cellStyle name="Comma 2 4 2 5 3 4" xfId="3660"/>
    <cellStyle name="Comma 2 4 2 5 4" xfId="1266"/>
    <cellStyle name="Comma 2 4 2 5 4 2" xfId="4121"/>
    <cellStyle name="Comma 2 4 2 5 5" xfId="2346"/>
    <cellStyle name="Comma 2 4 2 5 6" xfId="3205"/>
    <cellStyle name="Comma 2 4 2 6" xfId="376"/>
    <cellStyle name="Comma 2 4 2 6 2" xfId="890"/>
    <cellStyle name="Comma 2 4 2 6 2 2" xfId="1934"/>
    <cellStyle name="Comma 2 4 2 6 2 2 2" xfId="4693"/>
    <cellStyle name="Comma 2 4 2 6 2 3" xfId="2975"/>
    <cellStyle name="Comma 2 4 2 6 2 4" xfId="3777"/>
    <cellStyle name="Comma 2 4 2 6 3" xfId="1420"/>
    <cellStyle name="Comma 2 4 2 6 3 2" xfId="4243"/>
    <cellStyle name="Comma 2 4 2 6 4" xfId="2490"/>
    <cellStyle name="Comma 2 4 2 6 5" xfId="3327"/>
    <cellStyle name="Comma 2 4 2 7" xfId="633"/>
    <cellStyle name="Comma 2 4 2 7 2" xfId="1677"/>
    <cellStyle name="Comma 2 4 2 7 2 2" xfId="4468"/>
    <cellStyle name="Comma 2 4 2 7 3" xfId="2732"/>
    <cellStyle name="Comma 2 4 2 7 4" xfId="3552"/>
    <cellStyle name="Comma 2 4 2 8" xfId="1152"/>
    <cellStyle name="Comma 2 4 2 8 2" xfId="4007"/>
    <cellStyle name="Comma 2 4 2 9" xfId="2225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2 2 2" xfId="4882"/>
    <cellStyle name="Comma 2 4 3 2 2 2 2 3" xfId="3164"/>
    <cellStyle name="Comma 2 4 3 2 2 2 2 4" xfId="3966"/>
    <cellStyle name="Comma 2 4 3 2 2 2 3" xfId="1609"/>
    <cellStyle name="Comma 2 4 3 2 2 2 3 2" xfId="4432"/>
    <cellStyle name="Comma 2 4 3 2 2 2 4" xfId="2679"/>
    <cellStyle name="Comma 2 4 3 2 2 2 5" xfId="3516"/>
    <cellStyle name="Comma 2 4 3 2 2 3" xfId="822"/>
    <cellStyle name="Comma 2 4 3 2 2 3 2" xfId="1866"/>
    <cellStyle name="Comma 2 4 3 2 2 3 2 2" xfId="4657"/>
    <cellStyle name="Comma 2 4 3 2 2 3 3" xfId="2921"/>
    <cellStyle name="Comma 2 4 3 2 2 3 4" xfId="3741"/>
    <cellStyle name="Comma 2 4 3 2 2 4" xfId="1351"/>
    <cellStyle name="Comma 2 4 3 2 2 4 2" xfId="4206"/>
    <cellStyle name="Comma 2 4 3 2 2 5" xfId="2433"/>
    <cellStyle name="Comma 2 4 3 2 2 6" xfId="3290"/>
    <cellStyle name="Comma 2 4 3 2 3" xfId="457"/>
    <cellStyle name="Comma 2 4 3 2 3 2" xfId="971"/>
    <cellStyle name="Comma 2 4 3 2 3 2 2" xfId="2015"/>
    <cellStyle name="Comma 2 4 3 2 3 2 2 2" xfId="4774"/>
    <cellStyle name="Comma 2 4 3 2 3 2 3" xfId="3056"/>
    <cellStyle name="Comma 2 4 3 2 3 2 4" xfId="3858"/>
    <cellStyle name="Comma 2 4 3 2 3 3" xfId="1501"/>
    <cellStyle name="Comma 2 4 3 2 3 3 2" xfId="4324"/>
    <cellStyle name="Comma 2 4 3 2 3 4" xfId="2571"/>
    <cellStyle name="Comma 2 4 3 2 3 5" xfId="3408"/>
    <cellStyle name="Comma 2 4 3 2 4" xfId="714"/>
    <cellStyle name="Comma 2 4 3 2 4 2" xfId="1758"/>
    <cellStyle name="Comma 2 4 3 2 4 2 2" xfId="4549"/>
    <cellStyle name="Comma 2 4 3 2 4 3" xfId="2813"/>
    <cellStyle name="Comma 2 4 3 2 4 4" xfId="3633"/>
    <cellStyle name="Comma 2 4 3 2 5" xfId="1237"/>
    <cellStyle name="Comma 2 4 3 2 5 2" xfId="4092"/>
    <cellStyle name="Comma 2 4 3 2 6" xfId="2312"/>
    <cellStyle name="Comma 2 4 3 2 7" xfId="216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2 2 2" xfId="4846"/>
    <cellStyle name="Comma 2 4 3 3 2 2 2 3" xfId="3128"/>
    <cellStyle name="Comma 2 4 3 3 2 2 2 4" xfId="3930"/>
    <cellStyle name="Comma 2 4 3 3 2 2 3" xfId="1573"/>
    <cellStyle name="Comma 2 4 3 3 2 2 3 2" xfId="4396"/>
    <cellStyle name="Comma 2 4 3 3 2 2 4" xfId="2643"/>
    <cellStyle name="Comma 2 4 3 3 2 2 5" xfId="3480"/>
    <cellStyle name="Comma 2 4 3 3 2 3" xfId="786"/>
    <cellStyle name="Comma 2 4 3 3 2 3 2" xfId="1830"/>
    <cellStyle name="Comma 2 4 3 3 2 3 2 2" xfId="4621"/>
    <cellStyle name="Comma 2 4 3 3 2 3 3" xfId="2885"/>
    <cellStyle name="Comma 2 4 3 3 2 3 4" xfId="3705"/>
    <cellStyle name="Comma 2 4 3 3 2 4" xfId="1313"/>
    <cellStyle name="Comma 2 4 3 3 2 4 2" xfId="4168"/>
    <cellStyle name="Comma 2 4 3 3 2 5" xfId="2395"/>
    <cellStyle name="Comma 2 4 3 3 2 6" xfId="3252"/>
    <cellStyle name="Comma 2 4 3 3 3" xfId="421"/>
    <cellStyle name="Comma 2 4 3 3 3 2" xfId="935"/>
    <cellStyle name="Comma 2 4 3 3 3 2 2" xfId="1979"/>
    <cellStyle name="Comma 2 4 3 3 3 2 2 2" xfId="4738"/>
    <cellStyle name="Comma 2 4 3 3 3 2 3" xfId="3020"/>
    <cellStyle name="Comma 2 4 3 3 3 2 4" xfId="3822"/>
    <cellStyle name="Comma 2 4 3 3 3 3" xfId="1465"/>
    <cellStyle name="Comma 2 4 3 3 3 3 2" xfId="4288"/>
    <cellStyle name="Comma 2 4 3 3 3 4" xfId="2535"/>
    <cellStyle name="Comma 2 4 3 3 3 5" xfId="3372"/>
    <cellStyle name="Comma 2 4 3 3 4" xfId="678"/>
    <cellStyle name="Comma 2 4 3 3 4 2" xfId="1722"/>
    <cellStyle name="Comma 2 4 3 3 4 2 2" xfId="4513"/>
    <cellStyle name="Comma 2 4 3 3 4 3" xfId="2777"/>
    <cellStyle name="Comma 2 4 3 3 4 4" xfId="3597"/>
    <cellStyle name="Comma 2 4 3 3 5" xfId="1199"/>
    <cellStyle name="Comma 2 4 3 3 5 2" xfId="4054"/>
    <cellStyle name="Comma 2 4 3 3 6" xfId="2273"/>
    <cellStyle name="Comma 2 4 3 3 7" xfId="2955"/>
    <cellStyle name="Comma 2 4 3 4" xfId="224"/>
    <cellStyle name="Comma 2 4 3 4 2" xfId="493"/>
    <cellStyle name="Comma 2 4 3 4 2 2" xfId="1007"/>
    <cellStyle name="Comma 2 4 3 4 2 2 2" xfId="2051"/>
    <cellStyle name="Comma 2 4 3 4 2 2 2 2" xfId="4810"/>
    <cellStyle name="Comma 2 4 3 4 2 2 3" xfId="3092"/>
    <cellStyle name="Comma 2 4 3 4 2 2 4" xfId="3894"/>
    <cellStyle name="Comma 2 4 3 4 2 3" xfId="1537"/>
    <cellStyle name="Comma 2 4 3 4 2 3 2" xfId="4360"/>
    <cellStyle name="Comma 2 4 3 4 2 4" xfId="2607"/>
    <cellStyle name="Comma 2 4 3 4 2 5" xfId="3444"/>
    <cellStyle name="Comma 2 4 3 4 3" xfId="750"/>
    <cellStyle name="Comma 2 4 3 4 3 2" xfId="1794"/>
    <cellStyle name="Comma 2 4 3 4 3 2 2" xfId="4585"/>
    <cellStyle name="Comma 2 4 3 4 3 3" xfId="2849"/>
    <cellStyle name="Comma 2 4 3 4 3 4" xfId="3669"/>
    <cellStyle name="Comma 2 4 3 4 4" xfId="1275"/>
    <cellStyle name="Comma 2 4 3 4 4 2" xfId="4130"/>
    <cellStyle name="Comma 2 4 3 4 5" xfId="2356"/>
    <cellStyle name="Comma 2 4 3 4 6" xfId="3214"/>
    <cellStyle name="Comma 2 4 3 5" xfId="385"/>
    <cellStyle name="Comma 2 4 3 5 2" xfId="899"/>
    <cellStyle name="Comma 2 4 3 5 2 2" xfId="1943"/>
    <cellStyle name="Comma 2 4 3 5 2 2 2" xfId="4702"/>
    <cellStyle name="Comma 2 4 3 5 2 3" xfId="2984"/>
    <cellStyle name="Comma 2 4 3 5 2 4" xfId="3786"/>
    <cellStyle name="Comma 2 4 3 5 3" xfId="1429"/>
    <cellStyle name="Comma 2 4 3 5 3 2" xfId="4252"/>
    <cellStyle name="Comma 2 4 3 5 4" xfId="2499"/>
    <cellStyle name="Comma 2 4 3 5 5" xfId="3336"/>
    <cellStyle name="Comma 2 4 3 6" xfId="642"/>
    <cellStyle name="Comma 2 4 3 6 2" xfId="1686"/>
    <cellStyle name="Comma 2 4 3 6 2 2" xfId="4477"/>
    <cellStyle name="Comma 2 4 3 6 3" xfId="2741"/>
    <cellStyle name="Comma 2 4 3 6 4" xfId="3561"/>
    <cellStyle name="Comma 2 4 3 7" xfId="1161"/>
    <cellStyle name="Comma 2 4 3 7 2" xfId="4016"/>
    <cellStyle name="Comma 2 4 3 8" xfId="2234"/>
    <cellStyle name="Comma 2 4 3 9" xfId="270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2 2 2" xfId="4864"/>
    <cellStyle name="Comma 2 4 4 2 2 2 3" xfId="3146"/>
    <cellStyle name="Comma 2 4 4 2 2 2 4" xfId="3948"/>
    <cellStyle name="Comma 2 4 4 2 2 3" xfId="1591"/>
    <cellStyle name="Comma 2 4 4 2 2 3 2" xfId="4414"/>
    <cellStyle name="Comma 2 4 4 2 2 4" xfId="2661"/>
    <cellStyle name="Comma 2 4 4 2 2 5" xfId="3498"/>
    <cellStyle name="Comma 2 4 4 2 3" xfId="804"/>
    <cellStyle name="Comma 2 4 4 2 3 2" xfId="1848"/>
    <cellStyle name="Comma 2 4 4 2 3 2 2" xfId="4639"/>
    <cellStyle name="Comma 2 4 4 2 3 3" xfId="2903"/>
    <cellStyle name="Comma 2 4 4 2 3 4" xfId="3723"/>
    <cellStyle name="Comma 2 4 4 2 4" xfId="1332"/>
    <cellStyle name="Comma 2 4 4 2 4 2" xfId="4187"/>
    <cellStyle name="Comma 2 4 4 2 5" xfId="2414"/>
    <cellStyle name="Comma 2 4 4 2 6" xfId="3271"/>
    <cellStyle name="Comma 2 4 4 3" xfId="439"/>
    <cellStyle name="Comma 2 4 4 3 2" xfId="953"/>
    <cellStyle name="Comma 2 4 4 3 2 2" xfId="1997"/>
    <cellStyle name="Comma 2 4 4 3 2 2 2" xfId="4756"/>
    <cellStyle name="Comma 2 4 4 3 2 3" xfId="3038"/>
    <cellStyle name="Comma 2 4 4 3 2 4" xfId="3840"/>
    <cellStyle name="Comma 2 4 4 3 3" xfId="1483"/>
    <cellStyle name="Comma 2 4 4 3 3 2" xfId="4306"/>
    <cellStyle name="Comma 2 4 4 3 4" xfId="2553"/>
    <cellStyle name="Comma 2 4 4 3 5" xfId="3390"/>
    <cellStyle name="Comma 2 4 4 4" xfId="696"/>
    <cellStyle name="Comma 2 4 4 4 2" xfId="1740"/>
    <cellStyle name="Comma 2 4 4 4 2 2" xfId="4531"/>
    <cellStyle name="Comma 2 4 4 4 3" xfId="2795"/>
    <cellStyle name="Comma 2 4 4 4 4" xfId="3615"/>
    <cellStyle name="Comma 2 4 4 5" xfId="1218"/>
    <cellStyle name="Comma 2 4 4 5 2" xfId="4073"/>
    <cellStyle name="Comma 2 4 4 6" xfId="2292"/>
    <cellStyle name="Comma 2 4 4 7" xfId="2161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2 2 2" xfId="4828"/>
    <cellStyle name="Comma 2 4 5 2 2 2 3" xfId="3110"/>
    <cellStyle name="Comma 2 4 5 2 2 2 4" xfId="3912"/>
    <cellStyle name="Comma 2 4 5 2 2 3" xfId="1555"/>
    <cellStyle name="Comma 2 4 5 2 2 3 2" xfId="4378"/>
    <cellStyle name="Comma 2 4 5 2 2 4" xfId="2625"/>
    <cellStyle name="Comma 2 4 5 2 2 5" xfId="3462"/>
    <cellStyle name="Comma 2 4 5 2 3" xfId="768"/>
    <cellStyle name="Comma 2 4 5 2 3 2" xfId="1812"/>
    <cellStyle name="Comma 2 4 5 2 3 2 2" xfId="4603"/>
    <cellStyle name="Comma 2 4 5 2 3 3" xfId="2867"/>
    <cellStyle name="Comma 2 4 5 2 3 4" xfId="3687"/>
    <cellStyle name="Comma 2 4 5 2 4" xfId="1294"/>
    <cellStyle name="Comma 2 4 5 2 4 2" xfId="4149"/>
    <cellStyle name="Comma 2 4 5 2 5" xfId="2376"/>
    <cellStyle name="Comma 2 4 5 2 6" xfId="3233"/>
    <cellStyle name="Comma 2 4 5 3" xfId="403"/>
    <cellStyle name="Comma 2 4 5 3 2" xfId="917"/>
    <cellStyle name="Comma 2 4 5 3 2 2" xfId="1961"/>
    <cellStyle name="Comma 2 4 5 3 2 2 2" xfId="4720"/>
    <cellStyle name="Comma 2 4 5 3 2 3" xfId="3002"/>
    <cellStyle name="Comma 2 4 5 3 2 4" xfId="3804"/>
    <cellStyle name="Comma 2 4 5 3 3" xfId="1447"/>
    <cellStyle name="Comma 2 4 5 3 3 2" xfId="4270"/>
    <cellStyle name="Comma 2 4 5 3 4" xfId="2517"/>
    <cellStyle name="Comma 2 4 5 3 5" xfId="3354"/>
    <cellStyle name="Comma 2 4 5 4" xfId="660"/>
    <cellStyle name="Comma 2 4 5 4 2" xfId="1704"/>
    <cellStyle name="Comma 2 4 5 4 2 2" xfId="4495"/>
    <cellStyle name="Comma 2 4 5 4 3" xfId="2759"/>
    <cellStyle name="Comma 2 4 5 4 4" xfId="3579"/>
    <cellStyle name="Comma 2 4 5 5" xfId="1180"/>
    <cellStyle name="Comma 2 4 5 5 2" xfId="4035"/>
    <cellStyle name="Comma 2 4 5 6" xfId="2254"/>
    <cellStyle name="Comma 2 4 5 7" xfId="2967"/>
    <cellStyle name="Comma 2 4 6" xfId="204"/>
    <cellStyle name="Comma 2 4 6 2" xfId="475"/>
    <cellStyle name="Comma 2 4 6 2 2" xfId="989"/>
    <cellStyle name="Comma 2 4 6 2 2 2" xfId="2033"/>
    <cellStyle name="Comma 2 4 6 2 2 2 2" xfId="4792"/>
    <cellStyle name="Comma 2 4 6 2 2 3" xfId="3074"/>
    <cellStyle name="Comma 2 4 6 2 2 4" xfId="3876"/>
    <cellStyle name="Comma 2 4 6 2 3" xfId="1519"/>
    <cellStyle name="Comma 2 4 6 2 3 2" xfId="4342"/>
    <cellStyle name="Comma 2 4 6 2 4" xfId="2589"/>
    <cellStyle name="Comma 2 4 6 2 5" xfId="3426"/>
    <cellStyle name="Comma 2 4 6 3" xfId="732"/>
    <cellStyle name="Comma 2 4 6 3 2" xfId="1776"/>
    <cellStyle name="Comma 2 4 6 3 2 2" xfId="4567"/>
    <cellStyle name="Comma 2 4 6 3 3" xfId="2831"/>
    <cellStyle name="Comma 2 4 6 3 4" xfId="3651"/>
    <cellStyle name="Comma 2 4 6 4" xfId="1256"/>
    <cellStyle name="Comma 2 4 6 4 2" xfId="4111"/>
    <cellStyle name="Comma 2 4 6 5" xfId="2336"/>
    <cellStyle name="Comma 2 4 6 6" xfId="3195"/>
    <cellStyle name="Comma 2 4 7" xfId="78"/>
    <cellStyle name="Comma 2 4 7 2" xfId="365"/>
    <cellStyle name="Comma 2 4 7 2 2" xfId="879"/>
    <cellStyle name="Comma 2 4 7 2 2 2" xfId="1923"/>
    <cellStyle name="Comma 2 4 7 2 2 2 2" xfId="4684"/>
    <cellStyle name="Comma 2 4 7 2 2 3" xfId="2965"/>
    <cellStyle name="Comma 2 4 7 2 2 4" xfId="3768"/>
    <cellStyle name="Comma 2 4 7 2 3" xfId="1409"/>
    <cellStyle name="Comma 2 4 7 2 3 2" xfId="4234"/>
    <cellStyle name="Comma 2 4 7 2 4" xfId="2480"/>
    <cellStyle name="Comma 2 4 7 2 5" xfId="3318"/>
    <cellStyle name="Comma 2 4 7 3" xfId="622"/>
    <cellStyle name="Comma 2 4 7 3 2" xfId="1666"/>
    <cellStyle name="Comma 2 4 7 3 2 2" xfId="4459"/>
    <cellStyle name="Comma 2 4 7 3 3" xfId="2722"/>
    <cellStyle name="Comma 2 4 7 3 4" xfId="3543"/>
    <cellStyle name="Comma 2 4 7 4" xfId="1138"/>
    <cellStyle name="Comma 2 4 7 4 2" xfId="3995"/>
    <cellStyle name="Comma 2 4 7 5" xfId="2212"/>
    <cellStyle name="Comma 2 4 7 6" xfId="2957"/>
    <cellStyle name="Comma 2 4 8" xfId="346"/>
    <cellStyle name="Comma 2 4 8 2" xfId="860"/>
    <cellStyle name="Comma 2 4 8 2 2" xfId="1904"/>
    <cellStyle name="Comma 2 4 8 2 2 2" xfId="4673"/>
    <cellStyle name="Comma 2 4 8 2 3" xfId="2950"/>
    <cellStyle name="Comma 2 4 8 2 4" xfId="3757"/>
    <cellStyle name="Comma 2 4 8 3" xfId="1390"/>
    <cellStyle name="Comma 2 4 8 3 2" xfId="4223"/>
    <cellStyle name="Comma 2 4 8 4" xfId="2465"/>
    <cellStyle name="Comma 2 4 8 5" xfId="3307"/>
    <cellStyle name="Comma 2 4 9" xfId="603"/>
    <cellStyle name="Comma 2 4 9 2" xfId="1647"/>
    <cellStyle name="Comma 2 4 9 2 2" xfId="4448"/>
    <cellStyle name="Comma 2 4 9 3" xfId="2707"/>
    <cellStyle name="Comma 2 4 9 4" xfId="3532"/>
    <cellStyle name="Comma 2 5" xfId="86"/>
    <cellStyle name="Comma 2 5 10" xfId="244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2 2 2" xfId="4885"/>
    <cellStyle name="Comma 2 5 2 2 2 2 2 3" xfId="3167"/>
    <cellStyle name="Comma 2 5 2 2 2 2 2 4" xfId="3969"/>
    <cellStyle name="Comma 2 5 2 2 2 2 3" xfId="1612"/>
    <cellStyle name="Comma 2 5 2 2 2 2 3 2" xfId="4435"/>
    <cellStyle name="Comma 2 5 2 2 2 2 4" xfId="2682"/>
    <cellStyle name="Comma 2 5 2 2 2 2 5" xfId="3519"/>
    <cellStyle name="Comma 2 5 2 2 2 3" xfId="825"/>
    <cellStyle name="Comma 2 5 2 2 2 3 2" xfId="1869"/>
    <cellStyle name="Comma 2 5 2 2 2 3 2 2" xfId="4660"/>
    <cellStyle name="Comma 2 5 2 2 2 3 3" xfId="2924"/>
    <cellStyle name="Comma 2 5 2 2 2 3 4" xfId="3744"/>
    <cellStyle name="Comma 2 5 2 2 2 4" xfId="1355"/>
    <cellStyle name="Comma 2 5 2 2 2 4 2" xfId="4210"/>
    <cellStyle name="Comma 2 5 2 2 2 5" xfId="2437"/>
    <cellStyle name="Comma 2 5 2 2 2 6" xfId="3294"/>
    <cellStyle name="Comma 2 5 2 2 3" xfId="460"/>
    <cellStyle name="Comma 2 5 2 2 3 2" xfId="974"/>
    <cellStyle name="Comma 2 5 2 2 3 2 2" xfId="2018"/>
    <cellStyle name="Comma 2 5 2 2 3 2 2 2" xfId="4777"/>
    <cellStyle name="Comma 2 5 2 2 3 2 3" xfId="3059"/>
    <cellStyle name="Comma 2 5 2 2 3 2 4" xfId="3861"/>
    <cellStyle name="Comma 2 5 2 2 3 3" xfId="1504"/>
    <cellStyle name="Comma 2 5 2 2 3 3 2" xfId="4327"/>
    <cellStyle name="Comma 2 5 2 2 3 4" xfId="2574"/>
    <cellStyle name="Comma 2 5 2 2 3 5" xfId="3411"/>
    <cellStyle name="Comma 2 5 2 2 4" xfId="717"/>
    <cellStyle name="Comma 2 5 2 2 4 2" xfId="1761"/>
    <cellStyle name="Comma 2 5 2 2 4 2 2" xfId="4552"/>
    <cellStyle name="Comma 2 5 2 2 4 3" xfId="2816"/>
    <cellStyle name="Comma 2 5 2 2 4 4" xfId="3636"/>
    <cellStyle name="Comma 2 5 2 2 5" xfId="1241"/>
    <cellStyle name="Comma 2 5 2 2 5 2" xfId="4096"/>
    <cellStyle name="Comma 2 5 2 2 6" xfId="2316"/>
    <cellStyle name="Comma 2 5 2 2 7" xfId="2174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2 2 2" xfId="4849"/>
    <cellStyle name="Comma 2 5 2 3 2 2 2 3" xfId="3131"/>
    <cellStyle name="Comma 2 5 2 3 2 2 2 4" xfId="3933"/>
    <cellStyle name="Comma 2 5 2 3 2 2 3" xfId="1576"/>
    <cellStyle name="Comma 2 5 2 3 2 2 3 2" xfId="4399"/>
    <cellStyle name="Comma 2 5 2 3 2 2 4" xfId="2646"/>
    <cellStyle name="Comma 2 5 2 3 2 2 5" xfId="3483"/>
    <cellStyle name="Comma 2 5 2 3 2 3" xfId="789"/>
    <cellStyle name="Comma 2 5 2 3 2 3 2" xfId="1833"/>
    <cellStyle name="Comma 2 5 2 3 2 3 2 2" xfId="4624"/>
    <cellStyle name="Comma 2 5 2 3 2 3 3" xfId="2888"/>
    <cellStyle name="Comma 2 5 2 3 2 3 4" xfId="3708"/>
    <cellStyle name="Comma 2 5 2 3 2 4" xfId="1317"/>
    <cellStyle name="Comma 2 5 2 3 2 4 2" xfId="4172"/>
    <cellStyle name="Comma 2 5 2 3 2 5" xfId="2399"/>
    <cellStyle name="Comma 2 5 2 3 2 6" xfId="3256"/>
    <cellStyle name="Comma 2 5 2 3 3" xfId="424"/>
    <cellStyle name="Comma 2 5 2 3 3 2" xfId="938"/>
    <cellStyle name="Comma 2 5 2 3 3 2 2" xfId="1982"/>
    <cellStyle name="Comma 2 5 2 3 3 2 2 2" xfId="4741"/>
    <cellStyle name="Comma 2 5 2 3 3 2 3" xfId="3023"/>
    <cellStyle name="Comma 2 5 2 3 3 2 4" xfId="3825"/>
    <cellStyle name="Comma 2 5 2 3 3 3" xfId="1468"/>
    <cellStyle name="Comma 2 5 2 3 3 3 2" xfId="4291"/>
    <cellStyle name="Comma 2 5 2 3 3 4" xfId="2538"/>
    <cellStyle name="Comma 2 5 2 3 3 5" xfId="3375"/>
    <cellStyle name="Comma 2 5 2 3 4" xfId="681"/>
    <cellStyle name="Comma 2 5 2 3 4 2" xfId="1725"/>
    <cellStyle name="Comma 2 5 2 3 4 2 2" xfId="4516"/>
    <cellStyle name="Comma 2 5 2 3 4 3" xfId="2780"/>
    <cellStyle name="Comma 2 5 2 3 4 4" xfId="3600"/>
    <cellStyle name="Comma 2 5 2 3 5" xfId="1203"/>
    <cellStyle name="Comma 2 5 2 3 5 2" xfId="4058"/>
    <cellStyle name="Comma 2 5 2 3 6" xfId="2277"/>
    <cellStyle name="Comma 2 5 2 3 7" xfId="2696"/>
    <cellStyle name="Comma 2 5 2 4" xfId="228"/>
    <cellStyle name="Comma 2 5 2 4 2" xfId="496"/>
    <cellStyle name="Comma 2 5 2 4 2 2" xfId="1010"/>
    <cellStyle name="Comma 2 5 2 4 2 2 2" xfId="2054"/>
    <cellStyle name="Comma 2 5 2 4 2 2 2 2" xfId="4813"/>
    <cellStyle name="Comma 2 5 2 4 2 2 3" xfId="3095"/>
    <cellStyle name="Comma 2 5 2 4 2 2 4" xfId="3897"/>
    <cellStyle name="Comma 2 5 2 4 2 3" xfId="1540"/>
    <cellStyle name="Comma 2 5 2 4 2 3 2" xfId="4363"/>
    <cellStyle name="Comma 2 5 2 4 2 4" xfId="2610"/>
    <cellStyle name="Comma 2 5 2 4 2 5" xfId="3447"/>
    <cellStyle name="Comma 2 5 2 4 3" xfId="753"/>
    <cellStyle name="Comma 2 5 2 4 3 2" xfId="1797"/>
    <cellStyle name="Comma 2 5 2 4 3 2 2" xfId="4588"/>
    <cellStyle name="Comma 2 5 2 4 3 3" xfId="2852"/>
    <cellStyle name="Comma 2 5 2 4 3 4" xfId="3672"/>
    <cellStyle name="Comma 2 5 2 4 4" xfId="1279"/>
    <cellStyle name="Comma 2 5 2 4 4 2" xfId="4134"/>
    <cellStyle name="Comma 2 5 2 4 5" xfId="2360"/>
    <cellStyle name="Comma 2 5 2 4 6" xfId="3218"/>
    <cellStyle name="Comma 2 5 2 5" xfId="388"/>
    <cellStyle name="Comma 2 5 2 5 2" xfId="902"/>
    <cellStyle name="Comma 2 5 2 5 2 2" xfId="1946"/>
    <cellStyle name="Comma 2 5 2 5 2 2 2" xfId="4705"/>
    <cellStyle name="Comma 2 5 2 5 2 3" xfId="2987"/>
    <cellStyle name="Comma 2 5 2 5 2 4" xfId="3789"/>
    <cellStyle name="Comma 2 5 2 5 3" xfId="1432"/>
    <cellStyle name="Comma 2 5 2 5 3 2" xfId="4255"/>
    <cellStyle name="Comma 2 5 2 5 4" xfId="2502"/>
    <cellStyle name="Comma 2 5 2 5 5" xfId="3339"/>
    <cellStyle name="Comma 2 5 2 6" xfId="645"/>
    <cellStyle name="Comma 2 5 2 6 2" xfId="1689"/>
    <cellStyle name="Comma 2 5 2 6 2 2" xfId="4480"/>
    <cellStyle name="Comma 2 5 2 6 3" xfId="2744"/>
    <cellStyle name="Comma 2 5 2 6 4" xfId="3564"/>
    <cellStyle name="Comma 2 5 2 7" xfId="1165"/>
    <cellStyle name="Comma 2 5 2 7 2" xfId="4020"/>
    <cellStyle name="Comma 2 5 2 8" xfId="2238"/>
    <cellStyle name="Comma 2 5 2 9" xfId="317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2 2 2" xfId="4867"/>
    <cellStyle name="Comma 2 5 3 2 2 2 3" xfId="3149"/>
    <cellStyle name="Comma 2 5 3 2 2 2 4" xfId="3951"/>
    <cellStyle name="Comma 2 5 3 2 2 3" xfId="1594"/>
    <cellStyle name="Comma 2 5 3 2 2 3 2" xfId="4417"/>
    <cellStyle name="Comma 2 5 3 2 2 4" xfId="2664"/>
    <cellStyle name="Comma 2 5 3 2 2 5" xfId="3501"/>
    <cellStyle name="Comma 2 5 3 2 3" xfId="807"/>
    <cellStyle name="Comma 2 5 3 2 3 2" xfId="1851"/>
    <cellStyle name="Comma 2 5 3 2 3 2 2" xfId="4642"/>
    <cellStyle name="Comma 2 5 3 2 3 3" xfId="2906"/>
    <cellStyle name="Comma 2 5 3 2 3 4" xfId="3726"/>
    <cellStyle name="Comma 2 5 3 2 4" xfId="1336"/>
    <cellStyle name="Comma 2 5 3 2 4 2" xfId="4191"/>
    <cellStyle name="Comma 2 5 3 2 5" xfId="2418"/>
    <cellStyle name="Comma 2 5 3 2 6" xfId="3275"/>
    <cellStyle name="Comma 2 5 3 3" xfId="442"/>
    <cellStyle name="Comma 2 5 3 3 2" xfId="956"/>
    <cellStyle name="Comma 2 5 3 3 2 2" xfId="2000"/>
    <cellStyle name="Comma 2 5 3 3 2 2 2" xfId="4759"/>
    <cellStyle name="Comma 2 5 3 3 2 3" xfId="3041"/>
    <cellStyle name="Comma 2 5 3 3 2 4" xfId="3843"/>
    <cellStyle name="Comma 2 5 3 3 3" xfId="1486"/>
    <cellStyle name="Comma 2 5 3 3 3 2" xfId="4309"/>
    <cellStyle name="Comma 2 5 3 3 4" xfId="2556"/>
    <cellStyle name="Comma 2 5 3 3 5" xfId="3393"/>
    <cellStyle name="Comma 2 5 3 4" xfId="699"/>
    <cellStyle name="Comma 2 5 3 4 2" xfId="1743"/>
    <cellStyle name="Comma 2 5 3 4 2 2" xfId="4534"/>
    <cellStyle name="Comma 2 5 3 4 3" xfId="2798"/>
    <cellStyle name="Comma 2 5 3 4 4" xfId="3618"/>
    <cellStyle name="Comma 2 5 3 5" xfId="1222"/>
    <cellStyle name="Comma 2 5 3 5 2" xfId="4077"/>
    <cellStyle name="Comma 2 5 3 6" xfId="2296"/>
    <cellStyle name="Comma 2 5 3 7" xfId="2180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2 2 2" xfId="4831"/>
    <cellStyle name="Comma 2 5 4 2 2 2 3" xfId="3113"/>
    <cellStyle name="Comma 2 5 4 2 2 2 4" xfId="3915"/>
    <cellStyle name="Comma 2 5 4 2 2 3" xfId="1558"/>
    <cellStyle name="Comma 2 5 4 2 2 3 2" xfId="4381"/>
    <cellStyle name="Comma 2 5 4 2 2 4" xfId="2628"/>
    <cellStyle name="Comma 2 5 4 2 2 5" xfId="3465"/>
    <cellStyle name="Comma 2 5 4 2 3" xfId="771"/>
    <cellStyle name="Comma 2 5 4 2 3 2" xfId="1815"/>
    <cellStyle name="Comma 2 5 4 2 3 2 2" xfId="4606"/>
    <cellStyle name="Comma 2 5 4 2 3 3" xfId="2870"/>
    <cellStyle name="Comma 2 5 4 2 3 4" xfId="3690"/>
    <cellStyle name="Comma 2 5 4 2 4" xfId="1298"/>
    <cellStyle name="Comma 2 5 4 2 4 2" xfId="4153"/>
    <cellStyle name="Comma 2 5 4 2 5" xfId="2380"/>
    <cellStyle name="Comma 2 5 4 2 6" xfId="3237"/>
    <cellStyle name="Comma 2 5 4 3" xfId="406"/>
    <cellStyle name="Comma 2 5 4 3 2" xfId="920"/>
    <cellStyle name="Comma 2 5 4 3 2 2" xfId="1964"/>
    <cellStyle name="Comma 2 5 4 3 2 2 2" xfId="4723"/>
    <cellStyle name="Comma 2 5 4 3 2 3" xfId="3005"/>
    <cellStyle name="Comma 2 5 4 3 2 4" xfId="3807"/>
    <cellStyle name="Comma 2 5 4 3 3" xfId="1450"/>
    <cellStyle name="Comma 2 5 4 3 3 2" xfId="4273"/>
    <cellStyle name="Comma 2 5 4 3 4" xfId="2520"/>
    <cellStyle name="Comma 2 5 4 3 5" xfId="3357"/>
    <cellStyle name="Comma 2 5 4 4" xfId="663"/>
    <cellStyle name="Comma 2 5 4 4 2" xfId="1707"/>
    <cellStyle name="Comma 2 5 4 4 2 2" xfId="4498"/>
    <cellStyle name="Comma 2 5 4 4 3" xfId="2762"/>
    <cellStyle name="Comma 2 5 4 4 4" xfId="3582"/>
    <cellStyle name="Comma 2 5 4 5" xfId="1184"/>
    <cellStyle name="Comma 2 5 4 5 2" xfId="4039"/>
    <cellStyle name="Comma 2 5 4 6" xfId="2258"/>
    <cellStyle name="Comma 2 5 4 7" xfId="2951"/>
    <cellStyle name="Comma 2 5 5" xfId="208"/>
    <cellStyle name="Comma 2 5 5 2" xfId="478"/>
    <cellStyle name="Comma 2 5 5 2 2" xfId="992"/>
    <cellStyle name="Comma 2 5 5 2 2 2" xfId="2036"/>
    <cellStyle name="Comma 2 5 5 2 2 2 2" xfId="4795"/>
    <cellStyle name="Comma 2 5 5 2 2 3" xfId="3077"/>
    <cellStyle name="Comma 2 5 5 2 2 4" xfId="3879"/>
    <cellStyle name="Comma 2 5 5 2 3" xfId="1522"/>
    <cellStyle name="Comma 2 5 5 2 3 2" xfId="4345"/>
    <cellStyle name="Comma 2 5 5 2 4" xfId="2592"/>
    <cellStyle name="Comma 2 5 5 2 5" xfId="3429"/>
    <cellStyle name="Comma 2 5 5 3" xfId="735"/>
    <cellStyle name="Comma 2 5 5 3 2" xfId="1779"/>
    <cellStyle name="Comma 2 5 5 3 2 2" xfId="4570"/>
    <cellStyle name="Comma 2 5 5 3 3" xfId="2834"/>
    <cellStyle name="Comma 2 5 5 3 4" xfId="3654"/>
    <cellStyle name="Comma 2 5 5 4" xfId="1260"/>
    <cellStyle name="Comma 2 5 5 4 2" xfId="4115"/>
    <cellStyle name="Comma 2 5 5 5" xfId="2340"/>
    <cellStyle name="Comma 2 5 5 6" xfId="3199"/>
    <cellStyle name="Comma 2 5 6" xfId="370"/>
    <cellStyle name="Comma 2 5 6 2" xfId="884"/>
    <cellStyle name="Comma 2 5 6 2 2" xfId="1928"/>
    <cellStyle name="Comma 2 5 6 2 2 2" xfId="4687"/>
    <cellStyle name="Comma 2 5 6 2 3" xfId="2969"/>
    <cellStyle name="Comma 2 5 6 2 4" xfId="3771"/>
    <cellStyle name="Comma 2 5 6 3" xfId="1414"/>
    <cellStyle name="Comma 2 5 6 3 2" xfId="4237"/>
    <cellStyle name="Comma 2 5 6 4" xfId="2484"/>
    <cellStyle name="Comma 2 5 6 5" xfId="3321"/>
    <cellStyle name="Comma 2 5 7" xfId="627"/>
    <cellStyle name="Comma 2 5 7 2" xfId="1671"/>
    <cellStyle name="Comma 2 5 7 2 2" xfId="4462"/>
    <cellStyle name="Comma 2 5 7 3" xfId="2726"/>
    <cellStyle name="Comma 2 5 7 4" xfId="3546"/>
    <cellStyle name="Comma 2 5 8" xfId="1146"/>
    <cellStyle name="Comma 2 5 8 2" xfId="4001"/>
    <cellStyle name="Comma 2 5 9" xfId="2219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2 2 2" xfId="4876"/>
    <cellStyle name="Comma 2 6 2 2 2 2 3" xfId="3158"/>
    <cellStyle name="Comma 2 6 2 2 2 2 4" xfId="3960"/>
    <cellStyle name="Comma 2 6 2 2 2 3" xfId="1603"/>
    <cellStyle name="Comma 2 6 2 2 2 3 2" xfId="4426"/>
    <cellStyle name="Comma 2 6 2 2 2 4" xfId="2673"/>
    <cellStyle name="Comma 2 6 2 2 2 5" xfId="3510"/>
    <cellStyle name="Comma 2 6 2 2 3" xfId="816"/>
    <cellStyle name="Comma 2 6 2 2 3 2" xfId="1860"/>
    <cellStyle name="Comma 2 6 2 2 3 2 2" xfId="4651"/>
    <cellStyle name="Comma 2 6 2 2 3 3" xfId="2915"/>
    <cellStyle name="Comma 2 6 2 2 3 4" xfId="3735"/>
    <cellStyle name="Comma 2 6 2 2 4" xfId="1345"/>
    <cellStyle name="Comma 2 6 2 2 4 2" xfId="4200"/>
    <cellStyle name="Comma 2 6 2 2 5" xfId="2427"/>
    <cellStyle name="Comma 2 6 2 2 6" xfId="3284"/>
    <cellStyle name="Comma 2 6 2 3" xfId="451"/>
    <cellStyle name="Comma 2 6 2 3 2" xfId="965"/>
    <cellStyle name="Comma 2 6 2 3 2 2" xfId="2009"/>
    <cellStyle name="Comma 2 6 2 3 2 2 2" xfId="4768"/>
    <cellStyle name="Comma 2 6 2 3 2 3" xfId="3050"/>
    <cellStyle name="Comma 2 6 2 3 2 4" xfId="3852"/>
    <cellStyle name="Comma 2 6 2 3 3" xfId="1495"/>
    <cellStyle name="Comma 2 6 2 3 3 2" xfId="4318"/>
    <cellStyle name="Comma 2 6 2 3 4" xfId="2565"/>
    <cellStyle name="Comma 2 6 2 3 5" xfId="3402"/>
    <cellStyle name="Comma 2 6 2 4" xfId="708"/>
    <cellStyle name="Comma 2 6 2 4 2" xfId="1752"/>
    <cellStyle name="Comma 2 6 2 4 2 2" xfId="4543"/>
    <cellStyle name="Comma 2 6 2 4 3" xfId="2807"/>
    <cellStyle name="Comma 2 6 2 4 4" xfId="3627"/>
    <cellStyle name="Comma 2 6 2 5" xfId="1231"/>
    <cellStyle name="Comma 2 6 2 5 2" xfId="4086"/>
    <cellStyle name="Comma 2 6 2 6" xfId="2306"/>
    <cellStyle name="Comma 2 6 2 7" xfId="2168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2 2 2" xfId="4840"/>
    <cellStyle name="Comma 2 6 3 2 2 2 3" xfId="3122"/>
    <cellStyle name="Comma 2 6 3 2 2 2 4" xfId="3924"/>
    <cellStyle name="Comma 2 6 3 2 2 3" xfId="1567"/>
    <cellStyle name="Comma 2 6 3 2 2 3 2" xfId="4390"/>
    <cellStyle name="Comma 2 6 3 2 2 4" xfId="2637"/>
    <cellStyle name="Comma 2 6 3 2 2 5" xfId="3474"/>
    <cellStyle name="Comma 2 6 3 2 3" xfId="780"/>
    <cellStyle name="Comma 2 6 3 2 3 2" xfId="1824"/>
    <cellStyle name="Comma 2 6 3 2 3 2 2" xfId="4615"/>
    <cellStyle name="Comma 2 6 3 2 3 3" xfId="2879"/>
    <cellStyle name="Comma 2 6 3 2 3 4" xfId="3699"/>
    <cellStyle name="Comma 2 6 3 2 4" xfId="1307"/>
    <cellStyle name="Comma 2 6 3 2 4 2" xfId="4162"/>
    <cellStyle name="Comma 2 6 3 2 5" xfId="2389"/>
    <cellStyle name="Comma 2 6 3 2 6" xfId="3246"/>
    <cellStyle name="Comma 2 6 3 3" xfId="415"/>
    <cellStyle name="Comma 2 6 3 3 2" xfId="929"/>
    <cellStyle name="Comma 2 6 3 3 2 2" xfId="1973"/>
    <cellStyle name="Comma 2 6 3 3 2 2 2" xfId="4732"/>
    <cellStyle name="Comma 2 6 3 3 2 3" xfId="3014"/>
    <cellStyle name="Comma 2 6 3 3 2 4" xfId="3816"/>
    <cellStyle name="Comma 2 6 3 3 3" xfId="1459"/>
    <cellStyle name="Comma 2 6 3 3 3 2" xfId="4282"/>
    <cellStyle name="Comma 2 6 3 3 4" xfId="2529"/>
    <cellStyle name="Comma 2 6 3 3 5" xfId="3366"/>
    <cellStyle name="Comma 2 6 3 4" xfId="672"/>
    <cellStyle name="Comma 2 6 3 4 2" xfId="1716"/>
    <cellStyle name="Comma 2 6 3 4 2 2" xfId="4507"/>
    <cellStyle name="Comma 2 6 3 4 3" xfId="2771"/>
    <cellStyle name="Comma 2 6 3 4 4" xfId="3591"/>
    <cellStyle name="Comma 2 6 3 5" xfId="1193"/>
    <cellStyle name="Comma 2 6 3 5 2" xfId="4048"/>
    <cellStyle name="Comma 2 6 3 6" xfId="2267"/>
    <cellStyle name="Comma 2 6 3 7" xfId="2461"/>
    <cellStyle name="Comma 2 6 4" xfId="218"/>
    <cellStyle name="Comma 2 6 4 2" xfId="487"/>
    <cellStyle name="Comma 2 6 4 2 2" xfId="1001"/>
    <cellStyle name="Comma 2 6 4 2 2 2" xfId="2045"/>
    <cellStyle name="Comma 2 6 4 2 2 2 2" xfId="4804"/>
    <cellStyle name="Comma 2 6 4 2 2 3" xfId="3086"/>
    <cellStyle name="Comma 2 6 4 2 2 4" xfId="3888"/>
    <cellStyle name="Comma 2 6 4 2 3" xfId="1531"/>
    <cellStyle name="Comma 2 6 4 2 3 2" xfId="4354"/>
    <cellStyle name="Comma 2 6 4 2 4" xfId="2601"/>
    <cellStyle name="Comma 2 6 4 2 5" xfId="3438"/>
    <cellStyle name="Comma 2 6 4 3" xfId="744"/>
    <cellStyle name="Comma 2 6 4 3 2" xfId="1788"/>
    <cellStyle name="Comma 2 6 4 3 2 2" xfId="4579"/>
    <cellStyle name="Comma 2 6 4 3 3" xfId="2843"/>
    <cellStyle name="Comma 2 6 4 3 4" xfId="3663"/>
    <cellStyle name="Comma 2 6 4 4" xfId="1269"/>
    <cellStyle name="Comma 2 6 4 4 2" xfId="4124"/>
    <cellStyle name="Comma 2 6 4 5" xfId="2350"/>
    <cellStyle name="Comma 2 6 4 6" xfId="3208"/>
    <cellStyle name="Comma 2 6 5" xfId="379"/>
    <cellStyle name="Comma 2 6 5 2" xfId="893"/>
    <cellStyle name="Comma 2 6 5 2 2" xfId="1937"/>
    <cellStyle name="Comma 2 6 5 2 2 2" xfId="4696"/>
    <cellStyle name="Comma 2 6 5 2 3" xfId="2978"/>
    <cellStyle name="Comma 2 6 5 2 4" xfId="3780"/>
    <cellStyle name="Comma 2 6 5 3" xfId="1423"/>
    <cellStyle name="Comma 2 6 5 3 2" xfId="4246"/>
    <cellStyle name="Comma 2 6 5 4" xfId="2493"/>
    <cellStyle name="Comma 2 6 5 5" xfId="3330"/>
    <cellStyle name="Comma 2 6 6" xfId="636"/>
    <cellStyle name="Comma 2 6 6 2" xfId="1680"/>
    <cellStyle name="Comma 2 6 6 2 2" xfId="4471"/>
    <cellStyle name="Comma 2 6 6 3" xfId="2735"/>
    <cellStyle name="Comma 2 6 6 4" xfId="3555"/>
    <cellStyle name="Comma 2 6 7" xfId="1155"/>
    <cellStyle name="Comma 2 6 7 2" xfId="4010"/>
    <cellStyle name="Comma 2 6 8" xfId="2228"/>
    <cellStyle name="Comma 2 6 9" xfId="2464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2 2 2" xfId="4858"/>
    <cellStyle name="Comma 2 7 2 2 2 3" xfId="3140"/>
    <cellStyle name="Comma 2 7 2 2 2 4" xfId="3942"/>
    <cellStyle name="Comma 2 7 2 2 3" xfId="1585"/>
    <cellStyle name="Comma 2 7 2 2 3 2" xfId="4408"/>
    <cellStyle name="Comma 2 7 2 2 4" xfId="2655"/>
    <cellStyle name="Comma 2 7 2 2 5" xfId="3492"/>
    <cellStyle name="Comma 2 7 2 3" xfId="798"/>
    <cellStyle name="Comma 2 7 2 3 2" xfId="1842"/>
    <cellStyle name="Comma 2 7 2 3 2 2" xfId="4633"/>
    <cellStyle name="Comma 2 7 2 3 3" xfId="2897"/>
    <cellStyle name="Comma 2 7 2 3 4" xfId="3717"/>
    <cellStyle name="Comma 2 7 2 4" xfId="1326"/>
    <cellStyle name="Comma 2 7 2 4 2" xfId="4181"/>
    <cellStyle name="Comma 2 7 2 5" xfId="2408"/>
    <cellStyle name="Comma 2 7 2 6" xfId="3265"/>
    <cellStyle name="Comma 2 7 3" xfId="433"/>
    <cellStyle name="Comma 2 7 3 2" xfId="947"/>
    <cellStyle name="Comma 2 7 3 2 2" xfId="1991"/>
    <cellStyle name="Comma 2 7 3 2 2 2" xfId="4750"/>
    <cellStyle name="Comma 2 7 3 2 3" xfId="3032"/>
    <cellStyle name="Comma 2 7 3 2 4" xfId="3834"/>
    <cellStyle name="Comma 2 7 3 3" xfId="1477"/>
    <cellStyle name="Comma 2 7 3 3 2" xfId="4300"/>
    <cellStyle name="Comma 2 7 3 4" xfId="2547"/>
    <cellStyle name="Comma 2 7 3 5" xfId="3384"/>
    <cellStyle name="Comma 2 7 4" xfId="690"/>
    <cellStyle name="Comma 2 7 4 2" xfId="1734"/>
    <cellStyle name="Comma 2 7 4 2 2" xfId="4525"/>
    <cellStyle name="Comma 2 7 4 3" xfId="2789"/>
    <cellStyle name="Comma 2 7 4 4" xfId="3609"/>
    <cellStyle name="Comma 2 7 5" xfId="1212"/>
    <cellStyle name="Comma 2 7 5 2" xfId="4067"/>
    <cellStyle name="Comma 2 7 6" xfId="2286"/>
    <cellStyle name="Comma 2 7 7" xfId="2156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2 2 2" xfId="4822"/>
    <cellStyle name="Comma 2 8 2 2 2 3" xfId="3104"/>
    <cellStyle name="Comma 2 8 2 2 2 4" xfId="3906"/>
    <cellStyle name="Comma 2 8 2 2 3" xfId="1549"/>
    <cellStyle name="Comma 2 8 2 2 3 2" xfId="4372"/>
    <cellStyle name="Comma 2 8 2 2 4" xfId="2619"/>
    <cellStyle name="Comma 2 8 2 2 5" xfId="3456"/>
    <cellStyle name="Comma 2 8 2 3" xfId="762"/>
    <cellStyle name="Comma 2 8 2 3 2" xfId="1806"/>
    <cellStyle name="Comma 2 8 2 3 2 2" xfId="4597"/>
    <cellStyle name="Comma 2 8 2 3 3" xfId="2861"/>
    <cellStyle name="Comma 2 8 2 3 4" xfId="3681"/>
    <cellStyle name="Comma 2 8 2 4" xfId="1288"/>
    <cellStyle name="Comma 2 8 2 4 2" xfId="4143"/>
    <cellStyle name="Comma 2 8 2 5" xfId="2370"/>
    <cellStyle name="Comma 2 8 2 6" xfId="3227"/>
    <cellStyle name="Comma 2 8 3" xfId="397"/>
    <cellStyle name="Comma 2 8 3 2" xfId="911"/>
    <cellStyle name="Comma 2 8 3 2 2" xfId="1955"/>
    <cellStyle name="Comma 2 8 3 2 2 2" xfId="4714"/>
    <cellStyle name="Comma 2 8 3 2 3" xfId="2996"/>
    <cellStyle name="Comma 2 8 3 2 4" xfId="3798"/>
    <cellStyle name="Comma 2 8 3 3" xfId="1441"/>
    <cellStyle name="Comma 2 8 3 3 2" xfId="4264"/>
    <cellStyle name="Comma 2 8 3 4" xfId="2511"/>
    <cellStyle name="Comma 2 8 3 5" xfId="3348"/>
    <cellStyle name="Comma 2 8 4" xfId="654"/>
    <cellStyle name="Comma 2 8 4 2" xfId="1698"/>
    <cellStyle name="Comma 2 8 4 2 2" xfId="4489"/>
    <cellStyle name="Comma 2 8 4 3" xfId="2753"/>
    <cellStyle name="Comma 2 8 4 4" xfId="3573"/>
    <cellStyle name="Comma 2 8 5" xfId="1174"/>
    <cellStyle name="Comma 2 8 5 2" xfId="4029"/>
    <cellStyle name="Comma 2 8 6" xfId="2248"/>
    <cellStyle name="Comma 2 8 7" xfId="2200"/>
    <cellStyle name="Comma 2 9" xfId="198"/>
    <cellStyle name="Comma 2 9 2" xfId="469"/>
    <cellStyle name="Comma 2 9 2 2" xfId="983"/>
    <cellStyle name="Comma 2 9 2 2 2" xfId="2027"/>
    <cellStyle name="Comma 2 9 2 2 2 2" xfId="4786"/>
    <cellStyle name="Comma 2 9 2 2 3" xfId="3068"/>
    <cellStyle name="Comma 2 9 2 2 4" xfId="3870"/>
    <cellStyle name="Comma 2 9 2 3" xfId="1513"/>
    <cellStyle name="Comma 2 9 2 3 2" xfId="4336"/>
    <cellStyle name="Comma 2 9 2 4" xfId="2583"/>
    <cellStyle name="Comma 2 9 2 5" xfId="3420"/>
    <cellStyle name="Comma 2 9 3" xfId="726"/>
    <cellStyle name="Comma 2 9 3 2" xfId="1770"/>
    <cellStyle name="Comma 2 9 3 2 2" xfId="4561"/>
    <cellStyle name="Comma 2 9 3 3" xfId="2825"/>
    <cellStyle name="Comma 2 9 3 4" xfId="3645"/>
    <cellStyle name="Comma 2 9 4" xfId="1250"/>
    <cellStyle name="Comma 2 9 4 2" xfId="4105"/>
    <cellStyle name="Comma 2 9 5" xfId="2330"/>
    <cellStyle name="Comma 2 9 6" xfId="3189"/>
    <cellStyle name="Comma 3" xfId="46"/>
    <cellStyle name="Comma 3 10" xfId="2932"/>
    <cellStyle name="Comma 3 2" xfId="88"/>
    <cellStyle name="Comma 3 2 10" xfId="2204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2 2 2" xfId="4887"/>
    <cellStyle name="Comma 3 2 2 2 2 2 2 3" xfId="3169"/>
    <cellStyle name="Comma 3 2 2 2 2 2 2 4" xfId="3971"/>
    <cellStyle name="Comma 3 2 2 2 2 2 3" xfId="1614"/>
    <cellStyle name="Comma 3 2 2 2 2 2 3 2" xfId="4437"/>
    <cellStyle name="Comma 3 2 2 2 2 2 4" xfId="2684"/>
    <cellStyle name="Comma 3 2 2 2 2 2 5" xfId="3521"/>
    <cellStyle name="Comma 3 2 2 2 2 3" xfId="827"/>
    <cellStyle name="Comma 3 2 2 2 2 3 2" xfId="1871"/>
    <cellStyle name="Comma 3 2 2 2 2 3 2 2" xfId="4662"/>
    <cellStyle name="Comma 3 2 2 2 2 3 3" xfId="2926"/>
    <cellStyle name="Comma 3 2 2 2 2 3 4" xfId="3746"/>
    <cellStyle name="Comma 3 2 2 2 2 4" xfId="1357"/>
    <cellStyle name="Comma 3 2 2 2 2 4 2" xfId="4212"/>
    <cellStyle name="Comma 3 2 2 2 2 5" xfId="2439"/>
    <cellStyle name="Comma 3 2 2 2 2 6" xfId="3296"/>
    <cellStyle name="Comma 3 2 2 2 3" xfId="462"/>
    <cellStyle name="Comma 3 2 2 2 3 2" xfId="976"/>
    <cellStyle name="Comma 3 2 2 2 3 2 2" xfId="2020"/>
    <cellStyle name="Comma 3 2 2 2 3 2 2 2" xfId="4779"/>
    <cellStyle name="Comma 3 2 2 2 3 2 3" xfId="3061"/>
    <cellStyle name="Comma 3 2 2 2 3 2 4" xfId="3863"/>
    <cellStyle name="Comma 3 2 2 2 3 3" xfId="1506"/>
    <cellStyle name="Comma 3 2 2 2 3 3 2" xfId="4329"/>
    <cellStyle name="Comma 3 2 2 2 3 4" xfId="2576"/>
    <cellStyle name="Comma 3 2 2 2 3 5" xfId="3413"/>
    <cellStyle name="Comma 3 2 2 2 4" xfId="719"/>
    <cellStyle name="Comma 3 2 2 2 4 2" xfId="1763"/>
    <cellStyle name="Comma 3 2 2 2 4 2 2" xfId="4554"/>
    <cellStyle name="Comma 3 2 2 2 4 3" xfId="2818"/>
    <cellStyle name="Comma 3 2 2 2 4 4" xfId="3638"/>
    <cellStyle name="Comma 3 2 2 2 5" xfId="1243"/>
    <cellStyle name="Comma 3 2 2 2 5 2" xfId="4098"/>
    <cellStyle name="Comma 3 2 2 2 6" xfId="2318"/>
    <cellStyle name="Comma 3 2 2 2 7" xfId="2166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2 2 2" xfId="4851"/>
    <cellStyle name="Comma 3 2 2 3 2 2 2 3" xfId="3133"/>
    <cellStyle name="Comma 3 2 2 3 2 2 2 4" xfId="3935"/>
    <cellStyle name="Comma 3 2 2 3 2 2 3" xfId="1578"/>
    <cellStyle name="Comma 3 2 2 3 2 2 3 2" xfId="4401"/>
    <cellStyle name="Comma 3 2 2 3 2 2 4" xfId="2648"/>
    <cellStyle name="Comma 3 2 2 3 2 2 5" xfId="3485"/>
    <cellStyle name="Comma 3 2 2 3 2 3" xfId="791"/>
    <cellStyle name="Comma 3 2 2 3 2 3 2" xfId="1835"/>
    <cellStyle name="Comma 3 2 2 3 2 3 2 2" xfId="4626"/>
    <cellStyle name="Comma 3 2 2 3 2 3 3" xfId="2890"/>
    <cellStyle name="Comma 3 2 2 3 2 3 4" xfId="3710"/>
    <cellStyle name="Comma 3 2 2 3 2 4" xfId="1319"/>
    <cellStyle name="Comma 3 2 2 3 2 4 2" xfId="4174"/>
    <cellStyle name="Comma 3 2 2 3 2 5" xfId="2401"/>
    <cellStyle name="Comma 3 2 2 3 2 6" xfId="3258"/>
    <cellStyle name="Comma 3 2 2 3 3" xfId="426"/>
    <cellStyle name="Comma 3 2 2 3 3 2" xfId="940"/>
    <cellStyle name="Comma 3 2 2 3 3 2 2" xfId="1984"/>
    <cellStyle name="Comma 3 2 2 3 3 2 2 2" xfId="4743"/>
    <cellStyle name="Comma 3 2 2 3 3 2 3" xfId="3025"/>
    <cellStyle name="Comma 3 2 2 3 3 2 4" xfId="3827"/>
    <cellStyle name="Comma 3 2 2 3 3 3" xfId="1470"/>
    <cellStyle name="Comma 3 2 2 3 3 3 2" xfId="4293"/>
    <cellStyle name="Comma 3 2 2 3 3 4" xfId="2540"/>
    <cellStyle name="Comma 3 2 2 3 3 5" xfId="3377"/>
    <cellStyle name="Comma 3 2 2 3 4" xfId="683"/>
    <cellStyle name="Comma 3 2 2 3 4 2" xfId="1727"/>
    <cellStyle name="Comma 3 2 2 3 4 2 2" xfId="4518"/>
    <cellStyle name="Comma 3 2 2 3 4 3" xfId="2782"/>
    <cellStyle name="Comma 3 2 2 3 4 4" xfId="3602"/>
    <cellStyle name="Comma 3 2 2 3 5" xfId="1205"/>
    <cellStyle name="Comma 3 2 2 3 5 2" xfId="4060"/>
    <cellStyle name="Comma 3 2 2 3 6" xfId="2279"/>
    <cellStyle name="Comma 3 2 2 3 7" xfId="2202"/>
    <cellStyle name="Comma 3 2 2 4" xfId="230"/>
    <cellStyle name="Comma 3 2 2 4 2" xfId="498"/>
    <cellStyle name="Comma 3 2 2 4 2 2" xfId="1012"/>
    <cellStyle name="Comma 3 2 2 4 2 2 2" xfId="2056"/>
    <cellStyle name="Comma 3 2 2 4 2 2 2 2" xfId="4815"/>
    <cellStyle name="Comma 3 2 2 4 2 2 3" xfId="3097"/>
    <cellStyle name="Comma 3 2 2 4 2 2 4" xfId="3899"/>
    <cellStyle name="Comma 3 2 2 4 2 3" xfId="1542"/>
    <cellStyle name="Comma 3 2 2 4 2 3 2" xfId="4365"/>
    <cellStyle name="Comma 3 2 2 4 2 4" xfId="2612"/>
    <cellStyle name="Comma 3 2 2 4 2 5" xfId="3449"/>
    <cellStyle name="Comma 3 2 2 4 3" xfId="755"/>
    <cellStyle name="Comma 3 2 2 4 3 2" xfId="1799"/>
    <cellStyle name="Comma 3 2 2 4 3 2 2" xfId="4590"/>
    <cellStyle name="Comma 3 2 2 4 3 3" xfId="2854"/>
    <cellStyle name="Comma 3 2 2 4 3 4" xfId="3674"/>
    <cellStyle name="Comma 3 2 2 4 4" xfId="1281"/>
    <cellStyle name="Comma 3 2 2 4 4 2" xfId="4136"/>
    <cellStyle name="Comma 3 2 2 4 5" xfId="2362"/>
    <cellStyle name="Comma 3 2 2 4 6" xfId="3220"/>
    <cellStyle name="Comma 3 2 2 5" xfId="390"/>
    <cellStyle name="Comma 3 2 2 5 2" xfId="904"/>
    <cellStyle name="Comma 3 2 2 5 2 2" xfId="1948"/>
    <cellStyle name="Comma 3 2 2 5 2 2 2" xfId="4707"/>
    <cellStyle name="Comma 3 2 2 5 2 3" xfId="2989"/>
    <cellStyle name="Comma 3 2 2 5 2 4" xfId="3791"/>
    <cellStyle name="Comma 3 2 2 5 3" xfId="1434"/>
    <cellStyle name="Comma 3 2 2 5 3 2" xfId="4257"/>
    <cellStyle name="Comma 3 2 2 5 4" xfId="2504"/>
    <cellStyle name="Comma 3 2 2 5 5" xfId="3341"/>
    <cellStyle name="Comma 3 2 2 6" xfId="647"/>
    <cellStyle name="Comma 3 2 2 6 2" xfId="1691"/>
    <cellStyle name="Comma 3 2 2 6 2 2" xfId="4482"/>
    <cellStyle name="Comma 3 2 2 6 3" xfId="2746"/>
    <cellStyle name="Comma 3 2 2 6 4" xfId="3566"/>
    <cellStyle name="Comma 3 2 2 7" xfId="1167"/>
    <cellStyle name="Comma 3 2 2 7 2" xfId="4022"/>
    <cellStyle name="Comma 3 2 2 8" xfId="2240"/>
    <cellStyle name="Comma 3 2 2 9" xfId="244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2 2 2" xfId="4869"/>
    <cellStyle name="Comma 3 2 3 2 2 2 3" xfId="3151"/>
    <cellStyle name="Comma 3 2 3 2 2 2 4" xfId="3953"/>
    <cellStyle name="Comma 3 2 3 2 2 3" xfId="1596"/>
    <cellStyle name="Comma 3 2 3 2 2 3 2" xfId="4419"/>
    <cellStyle name="Comma 3 2 3 2 2 4" xfId="2666"/>
    <cellStyle name="Comma 3 2 3 2 2 5" xfId="3503"/>
    <cellStyle name="Comma 3 2 3 2 3" xfId="809"/>
    <cellStyle name="Comma 3 2 3 2 3 2" xfId="1853"/>
    <cellStyle name="Comma 3 2 3 2 3 2 2" xfId="4644"/>
    <cellStyle name="Comma 3 2 3 2 3 3" xfId="2908"/>
    <cellStyle name="Comma 3 2 3 2 3 4" xfId="3728"/>
    <cellStyle name="Comma 3 2 3 2 4" xfId="1338"/>
    <cellStyle name="Comma 3 2 3 2 4 2" xfId="4193"/>
    <cellStyle name="Comma 3 2 3 2 5" xfId="2420"/>
    <cellStyle name="Comma 3 2 3 2 6" xfId="3277"/>
    <cellStyle name="Comma 3 2 3 3" xfId="444"/>
    <cellStyle name="Comma 3 2 3 3 2" xfId="958"/>
    <cellStyle name="Comma 3 2 3 3 2 2" xfId="2002"/>
    <cellStyle name="Comma 3 2 3 3 2 2 2" xfId="4761"/>
    <cellStyle name="Comma 3 2 3 3 2 3" xfId="3043"/>
    <cellStyle name="Comma 3 2 3 3 2 4" xfId="3845"/>
    <cellStyle name="Comma 3 2 3 3 3" xfId="1488"/>
    <cellStyle name="Comma 3 2 3 3 3 2" xfId="4311"/>
    <cellStyle name="Comma 3 2 3 3 4" xfId="2558"/>
    <cellStyle name="Comma 3 2 3 3 5" xfId="3395"/>
    <cellStyle name="Comma 3 2 3 4" xfId="701"/>
    <cellStyle name="Comma 3 2 3 4 2" xfId="1745"/>
    <cellStyle name="Comma 3 2 3 4 2 2" xfId="4536"/>
    <cellStyle name="Comma 3 2 3 4 3" xfId="2800"/>
    <cellStyle name="Comma 3 2 3 4 4" xfId="3620"/>
    <cellStyle name="Comma 3 2 3 5" xfId="1224"/>
    <cellStyle name="Comma 3 2 3 5 2" xfId="4079"/>
    <cellStyle name="Comma 3 2 3 6" xfId="2298"/>
    <cellStyle name="Comma 3 2 3 7" xfId="2173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2 2 2" xfId="4833"/>
    <cellStyle name="Comma 3 2 4 2 2 2 3" xfId="3115"/>
    <cellStyle name="Comma 3 2 4 2 2 2 4" xfId="3917"/>
    <cellStyle name="Comma 3 2 4 2 2 3" xfId="1560"/>
    <cellStyle name="Comma 3 2 4 2 2 3 2" xfId="4383"/>
    <cellStyle name="Comma 3 2 4 2 2 4" xfId="2630"/>
    <cellStyle name="Comma 3 2 4 2 2 5" xfId="3467"/>
    <cellStyle name="Comma 3 2 4 2 3" xfId="773"/>
    <cellStyle name="Comma 3 2 4 2 3 2" xfId="1817"/>
    <cellStyle name="Comma 3 2 4 2 3 2 2" xfId="4608"/>
    <cellStyle name="Comma 3 2 4 2 3 3" xfId="2872"/>
    <cellStyle name="Comma 3 2 4 2 3 4" xfId="3692"/>
    <cellStyle name="Comma 3 2 4 2 4" xfId="1300"/>
    <cellStyle name="Comma 3 2 4 2 4 2" xfId="4155"/>
    <cellStyle name="Comma 3 2 4 2 5" xfId="2382"/>
    <cellStyle name="Comma 3 2 4 2 6" xfId="3239"/>
    <cellStyle name="Comma 3 2 4 3" xfId="408"/>
    <cellStyle name="Comma 3 2 4 3 2" xfId="922"/>
    <cellStyle name="Comma 3 2 4 3 2 2" xfId="1966"/>
    <cellStyle name="Comma 3 2 4 3 2 2 2" xfId="4725"/>
    <cellStyle name="Comma 3 2 4 3 2 3" xfId="3007"/>
    <cellStyle name="Comma 3 2 4 3 2 4" xfId="3809"/>
    <cellStyle name="Comma 3 2 4 3 3" xfId="1452"/>
    <cellStyle name="Comma 3 2 4 3 3 2" xfId="4275"/>
    <cellStyle name="Comma 3 2 4 3 4" xfId="2522"/>
    <cellStyle name="Comma 3 2 4 3 5" xfId="3359"/>
    <cellStyle name="Comma 3 2 4 4" xfId="665"/>
    <cellStyle name="Comma 3 2 4 4 2" xfId="1709"/>
    <cellStyle name="Comma 3 2 4 4 2 2" xfId="4500"/>
    <cellStyle name="Comma 3 2 4 4 3" xfId="2764"/>
    <cellStyle name="Comma 3 2 4 4 4" xfId="3584"/>
    <cellStyle name="Comma 3 2 4 5" xfId="1186"/>
    <cellStyle name="Comma 3 2 4 5 2" xfId="4041"/>
    <cellStyle name="Comma 3 2 4 6" xfId="2260"/>
    <cellStyle name="Comma 3 2 4 7" xfId="2936"/>
    <cellStyle name="Comma 3 2 5" xfId="210"/>
    <cellStyle name="Comma 3 2 5 2" xfId="480"/>
    <cellStyle name="Comma 3 2 5 2 2" xfId="994"/>
    <cellStyle name="Comma 3 2 5 2 2 2" xfId="2038"/>
    <cellStyle name="Comma 3 2 5 2 2 2 2" xfId="4797"/>
    <cellStyle name="Comma 3 2 5 2 2 3" xfId="3079"/>
    <cellStyle name="Comma 3 2 5 2 2 4" xfId="3881"/>
    <cellStyle name="Comma 3 2 5 2 3" xfId="1524"/>
    <cellStyle name="Comma 3 2 5 2 3 2" xfId="4347"/>
    <cellStyle name="Comma 3 2 5 2 4" xfId="2594"/>
    <cellStyle name="Comma 3 2 5 2 5" xfId="3431"/>
    <cellStyle name="Comma 3 2 5 3" xfId="737"/>
    <cellStyle name="Comma 3 2 5 3 2" xfId="1781"/>
    <cellStyle name="Comma 3 2 5 3 2 2" xfId="4572"/>
    <cellStyle name="Comma 3 2 5 3 3" xfId="2836"/>
    <cellStyle name="Comma 3 2 5 3 4" xfId="3656"/>
    <cellStyle name="Comma 3 2 5 4" xfId="1262"/>
    <cellStyle name="Comma 3 2 5 4 2" xfId="4117"/>
    <cellStyle name="Comma 3 2 5 5" xfId="2342"/>
    <cellStyle name="Comma 3 2 5 6" xfId="3201"/>
    <cellStyle name="Comma 3 2 6" xfId="372"/>
    <cellStyle name="Comma 3 2 6 2" xfId="886"/>
    <cellStyle name="Comma 3 2 6 2 2" xfId="1930"/>
    <cellStyle name="Comma 3 2 6 2 2 2" xfId="4689"/>
    <cellStyle name="Comma 3 2 6 2 3" xfId="2971"/>
    <cellStyle name="Comma 3 2 6 2 4" xfId="3773"/>
    <cellStyle name="Comma 3 2 6 3" xfId="1416"/>
    <cellStyle name="Comma 3 2 6 3 2" xfId="4239"/>
    <cellStyle name="Comma 3 2 6 4" xfId="2486"/>
    <cellStyle name="Comma 3 2 6 5" xfId="3323"/>
    <cellStyle name="Comma 3 2 7" xfId="629"/>
    <cellStyle name="Comma 3 2 7 2" xfId="1673"/>
    <cellStyle name="Comma 3 2 7 2 2" xfId="4464"/>
    <cellStyle name="Comma 3 2 7 3" xfId="2728"/>
    <cellStyle name="Comma 3 2 7 4" xfId="3548"/>
    <cellStyle name="Comma 3 2 8" xfId="1148"/>
    <cellStyle name="Comma 3 2 8 2" xfId="4003"/>
    <cellStyle name="Comma 3 2 9" xfId="2221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2 2 2" xfId="4878"/>
    <cellStyle name="Comma 3 3 2 2 2 2 3" xfId="3160"/>
    <cellStyle name="Comma 3 3 2 2 2 2 4" xfId="3962"/>
    <cellStyle name="Comma 3 3 2 2 2 3" xfId="1605"/>
    <cellStyle name="Comma 3 3 2 2 2 3 2" xfId="4428"/>
    <cellStyle name="Comma 3 3 2 2 2 4" xfId="2675"/>
    <cellStyle name="Comma 3 3 2 2 2 5" xfId="3512"/>
    <cellStyle name="Comma 3 3 2 2 3" xfId="818"/>
    <cellStyle name="Comma 3 3 2 2 3 2" xfId="1862"/>
    <cellStyle name="Comma 3 3 2 2 3 2 2" xfId="4653"/>
    <cellStyle name="Comma 3 3 2 2 3 3" xfId="2917"/>
    <cellStyle name="Comma 3 3 2 2 3 4" xfId="3737"/>
    <cellStyle name="Comma 3 3 2 2 4" xfId="1347"/>
    <cellStyle name="Comma 3 3 2 2 4 2" xfId="4202"/>
    <cellStyle name="Comma 3 3 2 2 5" xfId="2429"/>
    <cellStyle name="Comma 3 3 2 2 6" xfId="3286"/>
    <cellStyle name="Comma 3 3 2 3" xfId="453"/>
    <cellStyle name="Comma 3 3 2 3 2" xfId="967"/>
    <cellStyle name="Comma 3 3 2 3 2 2" xfId="2011"/>
    <cellStyle name="Comma 3 3 2 3 2 2 2" xfId="4770"/>
    <cellStyle name="Comma 3 3 2 3 2 3" xfId="3052"/>
    <cellStyle name="Comma 3 3 2 3 2 4" xfId="3854"/>
    <cellStyle name="Comma 3 3 2 3 3" xfId="1497"/>
    <cellStyle name="Comma 3 3 2 3 3 2" xfId="4320"/>
    <cellStyle name="Comma 3 3 2 3 4" xfId="2567"/>
    <cellStyle name="Comma 3 3 2 3 5" xfId="3404"/>
    <cellStyle name="Comma 3 3 2 4" xfId="710"/>
    <cellStyle name="Comma 3 3 2 4 2" xfId="1754"/>
    <cellStyle name="Comma 3 3 2 4 2 2" xfId="4545"/>
    <cellStyle name="Comma 3 3 2 4 3" xfId="2809"/>
    <cellStyle name="Comma 3 3 2 4 4" xfId="3629"/>
    <cellStyle name="Comma 3 3 2 5" xfId="1233"/>
    <cellStyle name="Comma 3 3 2 5 2" xfId="4088"/>
    <cellStyle name="Comma 3 3 2 6" xfId="2308"/>
    <cellStyle name="Comma 3 3 2 7" xfId="2182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2 2 2" xfId="4842"/>
    <cellStyle name="Comma 3 3 3 2 2 2 3" xfId="3124"/>
    <cellStyle name="Comma 3 3 3 2 2 2 4" xfId="3926"/>
    <cellStyle name="Comma 3 3 3 2 2 3" xfId="1569"/>
    <cellStyle name="Comma 3 3 3 2 2 3 2" xfId="4392"/>
    <cellStyle name="Comma 3 3 3 2 2 4" xfId="2639"/>
    <cellStyle name="Comma 3 3 3 2 2 5" xfId="3476"/>
    <cellStyle name="Comma 3 3 3 2 3" xfId="782"/>
    <cellStyle name="Comma 3 3 3 2 3 2" xfId="1826"/>
    <cellStyle name="Comma 3 3 3 2 3 2 2" xfId="4617"/>
    <cellStyle name="Comma 3 3 3 2 3 3" xfId="2881"/>
    <cellStyle name="Comma 3 3 3 2 3 4" xfId="3701"/>
    <cellStyle name="Comma 3 3 3 2 4" xfId="1309"/>
    <cellStyle name="Comma 3 3 3 2 4 2" xfId="4164"/>
    <cellStyle name="Comma 3 3 3 2 5" xfId="2391"/>
    <cellStyle name="Comma 3 3 3 2 6" xfId="3248"/>
    <cellStyle name="Comma 3 3 3 3" xfId="417"/>
    <cellStyle name="Comma 3 3 3 3 2" xfId="931"/>
    <cellStyle name="Comma 3 3 3 3 2 2" xfId="1975"/>
    <cellStyle name="Comma 3 3 3 3 2 2 2" xfId="4734"/>
    <cellStyle name="Comma 3 3 3 3 2 3" xfId="3016"/>
    <cellStyle name="Comma 3 3 3 3 2 4" xfId="3818"/>
    <cellStyle name="Comma 3 3 3 3 3" xfId="1461"/>
    <cellStyle name="Comma 3 3 3 3 3 2" xfId="4284"/>
    <cellStyle name="Comma 3 3 3 3 4" xfId="2531"/>
    <cellStyle name="Comma 3 3 3 3 5" xfId="3368"/>
    <cellStyle name="Comma 3 3 3 4" xfId="674"/>
    <cellStyle name="Comma 3 3 3 4 2" xfId="1718"/>
    <cellStyle name="Comma 3 3 3 4 2 2" xfId="4509"/>
    <cellStyle name="Comma 3 3 3 4 3" xfId="2773"/>
    <cellStyle name="Comma 3 3 3 4 4" xfId="3593"/>
    <cellStyle name="Comma 3 3 3 5" xfId="1195"/>
    <cellStyle name="Comma 3 3 3 5 2" xfId="4050"/>
    <cellStyle name="Comma 3 3 3 6" xfId="2269"/>
    <cellStyle name="Comma 3 3 3 7" xfId="3176"/>
    <cellStyle name="Comma 3 3 4" xfId="220"/>
    <cellStyle name="Comma 3 3 4 2" xfId="489"/>
    <cellStyle name="Comma 3 3 4 2 2" xfId="1003"/>
    <cellStyle name="Comma 3 3 4 2 2 2" xfId="2047"/>
    <cellStyle name="Comma 3 3 4 2 2 2 2" xfId="4806"/>
    <cellStyle name="Comma 3 3 4 2 2 3" xfId="3088"/>
    <cellStyle name="Comma 3 3 4 2 2 4" xfId="3890"/>
    <cellStyle name="Comma 3 3 4 2 3" xfId="1533"/>
    <cellStyle name="Comma 3 3 4 2 3 2" xfId="4356"/>
    <cellStyle name="Comma 3 3 4 2 4" xfId="2603"/>
    <cellStyle name="Comma 3 3 4 2 5" xfId="3440"/>
    <cellStyle name="Comma 3 3 4 3" xfId="746"/>
    <cellStyle name="Comma 3 3 4 3 2" xfId="1790"/>
    <cellStyle name="Comma 3 3 4 3 2 2" xfId="4581"/>
    <cellStyle name="Comma 3 3 4 3 3" xfId="2845"/>
    <cellStyle name="Comma 3 3 4 3 4" xfId="3665"/>
    <cellStyle name="Comma 3 3 4 4" xfId="1271"/>
    <cellStyle name="Comma 3 3 4 4 2" xfId="4126"/>
    <cellStyle name="Comma 3 3 4 5" xfId="2352"/>
    <cellStyle name="Comma 3 3 4 6" xfId="3210"/>
    <cellStyle name="Comma 3 3 5" xfId="381"/>
    <cellStyle name="Comma 3 3 5 2" xfId="895"/>
    <cellStyle name="Comma 3 3 5 2 2" xfId="1939"/>
    <cellStyle name="Comma 3 3 5 2 2 2" xfId="4698"/>
    <cellStyle name="Comma 3 3 5 2 3" xfId="2980"/>
    <cellStyle name="Comma 3 3 5 2 4" xfId="3782"/>
    <cellStyle name="Comma 3 3 5 3" xfId="1425"/>
    <cellStyle name="Comma 3 3 5 3 2" xfId="4248"/>
    <cellStyle name="Comma 3 3 5 4" xfId="2495"/>
    <cellStyle name="Comma 3 3 5 5" xfId="3332"/>
    <cellStyle name="Comma 3 3 6" xfId="638"/>
    <cellStyle name="Comma 3 3 6 2" xfId="1682"/>
    <cellStyle name="Comma 3 3 6 2 2" xfId="4473"/>
    <cellStyle name="Comma 3 3 6 3" xfId="2737"/>
    <cellStyle name="Comma 3 3 6 4" xfId="3557"/>
    <cellStyle name="Comma 3 3 7" xfId="1157"/>
    <cellStyle name="Comma 3 3 7 2" xfId="4012"/>
    <cellStyle name="Comma 3 3 8" xfId="2230"/>
    <cellStyle name="Comma 3 3 9" xfId="3178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2 2 2" xfId="4860"/>
    <cellStyle name="Comma 3 4 2 2 2 3" xfId="3142"/>
    <cellStyle name="Comma 3 4 2 2 2 4" xfId="3944"/>
    <cellStyle name="Comma 3 4 2 2 3" xfId="1587"/>
    <cellStyle name="Comma 3 4 2 2 3 2" xfId="4410"/>
    <cellStyle name="Comma 3 4 2 2 4" xfId="2657"/>
    <cellStyle name="Comma 3 4 2 2 5" xfId="3494"/>
    <cellStyle name="Comma 3 4 2 3" xfId="800"/>
    <cellStyle name="Comma 3 4 2 3 2" xfId="1844"/>
    <cellStyle name="Comma 3 4 2 3 2 2" xfId="4635"/>
    <cellStyle name="Comma 3 4 2 3 3" xfId="2899"/>
    <cellStyle name="Comma 3 4 2 3 4" xfId="3719"/>
    <cellStyle name="Comma 3 4 2 4" xfId="1328"/>
    <cellStyle name="Comma 3 4 2 4 2" xfId="4183"/>
    <cellStyle name="Comma 3 4 2 5" xfId="2410"/>
    <cellStyle name="Comma 3 4 2 6" xfId="3267"/>
    <cellStyle name="Comma 3 4 3" xfId="435"/>
    <cellStyle name="Comma 3 4 3 2" xfId="949"/>
    <cellStyle name="Comma 3 4 3 2 2" xfId="1993"/>
    <cellStyle name="Comma 3 4 3 2 2 2" xfId="4752"/>
    <cellStyle name="Comma 3 4 3 2 3" xfId="3034"/>
    <cellStyle name="Comma 3 4 3 2 4" xfId="3836"/>
    <cellStyle name="Comma 3 4 3 3" xfId="1479"/>
    <cellStyle name="Comma 3 4 3 3 2" xfId="4302"/>
    <cellStyle name="Comma 3 4 3 4" xfId="2549"/>
    <cellStyle name="Comma 3 4 3 5" xfId="3386"/>
    <cellStyle name="Comma 3 4 4" xfId="692"/>
    <cellStyle name="Comma 3 4 4 2" xfId="1736"/>
    <cellStyle name="Comma 3 4 4 2 2" xfId="4527"/>
    <cellStyle name="Comma 3 4 4 3" xfId="2791"/>
    <cellStyle name="Comma 3 4 4 4" xfId="3611"/>
    <cellStyle name="Comma 3 4 5" xfId="1214"/>
    <cellStyle name="Comma 3 4 5 2" xfId="4069"/>
    <cellStyle name="Comma 3 4 6" xfId="2288"/>
    <cellStyle name="Comma 3 4 7" xfId="2151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2 2 2" xfId="4824"/>
    <cellStyle name="Comma 3 5 2 2 2 3" xfId="3106"/>
    <cellStyle name="Comma 3 5 2 2 2 4" xfId="3908"/>
    <cellStyle name="Comma 3 5 2 2 3" xfId="1551"/>
    <cellStyle name="Comma 3 5 2 2 3 2" xfId="4374"/>
    <cellStyle name="Comma 3 5 2 2 4" xfId="2621"/>
    <cellStyle name="Comma 3 5 2 2 5" xfId="3458"/>
    <cellStyle name="Comma 3 5 2 3" xfId="764"/>
    <cellStyle name="Comma 3 5 2 3 2" xfId="1808"/>
    <cellStyle name="Comma 3 5 2 3 2 2" xfId="4599"/>
    <cellStyle name="Comma 3 5 2 3 3" xfId="2863"/>
    <cellStyle name="Comma 3 5 2 3 4" xfId="3683"/>
    <cellStyle name="Comma 3 5 2 4" xfId="1290"/>
    <cellStyle name="Comma 3 5 2 4 2" xfId="4145"/>
    <cellStyle name="Comma 3 5 2 5" xfId="2372"/>
    <cellStyle name="Comma 3 5 2 6" xfId="3229"/>
    <cellStyle name="Comma 3 5 3" xfId="399"/>
    <cellStyle name="Comma 3 5 3 2" xfId="913"/>
    <cellStyle name="Comma 3 5 3 2 2" xfId="1957"/>
    <cellStyle name="Comma 3 5 3 2 2 2" xfId="4716"/>
    <cellStyle name="Comma 3 5 3 2 3" xfId="2998"/>
    <cellStyle name="Comma 3 5 3 2 4" xfId="3800"/>
    <cellStyle name="Comma 3 5 3 3" xfId="1443"/>
    <cellStyle name="Comma 3 5 3 3 2" xfId="4266"/>
    <cellStyle name="Comma 3 5 3 4" xfId="2513"/>
    <cellStyle name="Comma 3 5 3 5" xfId="3350"/>
    <cellStyle name="Comma 3 5 4" xfId="656"/>
    <cellStyle name="Comma 3 5 4 2" xfId="1700"/>
    <cellStyle name="Comma 3 5 4 2 2" xfId="4491"/>
    <cellStyle name="Comma 3 5 4 3" xfId="2755"/>
    <cellStyle name="Comma 3 5 4 4" xfId="3575"/>
    <cellStyle name="Comma 3 5 5" xfId="1176"/>
    <cellStyle name="Comma 3 5 5 2" xfId="4031"/>
    <cellStyle name="Comma 3 5 6" xfId="2250"/>
    <cellStyle name="Comma 3 5 7" xfId="2699"/>
    <cellStyle name="Comma 3 6" xfId="200"/>
    <cellStyle name="Comma 3 6 2" xfId="471"/>
    <cellStyle name="Comma 3 6 2 2" xfId="985"/>
    <cellStyle name="Comma 3 6 2 2 2" xfId="2029"/>
    <cellStyle name="Comma 3 6 2 2 2 2" xfId="4788"/>
    <cellStyle name="Comma 3 6 2 2 3" xfId="3070"/>
    <cellStyle name="Comma 3 6 2 2 4" xfId="3872"/>
    <cellStyle name="Comma 3 6 2 3" xfId="1515"/>
    <cellStyle name="Comma 3 6 2 3 2" xfId="4338"/>
    <cellStyle name="Comma 3 6 2 4" xfId="2585"/>
    <cellStyle name="Comma 3 6 2 5" xfId="3422"/>
    <cellStyle name="Comma 3 6 3" xfId="728"/>
    <cellStyle name="Comma 3 6 3 2" xfId="1772"/>
    <cellStyle name="Comma 3 6 3 2 2" xfId="4563"/>
    <cellStyle name="Comma 3 6 3 3" xfId="2827"/>
    <cellStyle name="Comma 3 6 3 4" xfId="3647"/>
    <cellStyle name="Comma 3 6 4" xfId="1252"/>
    <cellStyle name="Comma 3 6 4 2" xfId="4107"/>
    <cellStyle name="Comma 3 6 5" xfId="2332"/>
    <cellStyle name="Comma 3 6 6" xfId="3191"/>
    <cellStyle name="Comma 3 7" xfId="74"/>
    <cellStyle name="Comma 3 7 2" xfId="361"/>
    <cellStyle name="Comma 3 7 2 2" xfId="875"/>
    <cellStyle name="Comma 3 7 2 2 2" xfId="1919"/>
    <cellStyle name="Comma 3 7 2 2 2 2" xfId="4680"/>
    <cellStyle name="Comma 3 7 2 2 3" xfId="2961"/>
    <cellStyle name="Comma 3 7 2 2 4" xfId="3764"/>
    <cellStyle name="Comma 3 7 2 3" xfId="1405"/>
    <cellStyle name="Comma 3 7 2 3 2" xfId="4230"/>
    <cellStyle name="Comma 3 7 2 4" xfId="2476"/>
    <cellStyle name="Comma 3 7 2 5" xfId="3314"/>
    <cellStyle name="Comma 3 7 3" xfId="618"/>
    <cellStyle name="Comma 3 7 3 2" xfId="1662"/>
    <cellStyle name="Comma 3 7 3 2 2" xfId="4455"/>
    <cellStyle name="Comma 3 7 3 3" xfId="2718"/>
    <cellStyle name="Comma 3 7 3 4" xfId="3539"/>
    <cellStyle name="Comma 3 7 4" xfId="1134"/>
    <cellStyle name="Comma 3 7 4 2" xfId="3991"/>
    <cellStyle name="Comma 3 7 5" xfId="2208"/>
    <cellStyle name="Comma 3 7 6" xfId="2368"/>
    <cellStyle name="Comma 3 8" xfId="1106"/>
    <cellStyle name="Comma 3 8 2" xfId="3979"/>
    <cellStyle name="Comma 3 9" xfId="2186"/>
    <cellStyle name="Comma 4" xfId="57"/>
    <cellStyle name="Comma 4 10" xfId="1117"/>
    <cellStyle name="Comma 4 10 2" xfId="3983"/>
    <cellStyle name="Comma 4 11" xfId="2195"/>
    <cellStyle name="Comma 4 12" xfId="2937"/>
    <cellStyle name="Comma 4 2" xfId="91"/>
    <cellStyle name="Comma 4 2 10" xfId="2697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2 2 2" xfId="4890"/>
    <cellStyle name="Comma 4 2 2 2 2 2 2 3" xfId="3172"/>
    <cellStyle name="Comma 4 2 2 2 2 2 2 4" xfId="3974"/>
    <cellStyle name="Comma 4 2 2 2 2 2 3" xfId="1617"/>
    <cellStyle name="Comma 4 2 2 2 2 2 3 2" xfId="4440"/>
    <cellStyle name="Comma 4 2 2 2 2 2 4" xfId="2687"/>
    <cellStyle name="Comma 4 2 2 2 2 2 5" xfId="3524"/>
    <cellStyle name="Comma 4 2 2 2 2 3" xfId="830"/>
    <cellStyle name="Comma 4 2 2 2 2 3 2" xfId="1874"/>
    <cellStyle name="Comma 4 2 2 2 2 3 2 2" xfId="4665"/>
    <cellStyle name="Comma 4 2 2 2 2 3 3" xfId="2929"/>
    <cellStyle name="Comma 4 2 2 2 2 3 4" xfId="3749"/>
    <cellStyle name="Comma 4 2 2 2 2 4" xfId="1360"/>
    <cellStyle name="Comma 4 2 2 2 2 4 2" xfId="4215"/>
    <cellStyle name="Comma 4 2 2 2 2 5" xfId="2442"/>
    <cellStyle name="Comma 4 2 2 2 2 6" xfId="3299"/>
    <cellStyle name="Comma 4 2 2 2 3" xfId="465"/>
    <cellStyle name="Comma 4 2 2 2 3 2" xfId="979"/>
    <cellStyle name="Comma 4 2 2 2 3 2 2" xfId="2023"/>
    <cellStyle name="Comma 4 2 2 2 3 2 2 2" xfId="4782"/>
    <cellStyle name="Comma 4 2 2 2 3 2 3" xfId="3064"/>
    <cellStyle name="Comma 4 2 2 2 3 2 4" xfId="3866"/>
    <cellStyle name="Comma 4 2 2 2 3 3" xfId="1509"/>
    <cellStyle name="Comma 4 2 2 2 3 3 2" xfId="4332"/>
    <cellStyle name="Comma 4 2 2 2 3 4" xfId="2579"/>
    <cellStyle name="Comma 4 2 2 2 3 5" xfId="3416"/>
    <cellStyle name="Comma 4 2 2 2 4" xfId="722"/>
    <cellStyle name="Comma 4 2 2 2 4 2" xfId="1766"/>
    <cellStyle name="Comma 4 2 2 2 4 2 2" xfId="4557"/>
    <cellStyle name="Comma 4 2 2 2 4 3" xfId="2821"/>
    <cellStyle name="Comma 4 2 2 2 4 4" xfId="3641"/>
    <cellStyle name="Comma 4 2 2 2 5" xfId="1246"/>
    <cellStyle name="Comma 4 2 2 2 5 2" xfId="4101"/>
    <cellStyle name="Comma 4 2 2 2 6" xfId="2321"/>
    <cellStyle name="Comma 4 2 2 2 7" xfId="3185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2 2 2" xfId="4854"/>
    <cellStyle name="Comma 4 2 2 3 2 2 2 3" xfId="3136"/>
    <cellStyle name="Comma 4 2 2 3 2 2 2 4" xfId="3938"/>
    <cellStyle name="Comma 4 2 2 3 2 2 3" xfId="1581"/>
    <cellStyle name="Comma 4 2 2 3 2 2 3 2" xfId="4404"/>
    <cellStyle name="Comma 4 2 2 3 2 2 4" xfId="2651"/>
    <cellStyle name="Comma 4 2 2 3 2 2 5" xfId="3488"/>
    <cellStyle name="Comma 4 2 2 3 2 3" xfId="794"/>
    <cellStyle name="Comma 4 2 2 3 2 3 2" xfId="1838"/>
    <cellStyle name="Comma 4 2 2 3 2 3 2 2" xfId="4629"/>
    <cellStyle name="Comma 4 2 2 3 2 3 3" xfId="2893"/>
    <cellStyle name="Comma 4 2 2 3 2 3 4" xfId="3713"/>
    <cellStyle name="Comma 4 2 2 3 2 4" xfId="1322"/>
    <cellStyle name="Comma 4 2 2 3 2 4 2" xfId="4177"/>
    <cellStyle name="Comma 4 2 2 3 2 5" xfId="2404"/>
    <cellStyle name="Comma 4 2 2 3 2 6" xfId="3261"/>
    <cellStyle name="Comma 4 2 2 3 3" xfId="429"/>
    <cellStyle name="Comma 4 2 2 3 3 2" xfId="943"/>
    <cellStyle name="Comma 4 2 2 3 3 2 2" xfId="1987"/>
    <cellStyle name="Comma 4 2 2 3 3 2 2 2" xfId="4746"/>
    <cellStyle name="Comma 4 2 2 3 3 2 3" xfId="3028"/>
    <cellStyle name="Comma 4 2 2 3 3 2 4" xfId="3830"/>
    <cellStyle name="Comma 4 2 2 3 3 3" xfId="1473"/>
    <cellStyle name="Comma 4 2 2 3 3 3 2" xfId="4296"/>
    <cellStyle name="Comma 4 2 2 3 3 4" xfId="2543"/>
    <cellStyle name="Comma 4 2 2 3 3 5" xfId="3380"/>
    <cellStyle name="Comma 4 2 2 3 4" xfId="686"/>
    <cellStyle name="Comma 4 2 2 3 4 2" xfId="1730"/>
    <cellStyle name="Comma 4 2 2 3 4 2 2" xfId="4521"/>
    <cellStyle name="Comma 4 2 2 3 4 3" xfId="2785"/>
    <cellStyle name="Comma 4 2 2 3 4 4" xfId="3605"/>
    <cellStyle name="Comma 4 2 2 3 5" xfId="1208"/>
    <cellStyle name="Comma 4 2 2 3 5 2" xfId="4063"/>
    <cellStyle name="Comma 4 2 2 3 6" xfId="2282"/>
    <cellStyle name="Comma 4 2 2 3 7" xfId="2184"/>
    <cellStyle name="Comma 4 2 2 4" xfId="233"/>
    <cellStyle name="Comma 4 2 2 4 2" xfId="501"/>
    <cellStyle name="Comma 4 2 2 4 2 2" xfId="1015"/>
    <cellStyle name="Comma 4 2 2 4 2 2 2" xfId="2059"/>
    <cellStyle name="Comma 4 2 2 4 2 2 2 2" xfId="4818"/>
    <cellStyle name="Comma 4 2 2 4 2 2 3" xfId="3100"/>
    <cellStyle name="Comma 4 2 2 4 2 2 4" xfId="3902"/>
    <cellStyle name="Comma 4 2 2 4 2 3" xfId="1545"/>
    <cellStyle name="Comma 4 2 2 4 2 3 2" xfId="4368"/>
    <cellStyle name="Comma 4 2 2 4 2 4" xfId="2615"/>
    <cellStyle name="Comma 4 2 2 4 2 5" xfId="3452"/>
    <cellStyle name="Comma 4 2 2 4 3" xfId="758"/>
    <cellStyle name="Comma 4 2 2 4 3 2" xfId="1802"/>
    <cellStyle name="Comma 4 2 2 4 3 2 2" xfId="4593"/>
    <cellStyle name="Comma 4 2 2 4 3 3" xfId="2857"/>
    <cellStyle name="Comma 4 2 2 4 3 4" xfId="3677"/>
    <cellStyle name="Comma 4 2 2 4 4" xfId="1284"/>
    <cellStyle name="Comma 4 2 2 4 4 2" xfId="4139"/>
    <cellStyle name="Comma 4 2 2 4 5" xfId="2365"/>
    <cellStyle name="Comma 4 2 2 4 6" xfId="3223"/>
    <cellStyle name="Comma 4 2 2 5" xfId="393"/>
    <cellStyle name="Comma 4 2 2 5 2" xfId="907"/>
    <cellStyle name="Comma 4 2 2 5 2 2" xfId="1951"/>
    <cellStyle name="Comma 4 2 2 5 2 2 2" xfId="4710"/>
    <cellStyle name="Comma 4 2 2 5 2 3" xfId="2992"/>
    <cellStyle name="Comma 4 2 2 5 2 4" xfId="3794"/>
    <cellStyle name="Comma 4 2 2 5 3" xfId="1437"/>
    <cellStyle name="Comma 4 2 2 5 3 2" xfId="4260"/>
    <cellStyle name="Comma 4 2 2 5 4" xfId="2507"/>
    <cellStyle name="Comma 4 2 2 5 5" xfId="3344"/>
    <cellStyle name="Comma 4 2 2 6" xfId="650"/>
    <cellStyle name="Comma 4 2 2 6 2" xfId="1694"/>
    <cellStyle name="Comma 4 2 2 6 2 2" xfId="4485"/>
    <cellStyle name="Comma 4 2 2 6 3" xfId="2749"/>
    <cellStyle name="Comma 4 2 2 6 4" xfId="3569"/>
    <cellStyle name="Comma 4 2 2 7" xfId="1170"/>
    <cellStyle name="Comma 4 2 2 7 2" xfId="4025"/>
    <cellStyle name="Comma 4 2 2 8" xfId="2243"/>
    <cellStyle name="Comma 4 2 2 9" xfId="2468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2 2 2" xfId="4872"/>
    <cellStyle name="Comma 4 2 3 2 2 2 3" xfId="3154"/>
    <cellStyle name="Comma 4 2 3 2 2 2 4" xfId="3956"/>
    <cellStyle name="Comma 4 2 3 2 2 3" xfId="1599"/>
    <cellStyle name="Comma 4 2 3 2 2 3 2" xfId="4422"/>
    <cellStyle name="Comma 4 2 3 2 2 4" xfId="2669"/>
    <cellStyle name="Comma 4 2 3 2 2 5" xfId="3506"/>
    <cellStyle name="Comma 4 2 3 2 3" xfId="812"/>
    <cellStyle name="Comma 4 2 3 2 3 2" xfId="1856"/>
    <cellStyle name="Comma 4 2 3 2 3 2 2" xfId="4647"/>
    <cellStyle name="Comma 4 2 3 2 3 3" xfId="2911"/>
    <cellStyle name="Comma 4 2 3 2 3 4" xfId="3731"/>
    <cellStyle name="Comma 4 2 3 2 4" xfId="1341"/>
    <cellStyle name="Comma 4 2 3 2 4 2" xfId="4196"/>
    <cellStyle name="Comma 4 2 3 2 5" xfId="2423"/>
    <cellStyle name="Comma 4 2 3 2 6" xfId="3280"/>
    <cellStyle name="Comma 4 2 3 3" xfId="447"/>
    <cellStyle name="Comma 4 2 3 3 2" xfId="961"/>
    <cellStyle name="Comma 4 2 3 3 2 2" xfId="2005"/>
    <cellStyle name="Comma 4 2 3 3 2 2 2" xfId="4764"/>
    <cellStyle name="Comma 4 2 3 3 2 3" xfId="3046"/>
    <cellStyle name="Comma 4 2 3 3 2 4" xfId="3848"/>
    <cellStyle name="Comma 4 2 3 3 3" xfId="1491"/>
    <cellStyle name="Comma 4 2 3 3 3 2" xfId="4314"/>
    <cellStyle name="Comma 4 2 3 3 4" xfId="2561"/>
    <cellStyle name="Comma 4 2 3 3 5" xfId="3398"/>
    <cellStyle name="Comma 4 2 3 4" xfId="704"/>
    <cellStyle name="Comma 4 2 3 4 2" xfId="1748"/>
    <cellStyle name="Comma 4 2 3 4 2 2" xfId="4539"/>
    <cellStyle name="Comma 4 2 3 4 3" xfId="2803"/>
    <cellStyle name="Comma 4 2 3 4 4" xfId="3623"/>
    <cellStyle name="Comma 4 2 3 5" xfId="1227"/>
    <cellStyle name="Comma 4 2 3 5 2" xfId="4082"/>
    <cellStyle name="Comma 4 2 3 6" xfId="2301"/>
    <cellStyle name="Comma 4 2 3 7" xfId="2162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2 2 2" xfId="4836"/>
    <cellStyle name="Comma 4 2 4 2 2 2 3" xfId="3118"/>
    <cellStyle name="Comma 4 2 4 2 2 2 4" xfId="3920"/>
    <cellStyle name="Comma 4 2 4 2 2 3" xfId="1563"/>
    <cellStyle name="Comma 4 2 4 2 2 3 2" xfId="4386"/>
    <cellStyle name="Comma 4 2 4 2 2 4" xfId="2633"/>
    <cellStyle name="Comma 4 2 4 2 2 5" xfId="3470"/>
    <cellStyle name="Comma 4 2 4 2 3" xfId="776"/>
    <cellStyle name="Comma 4 2 4 2 3 2" xfId="1820"/>
    <cellStyle name="Comma 4 2 4 2 3 2 2" xfId="4611"/>
    <cellStyle name="Comma 4 2 4 2 3 3" xfId="2875"/>
    <cellStyle name="Comma 4 2 4 2 3 4" xfId="3695"/>
    <cellStyle name="Comma 4 2 4 2 4" xfId="1303"/>
    <cellStyle name="Comma 4 2 4 2 4 2" xfId="4158"/>
    <cellStyle name="Comma 4 2 4 2 5" xfId="2385"/>
    <cellStyle name="Comma 4 2 4 2 6" xfId="3242"/>
    <cellStyle name="Comma 4 2 4 3" xfId="411"/>
    <cellStyle name="Comma 4 2 4 3 2" xfId="925"/>
    <cellStyle name="Comma 4 2 4 3 2 2" xfId="1969"/>
    <cellStyle name="Comma 4 2 4 3 2 2 2" xfId="4728"/>
    <cellStyle name="Comma 4 2 4 3 2 3" xfId="3010"/>
    <cellStyle name="Comma 4 2 4 3 2 4" xfId="3812"/>
    <cellStyle name="Comma 4 2 4 3 3" xfId="1455"/>
    <cellStyle name="Comma 4 2 4 3 3 2" xfId="4278"/>
    <cellStyle name="Comma 4 2 4 3 4" xfId="2525"/>
    <cellStyle name="Comma 4 2 4 3 5" xfId="3362"/>
    <cellStyle name="Comma 4 2 4 4" xfId="668"/>
    <cellStyle name="Comma 4 2 4 4 2" xfId="1712"/>
    <cellStyle name="Comma 4 2 4 4 2 2" xfId="4503"/>
    <cellStyle name="Comma 4 2 4 4 3" xfId="2767"/>
    <cellStyle name="Comma 4 2 4 4 4" xfId="3587"/>
    <cellStyle name="Comma 4 2 4 5" xfId="1189"/>
    <cellStyle name="Comma 4 2 4 5 2" xfId="4044"/>
    <cellStyle name="Comma 4 2 4 6" xfId="2263"/>
    <cellStyle name="Comma 4 2 4 7" xfId="2451"/>
    <cellStyle name="Comma 4 2 5" xfId="213"/>
    <cellStyle name="Comma 4 2 5 2" xfId="483"/>
    <cellStyle name="Comma 4 2 5 2 2" xfId="997"/>
    <cellStyle name="Comma 4 2 5 2 2 2" xfId="2041"/>
    <cellStyle name="Comma 4 2 5 2 2 2 2" xfId="4800"/>
    <cellStyle name="Comma 4 2 5 2 2 3" xfId="3082"/>
    <cellStyle name="Comma 4 2 5 2 2 4" xfId="3884"/>
    <cellStyle name="Comma 4 2 5 2 3" xfId="1527"/>
    <cellStyle name="Comma 4 2 5 2 3 2" xfId="4350"/>
    <cellStyle name="Comma 4 2 5 2 4" xfId="2597"/>
    <cellStyle name="Comma 4 2 5 2 5" xfId="3434"/>
    <cellStyle name="Comma 4 2 5 3" xfId="740"/>
    <cellStyle name="Comma 4 2 5 3 2" xfId="1784"/>
    <cellStyle name="Comma 4 2 5 3 2 2" xfId="4575"/>
    <cellStyle name="Comma 4 2 5 3 3" xfId="2839"/>
    <cellStyle name="Comma 4 2 5 3 4" xfId="3659"/>
    <cellStyle name="Comma 4 2 5 4" xfId="1265"/>
    <cellStyle name="Comma 4 2 5 4 2" xfId="4120"/>
    <cellStyle name="Comma 4 2 5 5" xfId="2345"/>
    <cellStyle name="Comma 4 2 5 6" xfId="3204"/>
    <cellStyle name="Comma 4 2 6" xfId="375"/>
    <cellStyle name="Comma 4 2 6 2" xfId="889"/>
    <cellStyle name="Comma 4 2 6 2 2" xfId="1933"/>
    <cellStyle name="Comma 4 2 6 2 2 2" xfId="4692"/>
    <cellStyle name="Comma 4 2 6 2 3" xfId="2974"/>
    <cellStyle name="Comma 4 2 6 2 4" xfId="3776"/>
    <cellStyle name="Comma 4 2 6 3" xfId="1419"/>
    <cellStyle name="Comma 4 2 6 3 2" xfId="4242"/>
    <cellStyle name="Comma 4 2 6 4" xfId="2489"/>
    <cellStyle name="Comma 4 2 6 5" xfId="3326"/>
    <cellStyle name="Comma 4 2 7" xfId="632"/>
    <cellStyle name="Comma 4 2 7 2" xfId="1676"/>
    <cellStyle name="Comma 4 2 7 2 2" xfId="4467"/>
    <cellStyle name="Comma 4 2 7 3" xfId="2731"/>
    <cellStyle name="Comma 4 2 7 4" xfId="3551"/>
    <cellStyle name="Comma 4 2 8" xfId="1151"/>
    <cellStyle name="Comma 4 2 8 2" xfId="4006"/>
    <cellStyle name="Comma 4 2 9" xfId="2224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2 2 2" xfId="4881"/>
    <cellStyle name="Comma 4 3 2 2 2 2 3" xfId="3163"/>
    <cellStyle name="Comma 4 3 2 2 2 2 4" xfId="3965"/>
    <cellStyle name="Comma 4 3 2 2 2 3" xfId="1608"/>
    <cellStyle name="Comma 4 3 2 2 2 3 2" xfId="4431"/>
    <cellStyle name="Comma 4 3 2 2 2 4" xfId="2678"/>
    <cellStyle name="Comma 4 3 2 2 2 5" xfId="3515"/>
    <cellStyle name="Comma 4 3 2 2 3" xfId="821"/>
    <cellStyle name="Comma 4 3 2 2 3 2" xfId="1865"/>
    <cellStyle name="Comma 4 3 2 2 3 2 2" xfId="4656"/>
    <cellStyle name="Comma 4 3 2 2 3 3" xfId="2920"/>
    <cellStyle name="Comma 4 3 2 2 3 4" xfId="3740"/>
    <cellStyle name="Comma 4 3 2 2 4" xfId="1350"/>
    <cellStyle name="Comma 4 3 2 2 4 2" xfId="4205"/>
    <cellStyle name="Comma 4 3 2 2 5" xfId="2432"/>
    <cellStyle name="Comma 4 3 2 2 6" xfId="3289"/>
    <cellStyle name="Comma 4 3 2 3" xfId="456"/>
    <cellStyle name="Comma 4 3 2 3 2" xfId="970"/>
    <cellStyle name="Comma 4 3 2 3 2 2" xfId="2014"/>
    <cellStyle name="Comma 4 3 2 3 2 2 2" xfId="4773"/>
    <cellStyle name="Comma 4 3 2 3 2 3" xfId="3055"/>
    <cellStyle name="Comma 4 3 2 3 2 4" xfId="3857"/>
    <cellStyle name="Comma 4 3 2 3 3" xfId="1500"/>
    <cellStyle name="Comma 4 3 2 3 3 2" xfId="4323"/>
    <cellStyle name="Comma 4 3 2 3 4" xfId="2570"/>
    <cellStyle name="Comma 4 3 2 3 5" xfId="3407"/>
    <cellStyle name="Comma 4 3 2 4" xfId="713"/>
    <cellStyle name="Comma 4 3 2 4 2" xfId="1757"/>
    <cellStyle name="Comma 4 3 2 4 2 2" xfId="4548"/>
    <cellStyle name="Comma 4 3 2 4 3" xfId="2812"/>
    <cellStyle name="Comma 4 3 2 4 4" xfId="3632"/>
    <cellStyle name="Comma 4 3 2 5" xfId="1236"/>
    <cellStyle name="Comma 4 3 2 5 2" xfId="4091"/>
    <cellStyle name="Comma 4 3 2 6" xfId="2311"/>
    <cellStyle name="Comma 4 3 2 7" xfId="2171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2 2 2" xfId="4845"/>
    <cellStyle name="Comma 4 3 3 2 2 2 3" xfId="3127"/>
    <cellStyle name="Comma 4 3 3 2 2 2 4" xfId="3929"/>
    <cellStyle name="Comma 4 3 3 2 2 3" xfId="1572"/>
    <cellStyle name="Comma 4 3 3 2 2 3 2" xfId="4395"/>
    <cellStyle name="Comma 4 3 3 2 2 4" xfId="2642"/>
    <cellStyle name="Comma 4 3 3 2 2 5" xfId="3479"/>
    <cellStyle name="Comma 4 3 3 2 3" xfId="785"/>
    <cellStyle name="Comma 4 3 3 2 3 2" xfId="1829"/>
    <cellStyle name="Comma 4 3 3 2 3 2 2" xfId="4620"/>
    <cellStyle name="Comma 4 3 3 2 3 3" xfId="2884"/>
    <cellStyle name="Comma 4 3 3 2 3 4" xfId="3704"/>
    <cellStyle name="Comma 4 3 3 2 4" xfId="1312"/>
    <cellStyle name="Comma 4 3 3 2 4 2" xfId="4167"/>
    <cellStyle name="Comma 4 3 3 2 5" xfId="2394"/>
    <cellStyle name="Comma 4 3 3 2 6" xfId="3251"/>
    <cellStyle name="Comma 4 3 3 3" xfId="420"/>
    <cellStyle name="Comma 4 3 3 3 2" xfId="934"/>
    <cellStyle name="Comma 4 3 3 3 2 2" xfId="1978"/>
    <cellStyle name="Comma 4 3 3 3 2 2 2" xfId="4737"/>
    <cellStyle name="Comma 4 3 3 3 2 3" xfId="3019"/>
    <cellStyle name="Comma 4 3 3 3 2 4" xfId="3821"/>
    <cellStyle name="Comma 4 3 3 3 3" xfId="1464"/>
    <cellStyle name="Comma 4 3 3 3 3 2" xfId="4287"/>
    <cellStyle name="Comma 4 3 3 3 4" xfId="2534"/>
    <cellStyle name="Comma 4 3 3 3 5" xfId="3371"/>
    <cellStyle name="Comma 4 3 3 4" xfId="677"/>
    <cellStyle name="Comma 4 3 3 4 2" xfId="1721"/>
    <cellStyle name="Comma 4 3 3 4 2 2" xfId="4512"/>
    <cellStyle name="Comma 4 3 3 4 3" xfId="2776"/>
    <cellStyle name="Comma 4 3 3 4 4" xfId="3596"/>
    <cellStyle name="Comma 4 3 3 5" xfId="1198"/>
    <cellStyle name="Comma 4 3 3 5 2" xfId="4053"/>
    <cellStyle name="Comma 4 3 3 6" xfId="2272"/>
    <cellStyle name="Comma 4 3 3 7" xfId="2712"/>
    <cellStyle name="Comma 4 3 4" xfId="223"/>
    <cellStyle name="Comma 4 3 4 2" xfId="492"/>
    <cellStyle name="Comma 4 3 4 2 2" xfId="1006"/>
    <cellStyle name="Comma 4 3 4 2 2 2" xfId="2050"/>
    <cellStyle name="Comma 4 3 4 2 2 2 2" xfId="4809"/>
    <cellStyle name="Comma 4 3 4 2 2 3" xfId="3091"/>
    <cellStyle name="Comma 4 3 4 2 2 4" xfId="3893"/>
    <cellStyle name="Comma 4 3 4 2 3" xfId="1536"/>
    <cellStyle name="Comma 4 3 4 2 3 2" xfId="4359"/>
    <cellStyle name="Comma 4 3 4 2 4" xfId="2606"/>
    <cellStyle name="Comma 4 3 4 2 5" xfId="3443"/>
    <cellStyle name="Comma 4 3 4 3" xfId="749"/>
    <cellStyle name="Comma 4 3 4 3 2" xfId="1793"/>
    <cellStyle name="Comma 4 3 4 3 2 2" xfId="4584"/>
    <cellStyle name="Comma 4 3 4 3 3" xfId="2848"/>
    <cellStyle name="Comma 4 3 4 3 4" xfId="3668"/>
    <cellStyle name="Comma 4 3 4 4" xfId="1274"/>
    <cellStyle name="Comma 4 3 4 4 2" xfId="4129"/>
    <cellStyle name="Comma 4 3 4 5" xfId="2355"/>
    <cellStyle name="Comma 4 3 4 6" xfId="3213"/>
    <cellStyle name="Comma 4 3 5" xfId="384"/>
    <cellStyle name="Comma 4 3 5 2" xfId="898"/>
    <cellStyle name="Comma 4 3 5 2 2" xfId="1942"/>
    <cellStyle name="Comma 4 3 5 2 2 2" xfId="4701"/>
    <cellStyle name="Comma 4 3 5 2 3" xfId="2983"/>
    <cellStyle name="Comma 4 3 5 2 4" xfId="3785"/>
    <cellStyle name="Comma 4 3 5 3" xfId="1428"/>
    <cellStyle name="Comma 4 3 5 3 2" xfId="4251"/>
    <cellStyle name="Comma 4 3 5 4" xfId="2498"/>
    <cellStyle name="Comma 4 3 5 5" xfId="3335"/>
    <cellStyle name="Comma 4 3 6" xfId="641"/>
    <cellStyle name="Comma 4 3 6 2" xfId="1685"/>
    <cellStyle name="Comma 4 3 6 2 2" xfId="4476"/>
    <cellStyle name="Comma 4 3 6 3" xfId="2740"/>
    <cellStyle name="Comma 4 3 6 4" xfId="3560"/>
    <cellStyle name="Comma 4 3 7" xfId="1160"/>
    <cellStyle name="Comma 4 3 7 2" xfId="4015"/>
    <cellStyle name="Comma 4 3 8" xfId="2233"/>
    <cellStyle name="Comma 4 3 9" xfId="2196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2 2 2" xfId="4863"/>
    <cellStyle name="Comma 4 4 2 2 2 3" xfId="3145"/>
    <cellStyle name="Comma 4 4 2 2 2 4" xfId="3947"/>
    <cellStyle name="Comma 4 4 2 2 3" xfId="1590"/>
    <cellStyle name="Comma 4 4 2 2 3 2" xfId="4413"/>
    <cellStyle name="Comma 4 4 2 2 4" xfId="2660"/>
    <cellStyle name="Comma 4 4 2 2 5" xfId="3497"/>
    <cellStyle name="Comma 4 4 2 3" xfId="803"/>
    <cellStyle name="Comma 4 4 2 3 2" xfId="1847"/>
    <cellStyle name="Comma 4 4 2 3 2 2" xfId="4638"/>
    <cellStyle name="Comma 4 4 2 3 3" xfId="2902"/>
    <cellStyle name="Comma 4 4 2 3 4" xfId="3722"/>
    <cellStyle name="Comma 4 4 2 4" xfId="1331"/>
    <cellStyle name="Comma 4 4 2 4 2" xfId="4186"/>
    <cellStyle name="Comma 4 4 2 5" xfId="2413"/>
    <cellStyle name="Comma 4 4 2 6" xfId="3270"/>
    <cellStyle name="Comma 4 4 3" xfId="438"/>
    <cellStyle name="Comma 4 4 3 2" xfId="952"/>
    <cellStyle name="Comma 4 4 3 2 2" xfId="1996"/>
    <cellStyle name="Comma 4 4 3 2 2 2" xfId="4755"/>
    <cellStyle name="Comma 4 4 3 2 3" xfId="3037"/>
    <cellStyle name="Comma 4 4 3 2 4" xfId="3839"/>
    <cellStyle name="Comma 4 4 3 3" xfId="1482"/>
    <cellStyle name="Comma 4 4 3 3 2" xfId="4305"/>
    <cellStyle name="Comma 4 4 3 4" xfId="2552"/>
    <cellStyle name="Comma 4 4 3 5" xfId="3389"/>
    <cellStyle name="Comma 4 4 4" xfId="695"/>
    <cellStyle name="Comma 4 4 4 2" xfId="1739"/>
    <cellStyle name="Comma 4 4 4 2 2" xfId="4530"/>
    <cellStyle name="Comma 4 4 4 3" xfId="2794"/>
    <cellStyle name="Comma 4 4 4 4" xfId="3614"/>
    <cellStyle name="Comma 4 4 5" xfId="1217"/>
    <cellStyle name="Comma 4 4 5 2" xfId="4072"/>
    <cellStyle name="Comma 4 4 6" xfId="2291"/>
    <cellStyle name="Comma 4 4 7" xfId="2153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2 2 2" xfId="4827"/>
    <cellStyle name="Comma 4 5 2 2 2 3" xfId="3109"/>
    <cellStyle name="Comma 4 5 2 2 2 4" xfId="3911"/>
    <cellStyle name="Comma 4 5 2 2 3" xfId="1554"/>
    <cellStyle name="Comma 4 5 2 2 3 2" xfId="4377"/>
    <cellStyle name="Comma 4 5 2 2 4" xfId="2624"/>
    <cellStyle name="Comma 4 5 2 2 5" xfId="3461"/>
    <cellStyle name="Comma 4 5 2 3" xfId="767"/>
    <cellStyle name="Comma 4 5 2 3 2" xfId="1811"/>
    <cellStyle name="Comma 4 5 2 3 2 2" xfId="4602"/>
    <cellStyle name="Comma 4 5 2 3 3" xfId="2866"/>
    <cellStyle name="Comma 4 5 2 3 4" xfId="3686"/>
    <cellStyle name="Comma 4 5 2 4" xfId="1293"/>
    <cellStyle name="Comma 4 5 2 4 2" xfId="4148"/>
    <cellStyle name="Comma 4 5 2 5" xfId="2375"/>
    <cellStyle name="Comma 4 5 2 6" xfId="3232"/>
    <cellStyle name="Comma 4 5 3" xfId="402"/>
    <cellStyle name="Comma 4 5 3 2" xfId="916"/>
    <cellStyle name="Comma 4 5 3 2 2" xfId="1960"/>
    <cellStyle name="Comma 4 5 3 2 2 2" xfId="4719"/>
    <cellStyle name="Comma 4 5 3 2 3" xfId="3001"/>
    <cellStyle name="Comma 4 5 3 2 4" xfId="3803"/>
    <cellStyle name="Comma 4 5 3 3" xfId="1446"/>
    <cellStyle name="Comma 4 5 3 3 2" xfId="4269"/>
    <cellStyle name="Comma 4 5 3 4" xfId="2516"/>
    <cellStyle name="Comma 4 5 3 5" xfId="3353"/>
    <cellStyle name="Comma 4 5 4" xfId="659"/>
    <cellStyle name="Comma 4 5 4 2" xfId="1703"/>
    <cellStyle name="Comma 4 5 4 2 2" xfId="4494"/>
    <cellStyle name="Comma 4 5 4 3" xfId="2758"/>
    <cellStyle name="Comma 4 5 4 4" xfId="3578"/>
    <cellStyle name="Comma 4 5 5" xfId="1179"/>
    <cellStyle name="Comma 4 5 5 2" xfId="4034"/>
    <cellStyle name="Comma 4 5 6" xfId="2253"/>
    <cellStyle name="Comma 4 5 7" xfId="2724"/>
    <cellStyle name="Comma 4 6" xfId="203"/>
    <cellStyle name="Comma 4 6 2" xfId="474"/>
    <cellStyle name="Comma 4 6 2 2" xfId="988"/>
    <cellStyle name="Comma 4 6 2 2 2" xfId="2032"/>
    <cellStyle name="Comma 4 6 2 2 2 2" xfId="4791"/>
    <cellStyle name="Comma 4 6 2 2 3" xfId="3073"/>
    <cellStyle name="Comma 4 6 2 2 4" xfId="3875"/>
    <cellStyle name="Comma 4 6 2 3" xfId="1518"/>
    <cellStyle name="Comma 4 6 2 3 2" xfId="4341"/>
    <cellStyle name="Comma 4 6 2 4" xfId="2588"/>
    <cellStyle name="Comma 4 6 2 5" xfId="3425"/>
    <cellStyle name="Comma 4 6 3" xfId="731"/>
    <cellStyle name="Comma 4 6 3 2" xfId="1775"/>
    <cellStyle name="Comma 4 6 3 2 2" xfId="4566"/>
    <cellStyle name="Comma 4 6 3 3" xfId="2830"/>
    <cellStyle name="Comma 4 6 3 4" xfId="3650"/>
    <cellStyle name="Comma 4 6 4" xfId="1255"/>
    <cellStyle name="Comma 4 6 4 2" xfId="4110"/>
    <cellStyle name="Comma 4 6 5" xfId="2335"/>
    <cellStyle name="Comma 4 6 6" xfId="3194"/>
    <cellStyle name="Comma 4 7" xfId="77"/>
    <cellStyle name="Comma 4 7 2" xfId="364"/>
    <cellStyle name="Comma 4 7 2 2" xfId="878"/>
    <cellStyle name="Comma 4 7 2 2 2" xfId="1922"/>
    <cellStyle name="Comma 4 7 2 2 2 2" xfId="4683"/>
    <cellStyle name="Comma 4 7 2 2 3" xfId="2964"/>
    <cellStyle name="Comma 4 7 2 2 4" xfId="3767"/>
    <cellStyle name="Comma 4 7 2 3" xfId="1408"/>
    <cellStyle name="Comma 4 7 2 3 2" xfId="4233"/>
    <cellStyle name="Comma 4 7 2 4" xfId="2479"/>
    <cellStyle name="Comma 4 7 2 5" xfId="3317"/>
    <cellStyle name="Comma 4 7 3" xfId="621"/>
    <cellStyle name="Comma 4 7 3 2" xfId="1665"/>
    <cellStyle name="Comma 4 7 3 2 2" xfId="4458"/>
    <cellStyle name="Comma 4 7 3 3" xfId="2721"/>
    <cellStyle name="Comma 4 7 3 4" xfId="3542"/>
    <cellStyle name="Comma 4 7 4" xfId="1137"/>
    <cellStyle name="Comma 4 7 4 2" xfId="3994"/>
    <cellStyle name="Comma 4 7 5" xfId="2211"/>
    <cellStyle name="Comma 4 7 6" xfId="2714"/>
    <cellStyle name="Comma 4 8" xfId="344"/>
    <cellStyle name="Comma 4 8 2" xfId="858"/>
    <cellStyle name="Comma 4 8 2 2" xfId="1902"/>
    <cellStyle name="Comma 4 8 2 2 2" xfId="4672"/>
    <cellStyle name="Comma 4 8 2 3" xfId="2948"/>
    <cellStyle name="Comma 4 8 2 4" xfId="3756"/>
    <cellStyle name="Comma 4 8 3" xfId="1388"/>
    <cellStyle name="Comma 4 8 3 2" xfId="4222"/>
    <cellStyle name="Comma 4 8 4" xfId="2463"/>
    <cellStyle name="Comma 4 8 5" xfId="3306"/>
    <cellStyle name="Comma 4 9" xfId="601"/>
    <cellStyle name="Comma 4 9 2" xfId="1645"/>
    <cellStyle name="Comma 4 9 2 2" xfId="4447"/>
    <cellStyle name="Comma 4 9 3" xfId="2706"/>
    <cellStyle name="Comma 4 9 4" xfId="3531"/>
    <cellStyle name="Comma 5" xfId="84"/>
    <cellStyle name="Comma 5 10" xfId="232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2 2 2" xfId="4884"/>
    <cellStyle name="Comma 5 2 2 2 2 2 3" xfId="3166"/>
    <cellStyle name="Comma 5 2 2 2 2 2 4" xfId="3968"/>
    <cellStyle name="Comma 5 2 2 2 2 3" xfId="1611"/>
    <cellStyle name="Comma 5 2 2 2 2 3 2" xfId="4434"/>
    <cellStyle name="Comma 5 2 2 2 2 4" xfId="2681"/>
    <cellStyle name="Comma 5 2 2 2 2 5" xfId="3518"/>
    <cellStyle name="Comma 5 2 2 2 3" xfId="824"/>
    <cellStyle name="Comma 5 2 2 2 3 2" xfId="1868"/>
    <cellStyle name="Comma 5 2 2 2 3 2 2" xfId="4659"/>
    <cellStyle name="Comma 5 2 2 2 3 3" xfId="2923"/>
    <cellStyle name="Comma 5 2 2 2 3 4" xfId="3743"/>
    <cellStyle name="Comma 5 2 2 2 4" xfId="1354"/>
    <cellStyle name="Comma 5 2 2 2 4 2" xfId="4209"/>
    <cellStyle name="Comma 5 2 2 2 5" xfId="2436"/>
    <cellStyle name="Comma 5 2 2 2 6" xfId="3293"/>
    <cellStyle name="Comma 5 2 2 3" xfId="459"/>
    <cellStyle name="Comma 5 2 2 3 2" xfId="973"/>
    <cellStyle name="Comma 5 2 2 3 2 2" xfId="2017"/>
    <cellStyle name="Comma 5 2 2 3 2 2 2" xfId="4776"/>
    <cellStyle name="Comma 5 2 2 3 2 3" xfId="3058"/>
    <cellStyle name="Comma 5 2 2 3 2 4" xfId="3860"/>
    <cellStyle name="Comma 5 2 2 3 3" xfId="1503"/>
    <cellStyle name="Comma 5 2 2 3 3 2" xfId="4326"/>
    <cellStyle name="Comma 5 2 2 3 4" xfId="2573"/>
    <cellStyle name="Comma 5 2 2 3 5" xfId="3410"/>
    <cellStyle name="Comma 5 2 2 4" xfId="716"/>
    <cellStyle name="Comma 5 2 2 4 2" xfId="1760"/>
    <cellStyle name="Comma 5 2 2 4 2 2" xfId="4551"/>
    <cellStyle name="Comma 5 2 2 4 3" xfId="2815"/>
    <cellStyle name="Comma 5 2 2 4 4" xfId="3635"/>
    <cellStyle name="Comma 5 2 2 5" xfId="1240"/>
    <cellStyle name="Comma 5 2 2 5 2" xfId="4095"/>
    <cellStyle name="Comma 5 2 2 6" xfId="2315"/>
    <cellStyle name="Comma 5 2 2 7" xfId="2177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2 2 2" xfId="4848"/>
    <cellStyle name="Comma 5 2 3 2 2 2 3" xfId="3130"/>
    <cellStyle name="Comma 5 2 3 2 2 2 4" xfId="3932"/>
    <cellStyle name="Comma 5 2 3 2 2 3" xfId="1575"/>
    <cellStyle name="Comma 5 2 3 2 2 3 2" xfId="4398"/>
    <cellStyle name="Comma 5 2 3 2 2 4" xfId="2645"/>
    <cellStyle name="Comma 5 2 3 2 2 5" xfId="3482"/>
    <cellStyle name="Comma 5 2 3 2 3" xfId="788"/>
    <cellStyle name="Comma 5 2 3 2 3 2" xfId="1832"/>
    <cellStyle name="Comma 5 2 3 2 3 2 2" xfId="4623"/>
    <cellStyle name="Comma 5 2 3 2 3 3" xfId="2887"/>
    <cellStyle name="Comma 5 2 3 2 3 4" xfId="3707"/>
    <cellStyle name="Comma 5 2 3 2 4" xfId="1316"/>
    <cellStyle name="Comma 5 2 3 2 4 2" xfId="4171"/>
    <cellStyle name="Comma 5 2 3 2 5" xfId="2398"/>
    <cellStyle name="Comma 5 2 3 2 6" xfId="3255"/>
    <cellStyle name="Comma 5 2 3 3" xfId="423"/>
    <cellStyle name="Comma 5 2 3 3 2" xfId="937"/>
    <cellStyle name="Comma 5 2 3 3 2 2" xfId="1981"/>
    <cellStyle name="Comma 5 2 3 3 2 2 2" xfId="4740"/>
    <cellStyle name="Comma 5 2 3 3 2 3" xfId="3022"/>
    <cellStyle name="Comma 5 2 3 3 2 4" xfId="3824"/>
    <cellStyle name="Comma 5 2 3 3 3" xfId="1467"/>
    <cellStyle name="Comma 5 2 3 3 3 2" xfId="4290"/>
    <cellStyle name="Comma 5 2 3 3 4" xfId="2537"/>
    <cellStyle name="Comma 5 2 3 3 5" xfId="3374"/>
    <cellStyle name="Comma 5 2 3 4" xfId="680"/>
    <cellStyle name="Comma 5 2 3 4 2" xfId="1724"/>
    <cellStyle name="Comma 5 2 3 4 2 2" xfId="4515"/>
    <cellStyle name="Comma 5 2 3 4 3" xfId="2779"/>
    <cellStyle name="Comma 5 2 3 4 4" xfId="3599"/>
    <cellStyle name="Comma 5 2 3 5" xfId="1202"/>
    <cellStyle name="Comma 5 2 3 5 2" xfId="4057"/>
    <cellStyle name="Comma 5 2 3 6" xfId="2276"/>
    <cellStyle name="Comma 5 2 3 7" xfId="3181"/>
    <cellStyle name="Comma 5 2 4" xfId="227"/>
    <cellStyle name="Comma 5 2 4 2" xfId="495"/>
    <cellStyle name="Comma 5 2 4 2 2" xfId="1009"/>
    <cellStyle name="Comma 5 2 4 2 2 2" xfId="2053"/>
    <cellStyle name="Comma 5 2 4 2 2 2 2" xfId="4812"/>
    <cellStyle name="Comma 5 2 4 2 2 3" xfId="3094"/>
    <cellStyle name="Comma 5 2 4 2 2 4" xfId="3896"/>
    <cellStyle name="Comma 5 2 4 2 3" xfId="1539"/>
    <cellStyle name="Comma 5 2 4 2 3 2" xfId="4362"/>
    <cellStyle name="Comma 5 2 4 2 4" xfId="2609"/>
    <cellStyle name="Comma 5 2 4 2 5" xfId="3446"/>
    <cellStyle name="Comma 5 2 4 3" xfId="752"/>
    <cellStyle name="Comma 5 2 4 3 2" xfId="1796"/>
    <cellStyle name="Comma 5 2 4 3 2 2" xfId="4587"/>
    <cellStyle name="Comma 5 2 4 3 3" xfId="2851"/>
    <cellStyle name="Comma 5 2 4 3 4" xfId="3671"/>
    <cellStyle name="Comma 5 2 4 4" xfId="1278"/>
    <cellStyle name="Comma 5 2 4 4 2" xfId="4133"/>
    <cellStyle name="Comma 5 2 4 5" xfId="2359"/>
    <cellStyle name="Comma 5 2 4 6" xfId="3217"/>
    <cellStyle name="Comma 5 2 5" xfId="387"/>
    <cellStyle name="Comma 5 2 5 2" xfId="901"/>
    <cellStyle name="Comma 5 2 5 2 2" xfId="1945"/>
    <cellStyle name="Comma 5 2 5 2 2 2" xfId="4704"/>
    <cellStyle name="Comma 5 2 5 2 3" xfId="2986"/>
    <cellStyle name="Comma 5 2 5 2 4" xfId="3788"/>
    <cellStyle name="Comma 5 2 5 3" xfId="1431"/>
    <cellStyle name="Comma 5 2 5 3 2" xfId="4254"/>
    <cellStyle name="Comma 5 2 5 4" xfId="2501"/>
    <cellStyle name="Comma 5 2 5 5" xfId="3338"/>
    <cellStyle name="Comma 5 2 6" xfId="644"/>
    <cellStyle name="Comma 5 2 6 2" xfId="1688"/>
    <cellStyle name="Comma 5 2 6 2 2" xfId="4479"/>
    <cellStyle name="Comma 5 2 6 3" xfId="2743"/>
    <cellStyle name="Comma 5 2 6 4" xfId="3563"/>
    <cellStyle name="Comma 5 2 7" xfId="1164"/>
    <cellStyle name="Comma 5 2 7 2" xfId="4019"/>
    <cellStyle name="Comma 5 2 8" xfId="2237"/>
    <cellStyle name="Comma 5 2 9" xfId="2933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2 2 2" xfId="4866"/>
    <cellStyle name="Comma 5 3 2 2 2 3" xfId="3148"/>
    <cellStyle name="Comma 5 3 2 2 2 4" xfId="3950"/>
    <cellStyle name="Comma 5 3 2 2 3" xfId="1593"/>
    <cellStyle name="Comma 5 3 2 2 3 2" xfId="4416"/>
    <cellStyle name="Comma 5 3 2 2 4" xfId="2663"/>
    <cellStyle name="Comma 5 3 2 2 5" xfId="3500"/>
    <cellStyle name="Comma 5 3 2 3" xfId="806"/>
    <cellStyle name="Comma 5 3 2 3 2" xfId="1850"/>
    <cellStyle name="Comma 5 3 2 3 2 2" xfId="4641"/>
    <cellStyle name="Comma 5 3 2 3 3" xfId="2905"/>
    <cellStyle name="Comma 5 3 2 3 4" xfId="3725"/>
    <cellStyle name="Comma 5 3 2 4" xfId="1335"/>
    <cellStyle name="Comma 5 3 2 4 2" xfId="4190"/>
    <cellStyle name="Comma 5 3 2 5" xfId="2417"/>
    <cellStyle name="Comma 5 3 2 6" xfId="3274"/>
    <cellStyle name="Comma 5 3 3" xfId="441"/>
    <cellStyle name="Comma 5 3 3 2" xfId="955"/>
    <cellStyle name="Comma 5 3 3 2 2" xfId="1999"/>
    <cellStyle name="Comma 5 3 3 2 2 2" xfId="4758"/>
    <cellStyle name="Comma 5 3 3 2 3" xfId="3040"/>
    <cellStyle name="Comma 5 3 3 2 4" xfId="3842"/>
    <cellStyle name="Comma 5 3 3 3" xfId="1485"/>
    <cellStyle name="Comma 5 3 3 3 2" xfId="4308"/>
    <cellStyle name="Comma 5 3 3 4" xfId="2555"/>
    <cellStyle name="Comma 5 3 3 5" xfId="3392"/>
    <cellStyle name="Comma 5 3 4" xfId="698"/>
    <cellStyle name="Comma 5 3 4 2" xfId="1742"/>
    <cellStyle name="Comma 5 3 4 2 2" xfId="4533"/>
    <cellStyle name="Comma 5 3 4 3" xfId="2797"/>
    <cellStyle name="Comma 5 3 4 4" xfId="3617"/>
    <cellStyle name="Comma 5 3 5" xfId="1221"/>
    <cellStyle name="Comma 5 3 5 2" xfId="4076"/>
    <cellStyle name="Comma 5 3 6" xfId="2295"/>
    <cellStyle name="Comma 5 3 7" xfId="2154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2 2 2" xfId="4830"/>
    <cellStyle name="Comma 5 4 2 2 2 3" xfId="3112"/>
    <cellStyle name="Comma 5 4 2 2 2 4" xfId="3914"/>
    <cellStyle name="Comma 5 4 2 2 3" xfId="1557"/>
    <cellStyle name="Comma 5 4 2 2 3 2" xfId="4380"/>
    <cellStyle name="Comma 5 4 2 2 4" xfId="2627"/>
    <cellStyle name="Comma 5 4 2 2 5" xfId="3464"/>
    <cellStyle name="Comma 5 4 2 3" xfId="770"/>
    <cellStyle name="Comma 5 4 2 3 2" xfId="1814"/>
    <cellStyle name="Comma 5 4 2 3 2 2" xfId="4605"/>
    <cellStyle name="Comma 5 4 2 3 3" xfId="2869"/>
    <cellStyle name="Comma 5 4 2 3 4" xfId="3689"/>
    <cellStyle name="Comma 5 4 2 4" xfId="1297"/>
    <cellStyle name="Comma 5 4 2 4 2" xfId="4152"/>
    <cellStyle name="Comma 5 4 2 5" xfId="2379"/>
    <cellStyle name="Comma 5 4 2 6" xfId="3236"/>
    <cellStyle name="Comma 5 4 3" xfId="405"/>
    <cellStyle name="Comma 5 4 3 2" xfId="919"/>
    <cellStyle name="Comma 5 4 3 2 2" xfId="1963"/>
    <cellStyle name="Comma 5 4 3 2 2 2" xfId="4722"/>
    <cellStyle name="Comma 5 4 3 2 3" xfId="3004"/>
    <cellStyle name="Comma 5 4 3 2 4" xfId="3806"/>
    <cellStyle name="Comma 5 4 3 3" xfId="1449"/>
    <cellStyle name="Comma 5 4 3 3 2" xfId="4272"/>
    <cellStyle name="Comma 5 4 3 4" xfId="2519"/>
    <cellStyle name="Comma 5 4 3 5" xfId="3356"/>
    <cellStyle name="Comma 5 4 4" xfId="662"/>
    <cellStyle name="Comma 5 4 4 2" xfId="1706"/>
    <cellStyle name="Comma 5 4 4 2 2" xfId="4497"/>
    <cellStyle name="Comma 5 4 4 3" xfId="2761"/>
    <cellStyle name="Comma 5 4 4 4" xfId="3581"/>
    <cellStyle name="Comma 5 4 5" xfId="1183"/>
    <cellStyle name="Comma 5 4 5 2" xfId="4038"/>
    <cellStyle name="Comma 5 4 6" xfId="2257"/>
    <cellStyle name="Comma 5 4 7" xfId="2708"/>
    <cellStyle name="Comma 5 5" xfId="207"/>
    <cellStyle name="Comma 5 5 2" xfId="477"/>
    <cellStyle name="Comma 5 5 2 2" xfId="991"/>
    <cellStyle name="Comma 5 5 2 2 2" xfId="2035"/>
    <cellStyle name="Comma 5 5 2 2 2 2" xfId="4794"/>
    <cellStyle name="Comma 5 5 2 2 3" xfId="3076"/>
    <cellStyle name="Comma 5 5 2 2 4" xfId="3878"/>
    <cellStyle name="Comma 5 5 2 3" xfId="1521"/>
    <cellStyle name="Comma 5 5 2 3 2" xfId="4344"/>
    <cellStyle name="Comma 5 5 2 4" xfId="2591"/>
    <cellStyle name="Comma 5 5 2 5" xfId="3428"/>
    <cellStyle name="Comma 5 5 3" xfId="734"/>
    <cellStyle name="Comma 5 5 3 2" xfId="1778"/>
    <cellStyle name="Comma 5 5 3 2 2" xfId="4569"/>
    <cellStyle name="Comma 5 5 3 3" xfId="2833"/>
    <cellStyle name="Comma 5 5 3 4" xfId="3653"/>
    <cellStyle name="Comma 5 5 4" xfId="1259"/>
    <cellStyle name="Comma 5 5 4 2" xfId="4114"/>
    <cellStyle name="Comma 5 5 5" xfId="2339"/>
    <cellStyle name="Comma 5 5 6" xfId="3198"/>
    <cellStyle name="Comma 5 6" xfId="368"/>
    <cellStyle name="Comma 5 6 2" xfId="882"/>
    <cellStyle name="Comma 5 6 2 2" xfId="1926"/>
    <cellStyle name="Comma 5 6 2 2 2" xfId="4686"/>
    <cellStyle name="Comma 5 6 2 3" xfId="2968"/>
    <cellStyle name="Comma 5 6 2 4" xfId="3770"/>
    <cellStyle name="Comma 5 6 3" xfId="1412"/>
    <cellStyle name="Comma 5 6 3 2" xfId="4236"/>
    <cellStyle name="Comma 5 6 4" xfId="2483"/>
    <cellStyle name="Comma 5 6 5" xfId="3320"/>
    <cellStyle name="Comma 5 7" xfId="625"/>
    <cellStyle name="Comma 5 7 2" xfId="1669"/>
    <cellStyle name="Comma 5 7 2 2" xfId="4461"/>
    <cellStyle name="Comma 5 7 3" xfId="2725"/>
    <cellStyle name="Comma 5 7 4" xfId="3545"/>
    <cellStyle name="Comma 5 8" xfId="1144"/>
    <cellStyle name="Comma 5 8 2" xfId="4000"/>
    <cellStyle name="Comma 5 9" xfId="2218"/>
    <cellStyle name="Comma 6" xfId="81"/>
    <cellStyle name="Comma 6 2" xfId="104"/>
    <cellStyle name="Comma 6 2 2" xfId="182"/>
    <cellStyle name="Comma 6 2 2 2" xfId="304"/>
    <cellStyle name="Comma 6 2 2 2 2" xfId="1353"/>
    <cellStyle name="Comma 6 2 2 2 2 2" xfId="4208"/>
    <cellStyle name="Comma 6 2 2 2 3" xfId="2435"/>
    <cellStyle name="Comma 6 2 2 2 4" xfId="3292"/>
    <cellStyle name="Comma 6 2 2 3" xfId="1239"/>
    <cellStyle name="Comma 6 2 2 3 2" xfId="4094"/>
    <cellStyle name="Comma 6 2 2 4" xfId="2314"/>
    <cellStyle name="Comma 6 2 2 5" xfId="2181"/>
    <cellStyle name="Comma 6 2 3" xfId="143"/>
    <cellStyle name="Comma 6 2 3 2" xfId="265"/>
    <cellStyle name="Comma 6 2 3 2 2" xfId="1315"/>
    <cellStyle name="Comma 6 2 3 2 2 2" xfId="4170"/>
    <cellStyle name="Comma 6 2 3 2 3" xfId="2397"/>
    <cellStyle name="Comma 6 2 3 2 4" xfId="3254"/>
    <cellStyle name="Comma 6 2 3 3" xfId="1201"/>
    <cellStyle name="Comma 6 2 3 3 2" xfId="4056"/>
    <cellStyle name="Comma 6 2 3 4" xfId="2275"/>
    <cellStyle name="Comma 6 2 3 5" xfId="2939"/>
    <cellStyle name="Comma 6 2 4" xfId="226"/>
    <cellStyle name="Comma 6 2 4 2" xfId="1277"/>
    <cellStyle name="Comma 6 2 4 2 2" xfId="4132"/>
    <cellStyle name="Comma 6 2 4 3" xfId="2358"/>
    <cellStyle name="Comma 6 2 4 4" xfId="3216"/>
    <cellStyle name="Comma 6 2 5" xfId="1163"/>
    <cellStyle name="Comma 6 2 5 2" xfId="4018"/>
    <cellStyle name="Comma 6 2 6" xfId="2236"/>
    <cellStyle name="Comma 6 2 7" xfId="2459"/>
    <cellStyle name="Comma 6 3" xfId="162"/>
    <cellStyle name="Comma 6 3 2" xfId="284"/>
    <cellStyle name="Comma 6 3 2 2" xfId="1334"/>
    <cellStyle name="Comma 6 3 2 2 2" xfId="4189"/>
    <cellStyle name="Comma 6 3 2 3" xfId="2416"/>
    <cellStyle name="Comma 6 3 2 4" xfId="3273"/>
    <cellStyle name="Comma 6 3 3" xfId="1220"/>
    <cellStyle name="Comma 6 3 3 2" xfId="4075"/>
    <cellStyle name="Comma 6 3 4" xfId="2294"/>
    <cellStyle name="Comma 6 3 5" xfId="2157"/>
    <cellStyle name="Comma 6 4" xfId="124"/>
    <cellStyle name="Comma 6 4 2" xfId="246"/>
    <cellStyle name="Comma 6 4 2 2" xfId="1296"/>
    <cellStyle name="Comma 6 4 2 2 2" xfId="4151"/>
    <cellStyle name="Comma 6 4 2 3" xfId="2378"/>
    <cellStyle name="Comma 6 4 2 4" xfId="3235"/>
    <cellStyle name="Comma 6 4 3" xfId="1182"/>
    <cellStyle name="Comma 6 4 3 2" xfId="4037"/>
    <cellStyle name="Comma 6 4 4" xfId="2256"/>
    <cellStyle name="Comma 6 4 5" xfId="2217"/>
    <cellStyle name="Comma 6 5" xfId="206"/>
    <cellStyle name="Comma 6 5 2" xfId="1258"/>
    <cellStyle name="Comma 6 5 2 2" xfId="4113"/>
    <cellStyle name="Comma 6 5 3" xfId="2338"/>
    <cellStyle name="Comma 6 5 4" xfId="3197"/>
    <cellStyle name="Comma 6 6" xfId="1141"/>
    <cellStyle name="Comma 6 6 2" xfId="3998"/>
    <cellStyle name="Comma 6 7" xfId="2215"/>
    <cellStyle name="Comma 6 8" xfId="3182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2 2 2" xfId="4875"/>
    <cellStyle name="Comma 7 2 2 2 2 3" xfId="3157"/>
    <cellStyle name="Comma 7 2 2 2 2 4" xfId="3959"/>
    <cellStyle name="Comma 7 2 2 2 3" xfId="1602"/>
    <cellStyle name="Comma 7 2 2 2 3 2" xfId="4425"/>
    <cellStyle name="Comma 7 2 2 2 4" xfId="2672"/>
    <cellStyle name="Comma 7 2 2 2 5" xfId="3509"/>
    <cellStyle name="Comma 7 2 2 3" xfId="815"/>
    <cellStyle name="Comma 7 2 2 3 2" xfId="1859"/>
    <cellStyle name="Comma 7 2 2 3 2 2" xfId="4650"/>
    <cellStyle name="Comma 7 2 2 3 3" xfId="2914"/>
    <cellStyle name="Comma 7 2 2 3 4" xfId="3734"/>
    <cellStyle name="Comma 7 2 2 4" xfId="1344"/>
    <cellStyle name="Comma 7 2 2 4 2" xfId="4199"/>
    <cellStyle name="Comma 7 2 2 5" xfId="2426"/>
    <cellStyle name="Comma 7 2 2 6" xfId="3283"/>
    <cellStyle name="Comma 7 2 3" xfId="450"/>
    <cellStyle name="Comma 7 2 3 2" xfId="964"/>
    <cellStyle name="Comma 7 2 3 2 2" xfId="2008"/>
    <cellStyle name="Comma 7 2 3 2 2 2" xfId="4767"/>
    <cellStyle name="Comma 7 2 3 2 3" xfId="3049"/>
    <cellStyle name="Comma 7 2 3 2 4" xfId="3851"/>
    <cellStyle name="Comma 7 2 3 3" xfId="1494"/>
    <cellStyle name="Comma 7 2 3 3 2" xfId="4317"/>
    <cellStyle name="Comma 7 2 3 4" xfId="2564"/>
    <cellStyle name="Comma 7 2 3 5" xfId="3401"/>
    <cellStyle name="Comma 7 2 4" xfId="707"/>
    <cellStyle name="Comma 7 2 4 2" xfId="1751"/>
    <cellStyle name="Comma 7 2 4 2 2" xfId="4542"/>
    <cellStyle name="Comma 7 2 4 3" xfId="2806"/>
    <cellStyle name="Comma 7 2 4 4" xfId="3626"/>
    <cellStyle name="Comma 7 2 5" xfId="1230"/>
    <cellStyle name="Comma 7 2 5 2" xfId="4085"/>
    <cellStyle name="Comma 7 2 6" xfId="2305"/>
    <cellStyle name="Comma 7 2 7" xfId="2172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2 2 2" xfId="4839"/>
    <cellStyle name="Comma 7 3 2 2 2 3" xfId="3121"/>
    <cellStyle name="Comma 7 3 2 2 2 4" xfId="3923"/>
    <cellStyle name="Comma 7 3 2 2 3" xfId="1566"/>
    <cellStyle name="Comma 7 3 2 2 3 2" xfId="4389"/>
    <cellStyle name="Comma 7 3 2 2 4" xfId="2636"/>
    <cellStyle name="Comma 7 3 2 2 5" xfId="3473"/>
    <cellStyle name="Comma 7 3 2 3" xfId="779"/>
    <cellStyle name="Comma 7 3 2 3 2" xfId="1823"/>
    <cellStyle name="Comma 7 3 2 3 2 2" xfId="4614"/>
    <cellStyle name="Comma 7 3 2 3 3" xfId="2878"/>
    <cellStyle name="Comma 7 3 2 3 4" xfId="3698"/>
    <cellStyle name="Comma 7 3 2 4" xfId="1306"/>
    <cellStyle name="Comma 7 3 2 4 2" xfId="4161"/>
    <cellStyle name="Comma 7 3 2 5" xfId="2388"/>
    <cellStyle name="Comma 7 3 2 6" xfId="3245"/>
    <cellStyle name="Comma 7 3 3" xfId="414"/>
    <cellStyle name="Comma 7 3 3 2" xfId="928"/>
    <cellStyle name="Comma 7 3 3 2 2" xfId="1972"/>
    <cellStyle name="Comma 7 3 3 2 2 2" xfId="4731"/>
    <cellStyle name="Comma 7 3 3 2 3" xfId="3013"/>
    <cellStyle name="Comma 7 3 3 2 4" xfId="3815"/>
    <cellStyle name="Comma 7 3 3 3" xfId="1458"/>
    <cellStyle name="Comma 7 3 3 3 2" xfId="4281"/>
    <cellStyle name="Comma 7 3 3 4" xfId="2528"/>
    <cellStyle name="Comma 7 3 3 5" xfId="3365"/>
    <cellStyle name="Comma 7 3 4" xfId="671"/>
    <cellStyle name="Comma 7 3 4 2" xfId="1715"/>
    <cellStyle name="Comma 7 3 4 2 2" xfId="4506"/>
    <cellStyle name="Comma 7 3 4 3" xfId="2770"/>
    <cellStyle name="Comma 7 3 4 4" xfId="3590"/>
    <cellStyle name="Comma 7 3 5" xfId="1192"/>
    <cellStyle name="Comma 7 3 5 2" xfId="4047"/>
    <cellStyle name="Comma 7 3 6" xfId="2266"/>
    <cellStyle name="Comma 7 3 7" xfId="2946"/>
    <cellStyle name="Comma 7 4" xfId="217"/>
    <cellStyle name="Comma 7 4 2" xfId="486"/>
    <cellStyle name="Comma 7 4 2 2" xfId="1000"/>
    <cellStyle name="Comma 7 4 2 2 2" xfId="2044"/>
    <cellStyle name="Comma 7 4 2 2 2 2" xfId="4803"/>
    <cellStyle name="Comma 7 4 2 2 3" xfId="3085"/>
    <cellStyle name="Comma 7 4 2 2 4" xfId="3887"/>
    <cellStyle name="Comma 7 4 2 3" xfId="1530"/>
    <cellStyle name="Comma 7 4 2 3 2" xfId="4353"/>
    <cellStyle name="Comma 7 4 2 4" xfId="2600"/>
    <cellStyle name="Comma 7 4 2 5" xfId="3437"/>
    <cellStyle name="Comma 7 4 3" xfId="743"/>
    <cellStyle name="Comma 7 4 3 2" xfId="1787"/>
    <cellStyle name="Comma 7 4 3 2 2" xfId="4578"/>
    <cellStyle name="Comma 7 4 3 3" xfId="2842"/>
    <cellStyle name="Comma 7 4 3 4" xfId="3662"/>
    <cellStyle name="Comma 7 4 4" xfId="1268"/>
    <cellStyle name="Comma 7 4 4 2" xfId="4123"/>
    <cellStyle name="Comma 7 4 5" xfId="2349"/>
    <cellStyle name="Comma 7 4 6" xfId="3207"/>
    <cellStyle name="Comma 7 5" xfId="378"/>
    <cellStyle name="Comma 7 5 2" xfId="892"/>
    <cellStyle name="Comma 7 5 2 2" xfId="1936"/>
    <cellStyle name="Comma 7 5 2 2 2" xfId="4695"/>
    <cellStyle name="Comma 7 5 2 3" xfId="2977"/>
    <cellStyle name="Comma 7 5 2 4" xfId="3779"/>
    <cellStyle name="Comma 7 5 3" xfId="1422"/>
    <cellStyle name="Comma 7 5 3 2" xfId="4245"/>
    <cellStyle name="Comma 7 5 4" xfId="2492"/>
    <cellStyle name="Comma 7 5 5" xfId="3329"/>
    <cellStyle name="Comma 7 6" xfId="635"/>
    <cellStyle name="Comma 7 6 2" xfId="1679"/>
    <cellStyle name="Comma 7 6 2 2" xfId="4470"/>
    <cellStyle name="Comma 7 6 3" xfId="2734"/>
    <cellStyle name="Comma 7 6 4" xfId="3554"/>
    <cellStyle name="Comma 7 7" xfId="1154"/>
    <cellStyle name="Comma 7 7 2" xfId="4009"/>
    <cellStyle name="Comma 7 8" xfId="2227"/>
    <cellStyle name="Comma 7 9" xfId="2949"/>
    <cellStyle name="Comma 8" xfId="153"/>
    <cellStyle name="Comma 8 2" xfId="275"/>
    <cellStyle name="Comma 8 2 2" xfId="540"/>
    <cellStyle name="Comma 8 2 2 2" xfId="1054"/>
    <cellStyle name="Comma 8 2 2 2 2" xfId="2098"/>
    <cellStyle name="Comma 8 2 2 2 2 2" xfId="4857"/>
    <cellStyle name="Comma 8 2 2 2 3" xfId="3139"/>
    <cellStyle name="Comma 8 2 2 2 4" xfId="3941"/>
    <cellStyle name="Comma 8 2 2 3" xfId="1584"/>
    <cellStyle name="Comma 8 2 2 3 2" xfId="4407"/>
    <cellStyle name="Comma 8 2 2 4" xfId="2654"/>
    <cellStyle name="Comma 8 2 2 5" xfId="3491"/>
    <cellStyle name="Comma 8 2 3" xfId="797"/>
    <cellStyle name="Comma 8 2 3 2" xfId="1841"/>
    <cellStyle name="Comma 8 2 3 2 2" xfId="4632"/>
    <cellStyle name="Comma 8 2 3 3" xfId="2896"/>
    <cellStyle name="Comma 8 2 3 4" xfId="3716"/>
    <cellStyle name="Comma 8 2 4" xfId="1325"/>
    <cellStyle name="Comma 8 2 4 2" xfId="4180"/>
    <cellStyle name="Comma 8 2 5" xfId="2407"/>
    <cellStyle name="Comma 8 2 6" xfId="3264"/>
    <cellStyle name="Comma 8 3" xfId="432"/>
    <cellStyle name="Comma 8 3 2" xfId="946"/>
    <cellStyle name="Comma 8 3 2 2" xfId="1990"/>
    <cellStyle name="Comma 8 3 2 2 2" xfId="4749"/>
    <cellStyle name="Comma 8 3 2 3" xfId="3031"/>
    <cellStyle name="Comma 8 3 2 4" xfId="3833"/>
    <cellStyle name="Comma 8 3 3" xfId="1476"/>
    <cellStyle name="Comma 8 3 3 2" xfId="4299"/>
    <cellStyle name="Comma 8 3 4" xfId="2546"/>
    <cellStyle name="Comma 8 3 5" xfId="3383"/>
    <cellStyle name="Comma 8 4" xfId="689"/>
    <cellStyle name="Comma 8 4 2" xfId="1733"/>
    <cellStyle name="Comma 8 4 2 2" xfId="4524"/>
    <cellStyle name="Comma 8 4 3" xfId="2788"/>
    <cellStyle name="Comma 8 4 4" xfId="3608"/>
    <cellStyle name="Comma 8 5" xfId="1211"/>
    <cellStyle name="Comma 8 5 2" xfId="4066"/>
    <cellStyle name="Comma 8 6" xfId="2285"/>
    <cellStyle name="Comma 8 7" xfId="2158"/>
    <cellStyle name="Comma 9" xfId="115"/>
    <cellStyle name="Comma 9 2" xfId="237"/>
    <cellStyle name="Comma 9 2 2" xfId="504"/>
    <cellStyle name="Comma 9 2 2 2" xfId="1018"/>
    <cellStyle name="Comma 9 2 2 2 2" xfId="2062"/>
    <cellStyle name="Comma 9 2 2 2 2 2" xfId="4821"/>
    <cellStyle name="Comma 9 2 2 2 3" xfId="3103"/>
    <cellStyle name="Comma 9 2 2 2 4" xfId="3905"/>
    <cellStyle name="Comma 9 2 2 3" xfId="1548"/>
    <cellStyle name="Comma 9 2 2 3 2" xfId="4371"/>
    <cellStyle name="Comma 9 2 2 4" xfId="2618"/>
    <cellStyle name="Comma 9 2 2 5" xfId="3455"/>
    <cellStyle name="Comma 9 2 3" xfId="761"/>
    <cellStyle name="Comma 9 2 3 2" xfId="1805"/>
    <cellStyle name="Comma 9 2 3 2 2" xfId="4596"/>
    <cellStyle name="Comma 9 2 3 3" xfId="2860"/>
    <cellStyle name="Comma 9 2 3 4" xfId="3680"/>
    <cellStyle name="Comma 9 2 4" xfId="1287"/>
    <cellStyle name="Comma 9 2 4 2" xfId="4142"/>
    <cellStyle name="Comma 9 2 5" xfId="2369"/>
    <cellStyle name="Comma 9 2 6" xfId="3226"/>
    <cellStyle name="Comma 9 3" xfId="396"/>
    <cellStyle name="Comma 9 3 2" xfId="910"/>
    <cellStyle name="Comma 9 3 2 2" xfId="1954"/>
    <cellStyle name="Comma 9 3 2 2 2" xfId="4713"/>
    <cellStyle name="Comma 9 3 2 3" xfId="2995"/>
    <cellStyle name="Comma 9 3 2 4" xfId="3797"/>
    <cellStyle name="Comma 9 3 3" xfId="1440"/>
    <cellStyle name="Comma 9 3 3 2" xfId="4263"/>
    <cellStyle name="Comma 9 3 4" xfId="2510"/>
    <cellStyle name="Comma 9 3 5" xfId="3347"/>
    <cellStyle name="Comma 9 4" xfId="653"/>
    <cellStyle name="Comma 9 4 2" xfId="1697"/>
    <cellStyle name="Comma 9 4 2 2" xfId="4488"/>
    <cellStyle name="Comma 9 4 3" xfId="2752"/>
    <cellStyle name="Comma 9 4 4" xfId="3572"/>
    <cellStyle name="Comma 9 5" xfId="1173"/>
    <cellStyle name="Comma 9 5 2" xfId="4028"/>
    <cellStyle name="Comma 9 6" xfId="2247"/>
    <cellStyle name="Comma 9 7" xfId="2452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5 2 2" xfId="3997"/>
    <cellStyle name="Normal 2 5 3" xfId="2214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489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3 2 2" xfId="3999"/>
    <cellStyle name="Percent 3 3" xfId="2216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K13" sqref="K13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43188</v>
      </c>
    </row>
    <row r="7" spans="1:12" x14ac:dyDescent="0.2">
      <c r="A7" s="107" t="str">
        <f>"Market Profile - "&amp; TEXT($H$3,"MMM")&amp;" "&amp;TEXT($H$3,"YYYY")</f>
        <v>Market Profile - Mar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93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93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94"/>
      <c r="B15" s="282" t="str">
        <f>TEXT($H$3,"MMM")&amp;" "&amp;TEXT($H$3,"YYYY")</f>
        <v>Mar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5866354</v>
      </c>
      <c r="C16" s="127">
        <f>Data!D5</f>
        <v>17758254</v>
      </c>
      <c r="D16" s="249">
        <f>Data!D8</f>
        <v>18041944</v>
      </c>
      <c r="E16" s="286">
        <f>(C16-D16)/ABS(D16)</f>
        <v>-1.5723915338613177E-2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7798.3411990000004</v>
      </c>
      <c r="C17" s="127">
        <f>Data!B5/1000000</f>
        <v>22907.763857000002</v>
      </c>
      <c r="D17" s="249">
        <f>Data!B8/1000000</f>
        <v>20139.949129000001</v>
      </c>
      <c r="E17" s="286">
        <f t="shared" ref="E17:E18" si="0">(C17-D17)/ABS(D17)</f>
        <v>0.13742908238107501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537163.48849914083</v>
      </c>
      <c r="C18" s="127">
        <f>Data!C5/1000000</f>
        <v>1591698.9326830965</v>
      </c>
      <c r="D18" s="249">
        <f>Data!C8/1000000</f>
        <v>1280657.646356856</v>
      </c>
      <c r="E18" s="286">
        <f t="shared" si="0"/>
        <v>0.24287621848905019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2790</v>
      </c>
      <c r="C21" s="127">
        <f>Data!F5</f>
        <v>7699</v>
      </c>
      <c r="D21" s="249">
        <f>Data!F8</f>
        <v>8110</v>
      </c>
      <c r="E21" s="286">
        <f>(C21-D21)/ABS(D21)</f>
        <v>-5.067817509247842E-2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1195.064975</v>
      </c>
      <c r="C22" s="127">
        <f>Data!G5/1000000</f>
        <v>2395.8472999999999</v>
      </c>
      <c r="D22" s="249">
        <f>Data!G8/1000000</f>
        <v>1809.416573</v>
      </c>
      <c r="E22" s="286">
        <f t="shared" ref="E22:E23" si="1">(C22-D22)/ABS(D22)</f>
        <v>0.32409934547449287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41733.01792596087</v>
      </c>
      <c r="C23" s="128">
        <f>Data!H5/1000000</f>
        <v>103395.08855612142</v>
      </c>
      <c r="D23" s="290">
        <f>Data!H8/1000000</f>
        <v>71935.413473451015</v>
      </c>
      <c r="E23" s="291">
        <f t="shared" si="1"/>
        <v>0.43733223406411831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Mar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113146.90859841999</v>
      </c>
      <c r="C29" s="249">
        <f>Data!O5/1000000</f>
        <v>352726.60864162998</v>
      </c>
      <c r="D29" s="249">
        <f>Data!O8/1000000</f>
        <v>204373.97821847</v>
      </c>
      <c r="E29" s="195">
        <f>C29-D29</f>
        <v>148352.63042315998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-114545.45431956</v>
      </c>
      <c r="C30" s="249">
        <f>Data!P5/1000000</f>
        <v>-328415.41721746</v>
      </c>
      <c r="D30" s="249">
        <f>Data!P8/1000000</f>
        <v>-247416.93824991002</v>
      </c>
      <c r="E30" s="195">
        <f>C30-D30</f>
        <v>-80998.478967549978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-1398.5457211400001</v>
      </c>
      <c r="C31" s="298">
        <f>Data!Q5/1000000</f>
        <v>24311.19142417</v>
      </c>
      <c r="D31" s="298">
        <f>Data!Q8/1000000</f>
        <v>-43042.960031440001</v>
      </c>
      <c r="E31" s="299">
        <f>C31-D31</f>
        <v>67354.151455610001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Mar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26298</v>
      </c>
      <c r="C38" s="287">
        <f>Data!CK6</f>
        <v>78259</v>
      </c>
      <c r="D38" s="287">
        <f>Data!CK11</f>
        <v>72188</v>
      </c>
      <c r="E38" s="286">
        <f t="shared" ref="E38:E40" si="2">IFERROR(IF(OR(AND(D38="",C38=""),AND(D38=0,C38=0)),"",
IF(OR(D38="",D38=0),1,
IF(OR(D38&lt;&gt;"",D38&lt;&gt;0),(C38-D38)/ABS(D38)))),-1)</f>
        <v>8.4099850390646644E-2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686093.17068900005</v>
      </c>
      <c r="C39" s="287">
        <f>Data!CK7/1000000</f>
        <v>2580546.004923</v>
      </c>
      <c r="D39" s="287">
        <f>Data!CK12/1000000</f>
        <v>1847604.8995060001</v>
      </c>
      <c r="E39" s="286">
        <f t="shared" si="2"/>
        <v>0.39669796589788686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725289.40529594978</v>
      </c>
      <c r="C40" s="287">
        <f>Data!CK8/1000000</f>
        <v>2684277.059425252</v>
      </c>
      <c r="D40" s="287">
        <f>Data!CK13/1000000</f>
        <v>1968867.9634652871</v>
      </c>
      <c r="E40" s="286">
        <f t="shared" si="2"/>
        <v>0.36336062612386461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10449</v>
      </c>
      <c r="C43" s="287">
        <f>Data!CN6</f>
        <v>38438</v>
      </c>
      <c r="D43" s="287">
        <f>Data!CN11</f>
        <v>40286</v>
      </c>
      <c r="E43" s="286">
        <f t="shared" ref="E43:E45" si="3">IFERROR(IF(OR(AND(D43="",C43=""),AND(D43=0,C43=0)),"",
IF(OR(D43="",D43=0),1,
IF(OR(D43&lt;&gt;"",D43&lt;&gt;0),(C43-D43)/ABS(D43)))),-1)</f>
        <v>-4.5872015092091545E-2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1470156.998958</v>
      </c>
      <c r="C44" s="287">
        <f>Data!CN7/1000000</f>
        <v>4758199.5870310003</v>
      </c>
      <c r="D44" s="287">
        <f>Data!CN12/1000000</f>
        <v>4527766.6789819999</v>
      </c>
      <c r="E44" s="286">
        <f t="shared" si="3"/>
        <v>5.0893282358977429E-2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1518485.9789777494</v>
      </c>
      <c r="C45" s="287">
        <f>Data!CN8/1000000</f>
        <v>4837987.0004268354</v>
      </c>
      <c r="D45" s="287">
        <f>Data!CN13/1000000</f>
        <v>4448092.434771141</v>
      </c>
      <c r="E45" s="286">
        <f t="shared" si="3"/>
        <v>8.7654330788599008E-2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827</v>
      </c>
      <c r="C48" s="127">
        <f>Data!CQ6</f>
        <v>2351</v>
      </c>
      <c r="D48" s="249">
        <f>Data!CQ11</f>
        <v>2000</v>
      </c>
      <c r="E48" s="286">
        <f t="shared" ref="E48:E50" si="4">IFERROR(IF(OR(AND(D48="",C48=""),AND(D48=0,C48=0)),"",
IF(OR(D48="",D48=0),1,
IF(OR(D48&lt;&gt;"",D48&lt;&gt;0),(C48-D48)/ABS(D48)))),-1)</f>
        <v>0.17549999999999999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49036.432407</v>
      </c>
      <c r="C49" s="127">
        <f>Data!CQ7/1000000</f>
        <v>169290.43459399999</v>
      </c>
      <c r="D49" s="249">
        <f>Data!CQ12/1000000</f>
        <v>136476.199437</v>
      </c>
      <c r="E49" s="286">
        <f t="shared" si="4"/>
        <v>0.24043925089039178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16419.024036679999</v>
      </c>
      <c r="C50" s="128">
        <f>Data!CQ8/1000000</f>
        <v>53485.944032069994</v>
      </c>
      <c r="D50" s="290">
        <f>Data!CQ13/1000000</f>
        <v>49635.534950360001</v>
      </c>
      <c r="E50" s="291">
        <f t="shared" si="4"/>
        <v>7.7573639239725101E-2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Mar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98163.913576999999</v>
      </c>
      <c r="C57" s="287">
        <f>(SUMIFS(Data!$CZ$1:$CZ$12,Data!$CU$1:$CU$12,"Standard Trade")+SUMIFS(Data!$CZ$1:$CZ$12,Data!$CU$1:$CU$12,"Standard Trade (Spot)"))/1000000</f>
        <v>333002.75008000003</v>
      </c>
      <c r="D57" s="287">
        <f>(SUMIFS(Data!$CZ$27:$CZ$38,Data!$CU$27:$CU$38,"Standard Trade")+SUMIFS(Data!$CZ$27:$CZ$38,Data!$CU$27:$CU$38,"Standard Trade (Spot)"))/1000000</f>
        <v>243756.82294400001</v>
      </c>
      <c r="E57" s="195">
        <f>C57-D57</f>
        <v>89245.927136000013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84537.472028000004</v>
      </c>
      <c r="C58" s="287">
        <f>(SUMIFS(Data!$DC$1:$DC$12,Data!$CU$1:$CU$12,"Standard Trade")+SUMIFS(Data!$DC$1:$DC$12,Data!$CU$1:$CU$12,"Standard Trade (Spot)"))/1000000</f>
        <v>312617.89555399999</v>
      </c>
      <c r="D58" s="287">
        <f>(SUMIFS(Data!$DC$27:$DC$38,Data!$CU$27:$CU$38,"Standard Trade")+SUMIFS(Data!$DC$27:$DC$38,Data!$CU$27:$CU$38,"Standard Trade (Spot)"))/1000000</f>
        <v>224577.53541099999</v>
      </c>
      <c r="E58" s="195">
        <f>C58-D58</f>
        <v>88040.360142999998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13626.441548999996</v>
      </c>
      <c r="C59" s="298">
        <f t="shared" ref="C59" si="5">C57-C58</f>
        <v>20384.854526000039</v>
      </c>
      <c r="D59" s="298">
        <f>D57-D58</f>
        <v>19179.287533000024</v>
      </c>
      <c r="E59" s="298">
        <f>E57-E58</f>
        <v>1205.5669930000149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Mar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310168</v>
      </c>
      <c r="C67" s="249">
        <f>Data!BR2</f>
        <v>859697</v>
      </c>
      <c r="D67" s="249">
        <f>Data!BR8</f>
        <v>795615</v>
      </c>
      <c r="E67" s="286">
        <f>IFERROR(IF(OR(AND(D67="",C67=""),AND(D67=0,C67=0)),"",
IF(OR(D67="",D67=0),1,
IF(OR(D67&lt;&gt;"",D67&lt;&gt;0),(C67-D67)/ABS(D67)))),-1)</f>
        <v>8.054398169969143E-2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25330.651999999998</v>
      </c>
      <c r="C68" s="249">
        <f>Data!BQ2/1000</f>
        <v>36396.256999999998</v>
      </c>
      <c r="D68" s="249">
        <f>Data!BQ8/1000</f>
        <v>40666.190999999999</v>
      </c>
      <c r="E68" s="286">
        <f t="shared" ref="E68:E70" si="6">IFERROR(IF(OR(AND(D68="",C68=""),AND(D68=0,C68=0)),"",
IF(OR(D68="",D68=0),1,
IF(OR(D68&lt;&gt;"",D68&lt;&gt;0),(C68-D68)/ABS(D68)))),-1)</f>
        <v>-0.1049996052003002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878.44856615831088</v>
      </c>
      <c r="C69" s="249">
        <f>Data!BP2/1000000000</f>
        <v>1596.0238739733923</v>
      </c>
      <c r="D69" s="249">
        <f>Data!BP8/1000000000</f>
        <v>1491.2908456493255</v>
      </c>
      <c r="E69" s="286">
        <f t="shared" si="6"/>
        <v>7.0229780213305559E-2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6974786</v>
      </c>
      <c r="C70" s="249">
        <f>B70</f>
        <v>6974786</v>
      </c>
      <c r="D70" s="249">
        <f>Data!BP14</f>
        <v>33140794</v>
      </c>
      <c r="E70" s="286">
        <f t="shared" si="6"/>
        <v>-0.78954076960256292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1208</v>
      </c>
      <c r="C73" s="249">
        <f>Data!BR5</f>
        <v>3083</v>
      </c>
      <c r="D73" s="249">
        <f>Data!BR11</f>
        <v>9239</v>
      </c>
      <c r="E73" s="286">
        <f t="shared" ref="E73:E76" si="7">IFERROR(IF(OR(AND(D73="",C73=""),AND(D73=0,C73=0)),"",
IF(OR(D73="",D73=0),1,
IF(OR(D73&lt;&gt;"",D73&lt;&gt;0),(C73-D73)/ABS(D73)))),-1)</f>
        <v>-0.66630587725944368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1357.4939999999999</v>
      </c>
      <c r="C74" s="249">
        <f>Data!BQ5/1000</f>
        <v>5184.1869999999999</v>
      </c>
      <c r="D74" s="249">
        <f>Data!BQ11/1000</f>
        <v>6428.7280000000001</v>
      </c>
      <c r="E74" s="286">
        <f t="shared" si="7"/>
        <v>-0.19359055166123068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3.4767287324900003</v>
      </c>
      <c r="C75" s="249">
        <f>Data!BP5/1000000000</f>
        <v>8.3727004661300004</v>
      </c>
      <c r="D75" s="249">
        <f>Data!BP11/1000000000</f>
        <v>12.361259485620002</v>
      </c>
      <c r="E75" s="286">
        <f t="shared" si="7"/>
        <v>-0.32266607008209308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1883101</v>
      </c>
      <c r="C76" s="249">
        <f>B76</f>
        <v>1883101</v>
      </c>
      <c r="D76" s="249">
        <f>Data!BP17</f>
        <v>2850053</v>
      </c>
      <c r="E76" s="286">
        <f t="shared" si="7"/>
        <v>-0.33927509418245905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Mar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Mar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516</v>
      </c>
      <c r="C103" s="249">
        <f>Data!BR32</f>
        <v>3134</v>
      </c>
      <c r="D103" s="249">
        <f>Data!BR38</f>
        <v>2439</v>
      </c>
      <c r="E103" s="286">
        <f t="shared" ref="E103:E106" si="8">IFERROR(IF(OR(AND(D103="",C103=""),AND(D103=0,C103=0)),"",
IF(OR(D103="",D103=0),1,
IF(OR(D103&lt;&gt;"",D103&lt;&gt;0),(C103-D103)/ABS(D103)))),-1)</f>
        <v>0.28495284952849531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186834</v>
      </c>
      <c r="C104" s="249">
        <f>Data!BQ32</f>
        <v>3363160</v>
      </c>
      <c r="D104" s="249">
        <f>Data!BQ38</f>
        <v>2612088</v>
      </c>
      <c r="E104" s="286">
        <f t="shared" si="8"/>
        <v>0.28753702019227528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20233.31870937</v>
      </c>
      <c r="C105" s="249">
        <f>Data!BP32/1000000</f>
        <v>369823.61729153997</v>
      </c>
      <c r="D105" s="249">
        <f>Data!BP38/1000000</f>
        <v>301427.78158687998</v>
      </c>
      <c r="E105" s="286">
        <f t="shared" si="8"/>
        <v>0.22690621065048172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1089918</v>
      </c>
      <c r="C106" s="249">
        <f>B106</f>
        <v>1089918</v>
      </c>
      <c r="D106" s="249">
        <f>Data!BP44</f>
        <v>804067</v>
      </c>
      <c r="E106" s="286">
        <f t="shared" si="8"/>
        <v>0.35550644411473176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66</v>
      </c>
      <c r="C109" s="127">
        <f>Data!BR35</f>
        <v>271</v>
      </c>
      <c r="D109" s="127">
        <f>Data!BR41</f>
        <v>110</v>
      </c>
      <c r="E109" s="286">
        <f t="shared" ref="E109:E112" si="9">IFERROR(IF(OR(AND(D109="",C109=""),AND(D109=0,C109=0)),"",
IF(OR(D109="",D109=0),1,
IF(OR(D109&lt;&gt;"",D109&lt;&gt;0),(C109-D109)/ABS(D109)))),-1)</f>
        <v>1.4636363636363636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28832</v>
      </c>
      <c r="C110" s="127">
        <f>Data!BQ35</f>
        <v>144214</v>
      </c>
      <c r="D110" s="127">
        <f>Data!BQ41</f>
        <v>51436</v>
      </c>
      <c r="E110" s="286">
        <f t="shared" si="9"/>
        <v>1.8037561241154056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2563.6755544000002</v>
      </c>
      <c r="C111" s="127">
        <f>Data!BP35/1000000</f>
        <v>14738.63213935</v>
      </c>
      <c r="D111" s="127">
        <f>Data!BP41/1000000</f>
        <v>5057.4297562499996</v>
      </c>
      <c r="E111" s="286">
        <f t="shared" si="9"/>
        <v>1.9142534547585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111845</v>
      </c>
      <c r="C112" s="128">
        <f>B112</f>
        <v>111845</v>
      </c>
      <c r="D112" s="128">
        <f>Data!BP47</f>
        <v>32319</v>
      </c>
      <c r="E112" s="291">
        <f t="shared" si="9"/>
        <v>2.4606578173829634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Mar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4468</v>
      </c>
      <c r="C121" s="249">
        <f>Data!BR60</f>
        <v>11438</v>
      </c>
      <c r="D121" s="249">
        <f>Data!BR66</f>
        <v>15986</v>
      </c>
      <c r="E121" s="286">
        <f t="shared" ref="E121:E123" si="10">IFERROR(IF(OR(AND(D121="",C121=""),AND(D121=0,C121=0)),"",
IF(OR(D121="",D121=0),1,
IF(OR(D121&lt;&gt;"",D121&lt;&gt;0),(C121-D121)/ABS(D121)))),-1)</f>
        <v>-0.28449893656949832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5317225</v>
      </c>
      <c r="C122" s="249">
        <f>Data!BQ60</f>
        <v>10626152</v>
      </c>
      <c r="D122" s="249">
        <f>Data!BQ66</f>
        <v>7781204</v>
      </c>
      <c r="E122" s="286">
        <f t="shared" si="10"/>
        <v>0.36561796863313184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66962.963297198861</v>
      </c>
      <c r="C123" s="249">
        <f>Data!BP60/1000000</f>
        <v>132813.64651318928</v>
      </c>
      <c r="D123" s="249">
        <f>Data!BP66/1000000</f>
        <v>103216.2625078</v>
      </c>
      <c r="E123" s="286">
        <f t="shared" si="10"/>
        <v>0.28675116969239822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1603007</v>
      </c>
      <c r="C124" s="249">
        <f>B124</f>
        <v>1603007</v>
      </c>
      <c r="D124" s="249">
        <f>VLOOKUP("Future",Data!$BP$71:$BQ$73,2,FALSE)</f>
        <v>1147239</v>
      </c>
      <c r="E124" s="286">
        <f>IFERROR(IF(OR(AND(D124="",C124=""),AND(D124=0,C124=0)),"",
IF(OR(D124="",D124=0),1,
IF(OR(D124&lt;&gt;"",D124&lt;&gt;0),(C124-D124)/ABS(D124)))),-1)</f>
        <v>0.39727380258167655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186</v>
      </c>
      <c r="C127" s="249">
        <f>Data!BR63</f>
        <v>799</v>
      </c>
      <c r="D127" s="249">
        <f>Data!BR69</f>
        <v>708</v>
      </c>
      <c r="E127" s="286">
        <f t="shared" ref="E127:E129" si="11">IFERROR(IF(OR(AND(D127="",C127=""),AND(D127=0,C127=0)),"",
IF(OR(D127="",D127=0),1,
IF(OR(D127&lt;&gt;"",D127&lt;&gt;0),(C127-D127)/ABS(D127)))),-1)</f>
        <v>0.12853107344632769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1702788</v>
      </c>
      <c r="C128" s="249">
        <f>Data!BQ63</f>
        <v>7326676</v>
      </c>
      <c r="D128" s="249">
        <f>Data!BQ69</f>
        <v>3055285</v>
      </c>
      <c r="E128" s="286">
        <f t="shared" si="11"/>
        <v>1.3980335713362255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44133.693058025005</v>
      </c>
      <c r="C129" s="249">
        <f>Data!BP63/1000000</f>
        <v>117859.42030132499</v>
      </c>
      <c r="D129" s="249">
        <f>Data!BP69/1000000</f>
        <v>41028.449336699996</v>
      </c>
      <c r="E129" s="286">
        <f t="shared" si="11"/>
        <v>1.8726267311277496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3052723</v>
      </c>
      <c r="C130" s="249">
        <f>MarketProfile!B130</f>
        <v>3052723</v>
      </c>
      <c r="D130" s="249">
        <f>VLOOKUP("Option",Data!$BP$71:$BQ$73,2,FALSE)</f>
        <v>1513236</v>
      </c>
      <c r="E130" s="286">
        <f>IFERROR(IF(OR(AND(D130="",C130=""),AND(D130=0,C130=0)),"",
IF(OR(D130="",D130=0),1,
IF(OR(D130&lt;&gt;"",D130&lt;&gt;0),(C130-D130)/ABS(D130)))),-1)</f>
        <v>1.0173475915191021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Mar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29472</v>
      </c>
      <c r="C138" s="249">
        <f>Data!BR76</f>
        <v>98534</v>
      </c>
      <c r="D138" s="249">
        <f>Data!BR82</f>
        <v>81894</v>
      </c>
      <c r="E138" s="286">
        <f>IFERROR(IF(OR(AND(D138="",C138=""),AND(D138=0,C138=0)),"",
IF(OR(D138="",D138=0),1,
IF(OR(D138&lt;&gt;"",D138&lt;&gt;0),(C138-D138)/ABS(D138)))),-1)</f>
        <v>0.20318948885144211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215.19499999999999</v>
      </c>
      <c r="C139" s="249">
        <f>Data!BQ76</f>
        <v>694153</v>
      </c>
      <c r="D139" s="249">
        <f>Data!BQ82</f>
        <v>590933</v>
      </c>
      <c r="E139" s="286">
        <f t="shared" ref="E139:E141" si="12">IFERROR(IF(OR(AND(D139="",C139=""),AND(D139=0,C139=0)),"",
IF(OR(D139="",D139=0),1,
IF(OR(D139&lt;&gt;"",D139&lt;&gt;0),(C139-D139)/ABS(D139)))),-1)</f>
        <v>0.17467293246442489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42842.051137134978</v>
      </c>
      <c r="C140" s="249">
        <f>Data!BP76/1000000</f>
        <v>137944.88025169348</v>
      </c>
      <c r="D140" s="249">
        <f>Data!BP82/1000000</f>
        <v>134434.75670024395</v>
      </c>
      <c r="E140" s="286">
        <f t="shared" si="12"/>
        <v>2.6110238435408759E-2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104109</v>
      </c>
      <c r="C141" s="249">
        <f>B141</f>
        <v>104109</v>
      </c>
      <c r="D141" s="249">
        <f>Data!BP88</f>
        <v>81769</v>
      </c>
      <c r="E141" s="286">
        <f t="shared" si="12"/>
        <v>0.27320867321356507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1873</v>
      </c>
      <c r="C144" s="249">
        <f>Data!BR79</f>
        <v>8220</v>
      </c>
      <c r="D144" s="249">
        <f>Data!BR85</f>
        <v>8675</v>
      </c>
      <c r="E144" s="286">
        <f>IFERROR(IF(OR(AND(D144="",C144=""),AND(D144=0,C144=0)),"",
IF(OR(D144="",D144=0),1,
IF(OR(D144&lt;&gt;"",D144&lt;&gt;0),(C144-D144)/ABS(D144)))),-1)</f>
        <v>-5.2449567723342937E-2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17.093</v>
      </c>
      <c r="C145" s="249">
        <f>Data!BQ79</f>
        <v>75683</v>
      </c>
      <c r="D145" s="249">
        <f>Data!BQ85</f>
        <v>82007</v>
      </c>
      <c r="E145" s="286">
        <f t="shared" ref="E145:E146" si="13">IFERROR(IF(OR(AND(D145="",C145=""),AND(D145=0,C145=0)),"",
IF(OR(D145="",D145=0),1,
IF(OR(D145&lt;&gt;"",D145&lt;&gt;0),(C145-D145)/ABS(D145)))),-1)</f>
        <v>-7.7115368200275591E-2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116.77654532</v>
      </c>
      <c r="C146" s="249">
        <f>Data!BP79/1000000</f>
        <v>561.22194453998998</v>
      </c>
      <c r="D146" s="249">
        <f>Data!BP85/1000000</f>
        <v>1212.73466431</v>
      </c>
      <c r="E146" s="286">
        <f t="shared" si="13"/>
        <v>-0.53722610472315968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45304</v>
      </c>
      <c r="C147" s="249">
        <f>B147</f>
        <v>45304</v>
      </c>
      <c r="D147" s="249">
        <f>Data!BP91</f>
        <v>51648</v>
      </c>
      <c r="E147" s="286">
        <f>IFERROR(IF(OR(AND(D147="",C147=""),AND(D147=0,C147=0)),"",
IF(OR(D147="",D147=0),1,
IF(OR(D147&lt;&gt;"",D147&lt;&gt;0),(C147-D147)/ABS(D147)))),-1)</f>
        <v>-0.12283147459727385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Mar 2018</v>
      </c>
      <c r="C153" s="282" t="str">
        <f>TEXT(DATE(2000,TEXT(H3,"M")-1,1),"mmm")&amp; " "&amp; TEXT(H3,"YYYY")</f>
        <v>Feb 2018</v>
      </c>
      <c r="D153" s="284" t="s">
        <v>121</v>
      </c>
      <c r="E153" s="282"/>
      <c r="F153" s="282"/>
      <c r="G153" s="282" t="str">
        <f>TEXT($H$3,"MMM")&amp;" "&amp;TEXT($H$3,"YYYY")</f>
        <v>Mar 2018</v>
      </c>
      <c r="H153" s="282" t="str">
        <f>TEXT($H$3,"MMM")&amp;" "&amp;TEXT($H$3,"YYYY")-1</f>
        <v>Mar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248008.84744349297</v>
      </c>
      <c r="C154" s="322">
        <f>VLOOKUP("ABuy",Data!$J$7:$M$11,4,FALSE)/1000000</f>
        <v>262119.25133346955</v>
      </c>
      <c r="D154" s="186">
        <f>((B154/C154)-1)</f>
        <v>-5.3832001343637526E-2</v>
      </c>
      <c r="E154" s="322"/>
      <c r="F154" s="322"/>
      <c r="G154" s="322">
        <f>VLOOKUP("Abuy",Data!$J$13:$M$17,4,FALSE)/1000000</f>
        <v>236034.34863033998</v>
      </c>
      <c r="H154" s="322">
        <f>VLOOKUP("Abuy",Data!$J$19:$M$23,4,FALSE)/1000000</f>
        <v>253041.90310023999</v>
      </c>
      <c r="I154" s="200">
        <f>((G154/H154)-1)</f>
        <v>-6.7212403406413768E-2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233381.61858440412</v>
      </c>
      <c r="C155" s="322">
        <f>VLOOKUP("Asell",Data!$J$7:$M$11,4,FALSE)/1000000</f>
        <v>247375.31404337159</v>
      </c>
      <c r="D155" s="200">
        <f t="shared" ref="D155:D157" si="14">((B155/C155)-1)</f>
        <v>-5.6568681936120746E-2</v>
      </c>
      <c r="E155" s="322"/>
      <c r="F155" s="322"/>
      <c r="G155" s="322">
        <f>VLOOKUP("Asell",Data!$J$13:$M$17,4,FALSE)/1000000</f>
        <v>224800.44025545998</v>
      </c>
      <c r="H155" s="322">
        <f>VLOOKUP("Asell",Data!$J$19:$M$23,4,FALSE)/1000000</f>
        <v>238550.97988463502</v>
      </c>
      <c r="I155" s="200">
        <f t="shared" ref="I155:I157" si="15">((G155/H155)-1)</f>
        <v>-5.764193312400101E-2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289154.64105564787</v>
      </c>
      <c r="C156" s="322">
        <f>VLOOKUP("Pbuy",Data!$J$7:$M$11,4,FALSE)/1000000</f>
        <v>282334.23448060919</v>
      </c>
      <c r="D156" s="200">
        <f t="shared" si="14"/>
        <v>2.4157207104500422E-2</v>
      </c>
      <c r="E156" s="322"/>
      <c r="F156" s="322"/>
      <c r="G156" s="322">
        <f>VLOOKUP("Pbuy",Data!$J$13:$M$17,4,FALSE)/1000000</f>
        <v>259396.12194283999</v>
      </c>
      <c r="H156" s="322">
        <f>VLOOKUP("Pbuy",Data!$J$19:$M$23,4,FALSE)/1000000</f>
        <v>261690.77878222</v>
      </c>
      <c r="I156" s="200">
        <f t="shared" si="15"/>
        <v>-8.7685811860021001E-3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303781.86991473677</v>
      </c>
      <c r="C157" s="322">
        <f>VLOOKUP("Psell",Data!$J$7:$M$11,4,FALSE)/1000000</f>
        <v>297078.17177070718</v>
      </c>
      <c r="D157" s="200">
        <f t="shared" si="14"/>
        <v>2.2565434895713832E-2</v>
      </c>
      <c r="E157" s="322"/>
      <c r="F157" s="322"/>
      <c r="G157" s="322">
        <f>VLOOKUP("Psell",Data!$J$13:$M$17,4,FALSE)/1000000</f>
        <v>270630.03031772003</v>
      </c>
      <c r="H157" s="322">
        <f>VLOOKUP("Psell",Data!$J$19:$M$23,4,FALSE)/1000000</f>
        <v>276181.701997825</v>
      </c>
      <c r="I157" s="200">
        <f t="shared" si="15"/>
        <v>-2.010151881875466E-2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96" t="s">
        <v>128</v>
      </c>
      <c r="E160" s="396"/>
      <c r="F160" s="284" t="s">
        <v>129</v>
      </c>
      <c r="G160" s="392" t="s">
        <v>130</v>
      </c>
      <c r="H160" s="392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95">
        <v>1959547</v>
      </c>
      <c r="E162" s="395"/>
      <c r="F162" s="335">
        <v>42349</v>
      </c>
      <c r="G162" s="395">
        <v>7331360</v>
      </c>
      <c r="H162" s="395"/>
      <c r="I162" s="198" t="s">
        <v>533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95">
        <f>2513652909/1000000</f>
        <v>2513.6529089999999</v>
      </c>
      <c r="E163" s="395"/>
      <c r="F163" s="335">
        <v>42349</v>
      </c>
      <c r="G163" s="395">
        <v>9748834</v>
      </c>
      <c r="H163" s="395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95">
        <v>165827</v>
      </c>
      <c r="E164" s="395"/>
      <c r="F164" s="335">
        <v>42631</v>
      </c>
      <c r="G164" s="395">
        <v>612552</v>
      </c>
      <c r="H164" s="395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Mar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March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86" t="s">
        <v>209</v>
      </c>
      <c r="G182" s="386"/>
      <c r="H182" s="386"/>
      <c r="I182" s="386"/>
    </row>
    <row r="183" spans="1:11" ht="15.75" thickBot="1" x14ac:dyDescent="0.3">
      <c r="A183" s="295"/>
      <c r="B183" s="320" t="str">
        <f>TEXT(DATE(2000,TEXT(H3,"M")-1,1),"mmm")&amp; " "&amp; TEXT(H3,"YYYY")</f>
        <v>Feb 2018</v>
      </c>
      <c r="C183" s="284" t="s">
        <v>16</v>
      </c>
      <c r="D183" s="320" t="str">
        <f>TEXT(DATE(2000,TEXT(H3,"M")-1,1),"mmm")&amp; " "&amp; TEXT(H3,"YYYY")-1</f>
        <v>Feb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406">
        <v>1278577.3470761499</v>
      </c>
      <c r="C184" s="409">
        <v>17</v>
      </c>
      <c r="D184" s="403">
        <v>1012977.50311017</v>
      </c>
      <c r="E184" s="405">
        <v>17</v>
      </c>
      <c r="F184" s="407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406">
        <v>46340.015830999779</v>
      </c>
      <c r="C185" s="409">
        <v>19</v>
      </c>
      <c r="D185" s="403">
        <v>30705.893962432248</v>
      </c>
      <c r="E185" s="405">
        <v>19</v>
      </c>
      <c r="F185" s="407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408">
        <v>0.40699108814717733</v>
      </c>
      <c r="C186" s="409">
        <v>25</v>
      </c>
      <c r="D186" s="404">
        <v>0.33127112512260093</v>
      </c>
      <c r="E186" s="405">
        <v>31</v>
      </c>
      <c r="F186" s="407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408">
        <v>0.41117943206691798</v>
      </c>
      <c r="C187" s="409">
        <v>24</v>
      </c>
      <c r="D187" s="404">
        <v>0.34118719852759077</v>
      </c>
      <c r="E187" s="405">
        <v>34</v>
      </c>
      <c r="F187" s="407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Mar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448</v>
      </c>
      <c r="C197" s="361">
        <f>SUMIF(Data!$DJ$1:$DJ$15,"AS",Data!$DK$1:$DK$15)/1000000</f>
        <v>448</v>
      </c>
      <c r="D197" s="361">
        <f>SUMIF(Data!$DM$1:$DM$15,"AS",Data!$DN$1:$DN$15)/1000000</f>
        <v>3143.6408260100002</v>
      </c>
      <c r="E197" s="363">
        <f>IFERROR(IF(OR(AND(D197="",C197=""),AND(D197=0,C197=0)),0,
IF(OR(D197="",D197=0),1,
IF(OR(D197&lt;&gt;"",D197&lt;&gt;0),(C197-D197)/ABS(D197)))),-1)</f>
        <v>-0.85749008083451617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61">
        <f>(SUMIF(Data!$DJ$1:$DJ$15,"RT",Data!$DK$1:$DK$15)+SUMIF(Data!$DJ$1:$DJ$15,"TU",Data!$DK$1:$DK$15))/1000000</f>
        <v>1062.99999708</v>
      </c>
      <c r="D198" s="361">
        <f>(SUMIF(Data!$DM$1:$DM$15,"RT",Data!$DN$1:$DN$15)+SUMIF(Data!$DM$1:$DM$15,"TU",Data!$DN$1:$DN$15))/1000000</f>
        <v>1901.5427292100001</v>
      </c>
      <c r="E198" s="363">
        <f t="shared" ref="E198:E201" si="16">IFERROR(IF(OR(AND(D198="",C198=""),AND(D198=0,C198=0)),0,
IF(OR(D198="",D198=0),1,
IF(OR(D198&lt;&gt;"",D198&lt;&gt;0),(C198-D198)/ABS(D198)))),-1)</f>
        <v>-0.44098022055932157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536</v>
      </c>
      <c r="G199" s="185" t="s">
        <v>534</v>
      </c>
      <c r="H199" s="185" t="s">
        <v>535</v>
      </c>
      <c r="I199" s="185" t="s">
        <v>535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1052.33062737</v>
      </c>
      <c r="C200" s="361">
        <f>(SUMIF(Data!$DJ$1:$DJ$15,"SO",Data!$DK$1:$DK$15)+SUMIF(Data!$DJ$1:$DJ$15,"SS",Data!$DK$1:$DK$15))/1000000</f>
        <v>1218.93398525</v>
      </c>
      <c r="D200" s="361">
        <f>(SUMIF(Data!$DM$1:$DM$15,"SO",Data!$DN$1:$DN$15)+SUMIF(Data!$DM$1:$DM$15,"SS",Data!$DN$1:$DN$15))/1000000</f>
        <v>2798.2899269600002</v>
      </c>
      <c r="E200" s="363">
        <f t="shared" si="16"/>
        <v>-0.56440039557508515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932.60839105999992</v>
      </c>
      <c r="C201" s="361">
        <f>(SUMIF(Data!$DJ$1:$DJ$15,"SI",Data!$DK$1:$DK$15)+SUMIF(Data!$DJ$1:$DJ$15,"GI",Data!$DK$1:$DK$15))/1000000</f>
        <v>5110.4853368699996</v>
      </c>
      <c r="D201" s="361">
        <f>(SUMIF(Data!$DM$1:$DM$15,"SI",Data!$DN$1:$DN$15)+SUMIF(Data!$DM$1:$DM$15,"GI",Data!$DN$1:$DN$15))/1000000</f>
        <v>8724.5473564300009</v>
      </c>
      <c r="E201" s="363">
        <f t="shared" si="16"/>
        <v>-0.4142406329993078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2432.93901843</v>
      </c>
      <c r="C202" s="362">
        <f>SUM(C197:C201)</f>
        <v>7840.4193191999993</v>
      </c>
      <c r="D202" s="362">
        <f>SUM(D197:D201)</f>
        <v>16568.020838610002</v>
      </c>
      <c r="E202" s="364">
        <f>IFERROR(IF(OR(AND(D202="",C202=""),AND(D202=0,C202=0)),0,
IF(OR(D202="",D202=0),1,
IF(OR(D202&lt;&gt;"",D202&lt;&gt;0),(C202-D202)/ABS(D202)))),-1)</f>
        <v>-0.52677393422099406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Mar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f>250*Data!CE9/Data!CH2/Data!CD18</f>
        <v>0.47068348340348026</v>
      </c>
      <c r="C210" s="286">
        <v>0.44819999999999999</v>
      </c>
      <c r="D210" s="286">
        <v>0.3594</v>
      </c>
      <c r="E210" s="286">
        <f>IFERROR(IF(OR(AND(D210="",C210=""),AND(D210=0,C210=0)),"",
IF(OR(D210="",D210=0),1,
IF(OR(D210&lt;&gt;"",D210&lt;&gt;0),(C210-D210)/ABS(D210)))),-1)</f>
        <v>0.24707846410684473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0.43409999999999999</v>
      </c>
      <c r="C211" s="286">
        <v>0.41899999999999998</v>
      </c>
      <c r="D211" s="286">
        <v>0.3301</v>
      </c>
      <c r="E211" s="286">
        <f>IFERROR(IF(OR(AND(D211="",C211=""),AND(D211=0,C211=0)),"",
IF(OR(D211="",D211=0),1,
IF(OR(D211&lt;&gt;"",D211&lt;&gt;0),(C211-D211)/ABS(D211)))),-1)</f>
        <v>0.26931232959709173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673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Mar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322</v>
      </c>
      <c r="C221" s="249">
        <f>SUMIF(Data!$BT$9:$BT$14,"&lt;&gt;AltX",Data!BU9:BU14)</f>
        <v>322</v>
      </c>
      <c r="D221" s="249">
        <f>SUMIF(Data!$BT$17:$BT$23,"&lt;&gt;AltX",Data!$BU$17:$BU$24)</f>
        <v>330</v>
      </c>
      <c r="E221" s="286">
        <f>IFERROR(IF(OR(AND(D221="",C221=""),AND(D221=0,C221=0)),"",
IF(OR(D221="",D221=0),1,
IF(OR(D221&lt;&gt;"",D221&lt;&gt;0),(C221-D221)/ABS(D221)))),-1)</f>
        <v>-2.4242424242424242E-2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</v>
      </c>
      <c r="D222" s="249">
        <f>SUMIF(Data!$BT$17:$BT$23,"&lt;&gt;AltX",Data!$BV$17:$BV$23)</f>
        <v>2</v>
      </c>
      <c r="E222" s="286">
        <f t="shared" ref="E222:E223" si="17">IFERROR(IF(OR(AND(D222="",C222=""),AND(D222=0,C222=0)),"",
IF(OR(D222="",D222=0),1,
IF(OR(D222&lt;&gt;"",D222&lt;&gt;0),(C222-D222)/ABS(D222)))),-1)</f>
        <v>-0.5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2</v>
      </c>
      <c r="C223" s="249">
        <f>SUMIF(Data!$BT$9:$BT$14,"&lt;&gt;AltX",Data!BW9:BW14)</f>
        <v>3</v>
      </c>
      <c r="D223" s="249">
        <f>SUMIF(Data!$BT$17:$BT$23,"&lt;&gt;AltX",Data!$BW$17:$BW$23)</f>
        <v>2</v>
      </c>
      <c r="E223" s="286">
        <f t="shared" si="17"/>
        <v>0.5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49</v>
      </c>
      <c r="C226" s="249">
        <f>SUMIF(Data!$BT$9:$BT$14,"AltX",Data!BU9:BU14)</f>
        <v>49</v>
      </c>
      <c r="D226" s="249">
        <f>SUMIF(Data!$BT$17:$BT$23,"AltX",Data!$BU$17:$BU$24)</f>
        <v>55</v>
      </c>
      <c r="E226" s="286">
        <f t="shared" ref="E226:E227" si="18">IFERROR(IF(OR(AND(D226="",C226=""),AND(D226=0,C226=0)),"",
IF(OR(D226="",D226=0),1,
IF(OR(D226&lt;&gt;"",D226&lt;&gt;0),(C226-D226)/ABS(D226)))),-1)</f>
        <v>-0.10909090909090909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1</v>
      </c>
      <c r="E227" s="286">
        <f t="shared" si="18"/>
        <v>-1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2</v>
      </c>
      <c r="C228" s="249">
        <f>SUMIF(Data!$BT$9:$BT$14,"AltX",Data!BW9:BW14)</f>
        <v>4</v>
      </c>
      <c r="D228" s="249">
        <f>SUMIF(Data!$BT$17:$BT$23,"AltX",Data!$BW$17:$BW$23)</f>
        <v>3</v>
      </c>
      <c r="E228" s="286">
        <f t="shared" ref="E228" ca="1" si="19">IFERROR(IF(OR(AND(C228="",B228=""),AND(C228=0,B228=0)),"",
IF(OR(C228="",C228=0),1,
IF(OR(C228&lt;&gt;"",C228&lt;&gt;0),(B228-C228)/ABS(C228)))),-1)</f>
        <v>-0.5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1</v>
      </c>
      <c r="D231" s="249">
        <f t="shared" si="20"/>
        <v>3</v>
      </c>
      <c r="E231" s="286">
        <f t="shared" ref="E231:E237" si="21">IFERROR(IF(OR(AND(D231="",C231=""),AND(D231=0,C231=0)),"",
IF(OR(D231="",D231=0),1,
IF(OR(D231&lt;&gt;"",D231&lt;&gt;0),(C231-D231)/ABS(D231)))),-1)</f>
        <v>-0.66666666666666663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4</v>
      </c>
      <c r="C232" s="249">
        <f t="shared" si="20"/>
        <v>7</v>
      </c>
      <c r="D232" s="249">
        <f t="shared" si="20"/>
        <v>5</v>
      </c>
      <c r="E232" s="286">
        <f>IFERROR(IF(OR(AND(D232="",C232=""),AND(D232=0,C232=0)),"",
IF(OR(D232="",D232=0),1,
IF(OR(D232&lt;&gt;"",D232&lt;&gt;0),(C232-D232)/ABS(D232)))),-1)</f>
        <v>0.4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75</v>
      </c>
      <c r="C233" s="249">
        <f>SUM(Data!$CB$10:$CB$14)</f>
        <v>75</v>
      </c>
      <c r="D233" s="249">
        <f>SUM(Data!CB18:CB22)</f>
        <v>75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296</v>
      </c>
      <c r="C234" s="249">
        <f>SUM(Data!$CA$10:$CA$14)</f>
        <v>296</v>
      </c>
      <c r="D234" s="249">
        <f>SUM(Data!CA18:CA22)</f>
        <v>310</v>
      </c>
      <c r="E234" s="286">
        <f t="shared" si="21"/>
        <v>-4.5161290322580643E-2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371</v>
      </c>
      <c r="C235" s="250">
        <f>C221+C226</f>
        <v>371</v>
      </c>
      <c r="D235" s="250">
        <f>D221+D226</f>
        <v>385</v>
      </c>
      <c r="E235" s="326">
        <f t="shared" si="21"/>
        <v>-3.6363636363636362E-2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815</v>
      </c>
      <c r="C237" s="250">
        <f>Data!CD2</f>
        <v>815</v>
      </c>
      <c r="D237" s="250">
        <f>Data!CD5</f>
        <v>823</v>
      </c>
      <c r="E237" s="326">
        <f t="shared" si="21"/>
        <v>-9.7205346294046164E-3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14290.91585354149</v>
      </c>
      <c r="C239" s="327"/>
      <c r="D239" s="327">
        <f>Data!CE5/1000000000</f>
        <v>13809.413642996107</v>
      </c>
      <c r="E239" s="326">
        <f>IFERROR(IF(OR(AND(D239="",B239=""),AND(D239=0,B239=0)),"",
IF(OR(D239="",D239=0),1,
IF(OR(D239&lt;&gt;"",D239&lt;&gt;0),(B239-D239)/ABS(D239)))),-1)</f>
        <v>3.4867679612855411E-2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Mar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78"/>
      <c r="F263" s="378"/>
      <c r="G263" s="378"/>
      <c r="H263" s="378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81" t="s">
        <v>203</v>
      </c>
      <c r="H264" s="381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81" t="s">
        <v>40</v>
      </c>
      <c r="F265" s="387" t="str">
        <f>"Index Close   "&amp;TEXT($H$3,"MMM")&amp;" "&amp;TEXT($H$3,"YYYY")</f>
        <v>Index Close   Mar 2018</v>
      </c>
      <c r="G265" s="381"/>
      <c r="H265" s="381"/>
      <c r="I265" s="389" t="s">
        <v>41</v>
      </c>
    </row>
    <row r="266" spans="1:13" ht="15.75" thickBot="1" x14ac:dyDescent="0.3">
      <c r="A266" s="330"/>
      <c r="B266" s="331"/>
      <c r="C266" s="331"/>
      <c r="D266" s="197"/>
      <c r="E266" s="382"/>
      <c r="F266" s="388"/>
      <c r="G266" s="382"/>
      <c r="H266" s="382"/>
      <c r="I266" s="390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55474.523471250002</v>
      </c>
      <c r="G268" s="286">
        <f>IF(IFERROR(VLOOKUP(E268,Data!$O$23:$P$196,2,FALSE),0)=0,0,(F268-IFERROR(VLOOKUP(E268,Data!$O$23:$P$196,2,FALSE),0))/ABS(IFERROR(VLOOKUP(E268,Data!$O$23:$P$196,2,FALSE),0)))</f>
        <v>-4.8873807635903703E-2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76577.522296659998</v>
      </c>
      <c r="G269" s="286">
        <f>IF(IFERROR(VLOOKUP(E269,Data!$O$23:$P$196,2,FALSE),0)=0,0,(F269-IFERROR(VLOOKUP(E269,Data!$O$23:$P$196,2,FALSE),0))/ABS(IFERROR(VLOOKUP(E269,Data!$O$23:$P$196,2,FALSE),0)))</f>
        <v>-3.9007925738723734E-2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59779.263830520002</v>
      </c>
      <c r="G270" s="334">
        <f>IF(IFERROR(VLOOKUP(E270,Data!$O$23:$P$196,2,FALSE),0)=0,0,(F270-IFERROR(VLOOKUP(E270,Data!$O$23:$P$196,2,FALSE),0))/ABS(IFERROR(VLOOKUP(E270,Data!$O$23:$P$196,2,FALSE),0)))</f>
        <v>-1.7536199232720491E-2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7572.3728862300004</v>
      </c>
      <c r="G271" s="286">
        <f>IF(IFERROR(VLOOKUP(E271,Data!$O$23:$P$196,2,FALSE),0)=0,0,(F271-IFERROR(VLOOKUP(E271,Data!$O$23:$P$196,2,FALSE),0))/ABS(IFERROR(VLOOKUP(E271,Data!$O$23:$P$196,2,FALSE),0)))</f>
        <v>1.2788805286821255E-2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28075.327906139999</v>
      </c>
      <c r="G272" s="286">
        <f>IF(IFERROR(VLOOKUP(E272,Data!$O$23:$P$196,2,FALSE),0)=0,0,(F272-IFERROR(VLOOKUP(E272,Data!$O$23:$P$196,2,FALSE),0))/ABS(IFERROR(VLOOKUP(E272,Data!$O$23:$P$196,2,FALSE),0)))</f>
        <v>-4.1347625601587217E-2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12294.86798096</v>
      </c>
      <c r="G273" s="286">
        <f>IF(IFERROR(VLOOKUP(E273,Data!$O$23:$P$196,2,FALSE),0)=0,0,(F273-IFERROR(VLOOKUP(E273,Data!$O$23:$P$196,2,FALSE),0))/ABS(IFERROR(VLOOKUP(E273,Data!$O$23:$P$196,2,FALSE),0)))</f>
        <v>-5.6297225597255557E-2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48794.503113730003</v>
      </c>
      <c r="G276" s="286">
        <f>IF(IFERROR(VLOOKUP(E276,Data!$O$23:$P$196,2,FALSE),0)=0,0,(F276-IFERROR(VLOOKUP(E276,Data!$O$23:$P$196,2,FALSE),0))/ABS(IFERROR(VLOOKUP(E276,Data!$O$23:$P$196,2,FALSE),0)))</f>
        <v>-5.038480043592676E-2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25651.746007490001</v>
      </c>
      <c r="G277" s="286">
        <f>IF(IFERROR(VLOOKUP(E277,Data!$O$23:$P$196,2,FALSE),0)=0,0,(F277-IFERROR(VLOOKUP(E277,Data!$O$23:$P$196,2,FALSE),0))/ABS(IFERROR(VLOOKUP(E277,Data!$O$23:$P$196,2,FALSE),0)))</f>
        <v>-4.0225654870140383E-2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11025.020091410001</v>
      </c>
      <c r="G278" s="286">
        <f>IF(IFERROR(VLOOKUP(E278,Data!$O$23:$P$196,2,FALSE),0)=0,0,(F278-IFERROR(VLOOKUP(E278,Data!$O$23:$P$196,2,FALSE),0))/ABS(IFERROR(VLOOKUP(E278,Data!$O$23:$P$196,2,FALSE),0)))</f>
        <v>-6.071543450342852E-2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34706.604526820003</v>
      </c>
      <c r="G279" s="286">
        <f>IF(IFERROR(VLOOKUP(E279,Data!$O$23:$P$196,2,FALSE),0)=0,0,(F279-IFERROR(VLOOKUP(E279,Data!$O$23:$P$196,2,FALSE),0))/ABS(IFERROR(VLOOKUP(E279,Data!$O$23:$P$196,2,FALSE),0)))</f>
        <v>-2.9252799636750829E-2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1127.3936273899999</v>
      </c>
      <c r="G280" s="286">
        <f>IF(IFERROR(VLOOKUP(E280,Data!$O$23:$P$196,2,FALSE),0)=0,0,(F280-IFERROR(VLOOKUP(E280,Data!$O$23:$P$196,2,FALSE),0))/ABS(IFERROR(VLOOKUP(E280,Data!$O$23:$P$196,2,FALSE),0)))</f>
        <v>5.4673735147157065E-2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71778.125599000006</v>
      </c>
      <c r="G281" s="286">
        <f>IF(IFERROR(VLOOKUP(E281,Data!$O$23:$P$196,2,FALSE),0)=0,0,(F281-IFERROR(VLOOKUP(E281,Data!$O$23:$P$196,2,FALSE),0))/ABS(IFERROR(VLOOKUP(E281,Data!$O$23:$P$196,2,FALSE),0)))</f>
        <v>-6.036553761410221E-2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17553.489007600001</v>
      </c>
      <c r="G282" s="286">
        <f>IF(IFERROR(VLOOKUP(E282,Data!$O$23:$P$196,2,FALSE),0)=0,0,(F282-IFERROR(VLOOKUP(E282,Data!$O$23:$P$196,2,FALSE),0))/ABS(IFERROR(VLOOKUP(E282,Data!$O$23:$P$196,2,FALSE),0)))</f>
        <v>-4.352091068613128E-2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77502.177466559995</v>
      </c>
      <c r="G283" s="286">
        <f>IF(IFERROR(VLOOKUP(E283,Data!$O$23:$P$196,2,FALSE),0)=0,0,(F283-IFERROR(VLOOKUP(E283,Data!$O$23:$P$196,2,FALSE),0))/ABS(IFERROR(VLOOKUP(E283,Data!$O$23:$P$196,2,FALSE),0)))</f>
        <v>-5.716610322039832E-2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7730.1315776199999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24511.699357180001</v>
      </c>
      <c r="G287" s="286">
        <f>IF(IFERROR(VLOOKUP(E287,Data!$O$23:$P$196,2,FALSE),0)=0,0,(F287-IFERROR(VLOOKUP(E287,Data!$O$23:$P$196,2,FALSE),0))/ABS(IFERROR(VLOOKUP(E287,Data!$O$23:$P$196,2,FALSE),0)))</f>
        <v>-3.6887956367566727E-2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52703.494057249998</v>
      </c>
      <c r="G288" s="286">
        <f>IF(IFERROR(VLOOKUP(E288,Data!$O$23:$P$196,2,FALSE),0)=0,0,(F288-IFERROR(VLOOKUP(E288,Data!$O$23:$P$196,2,FALSE),0))/ABS(IFERROR(VLOOKUP(E288,Data!$O$23:$P$196,2,FALSE),0)))</f>
        <v>-5.2656803892399594E-2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62285.72625095</v>
      </c>
      <c r="G289" s="286">
        <f>IF(IFERROR(VLOOKUP(E289,Data!$O$23:$P$196,2,FALSE),0)=0,0,(F289-IFERROR(VLOOKUP(E289,Data!$O$23:$P$196,2,FALSE),0))/ABS(IFERROR(VLOOKUP(E289,Data!$O$23:$P$196,2,FALSE),0)))</f>
        <v>-1.3868749543489229E-2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22800.59449503</v>
      </c>
      <c r="G290" s="286">
        <f>IF(IFERROR(VLOOKUP(E290,Data!$O$23:$P$196,2,FALSE),0)=0,0,(F290-IFERROR(VLOOKUP(E290,Data!$O$23:$P$196,2,FALSE),0))/ABS(IFERROR(VLOOKUP(E290,Data!$O$23:$P$196,2,FALSE),0)))</f>
        <v>-8.5621378732120737E-2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45405.115294650001</v>
      </c>
      <c r="G291" s="286">
        <f>IF(IFERROR(VLOOKUP(E291,Data!$O$23:$P$196,2,FALSE),0)=0,0,(F291-IFERROR(VLOOKUP(E291,Data!$O$23:$P$196,2,FALSE),0))/ABS(IFERROR(VLOOKUP(E291,Data!$O$23:$P$196,2,FALSE),0)))</f>
        <v>-3.7950910242911778E-2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27087.639023399999</v>
      </c>
      <c r="G292" s="286">
        <f>IF(IFERROR(VLOOKUP(E292,Data!$O$23:$P$196,2,FALSE),0)=0,0,(F292-IFERROR(VLOOKUP(E292,Data!$O$23:$P$196,2,FALSE),0))/ABS(IFERROR(VLOOKUP(E292,Data!$O$23:$P$196,2,FALSE),0)))</f>
        <v>-0.25636019446105046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6619.2403369800004</v>
      </c>
      <c r="G293" s="286">
        <f>IF(IFERROR(VLOOKUP(E293,Data!$O$23:$P$196,2,FALSE),0)=0,0,(F293-IFERROR(VLOOKUP(E293,Data!$O$23:$P$196,2,FALSE),0))/ABS(IFERROR(VLOOKUP(E293,Data!$O$23:$P$196,2,FALSE),0)))</f>
        <v>-6.4433662712187353E-2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7028.4093952100002</v>
      </c>
      <c r="G294" s="286">
        <f>IF(IFERROR(VLOOKUP(E294,Data!$O$23:$P$196,2,FALSE),0)=0,0,(F294-IFERROR(VLOOKUP(E294,Data!$O$23:$P$196,2,FALSE),0))/ABS(IFERROR(VLOOKUP(E294,Data!$O$23:$P$196,2,FALSE),0)))</f>
        <v>6.5875741894794414E-3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3266.5519887099999</v>
      </c>
      <c r="G298" s="286">
        <f>IF(IFERROR(VLOOKUP(E298,Data!$O$23:$P$196,2,FALSE),0)=0,0,(F298-IFERROR(VLOOKUP(E298,Data!$O$23:$P$196,2,FALSE),0))/ABS(IFERROR(VLOOKUP(E298,Data!$O$23:$P$196,2,FALSE),0)))</f>
        <v>-3.8656304153544339E-2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793.00503375000005</v>
      </c>
      <c r="G299" s="286">
        <f>IF(IFERROR(VLOOKUP(E299,Data!$O$23:$P$196,2,FALSE),0)=0,0,(F299-IFERROR(VLOOKUP(E299,Data!$O$23:$P$196,2,FALSE),0))/ABS(IFERROR(VLOOKUP(E299,Data!$O$23:$P$196,2,FALSE),0)))</f>
        <v>-1.8039956562132711E-2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545.50868873000002</v>
      </c>
      <c r="G300" s="286">
        <f>IF(IFERROR(VLOOKUP(E300,Data!$O$23:$P$196,2,FALSE),0)=0,0,(F300-IFERROR(VLOOKUP(E300,Data!$O$23:$P$196,2,FALSE),0))/ABS(IFERROR(VLOOKUP(E300,Data!$O$23:$P$196,2,FALSE),0)))</f>
        <v>-2.9953688990985321E-2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441.19374125000002</v>
      </c>
      <c r="G301" s="286">
        <f>IF(IFERROR(VLOOKUP(E301,Data!$O$23:$P$196,2,FALSE),0)=0,0,(F301-IFERROR(VLOOKUP(E301,Data!$O$23:$P$196,2,FALSE),0))/ABS(IFERROR(VLOOKUP(E301,Data!$O$23:$P$196,2,FALSE),0)))</f>
        <v>-1.9442746387843955E-2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19562.188555469998</v>
      </c>
      <c r="G302" s="286">
        <f>IF(IFERROR(VLOOKUP(E302,Data!$O$23:$P$196,2,FALSE),0)=0,0,(F302-IFERROR(VLOOKUP(E302,Data!$O$23:$P$196,2,FALSE),0))/ABS(IFERROR(VLOOKUP(E302,Data!$O$23:$P$196,2,FALSE),0)))</f>
        <v>-3.6674001178295695E-2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359.09136186000001</v>
      </c>
      <c r="G303" s="286">
        <f>IF(IFERROR(VLOOKUP(E303,Data!$O$23:$P$196,2,FALSE),0)=0,0,(F303-IFERROR(VLOOKUP(E303,Data!$O$23:$P$196,2,FALSE),0))/ABS(IFERROR(VLOOKUP(E303,Data!$O$23:$P$196,2,FALSE),0)))</f>
        <v>-5.8986100677523905E-2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656.95750555999996</v>
      </c>
      <c r="G304" s="286">
        <f>IF(IFERROR(VLOOKUP(E304,Data!$O$23:$P$196,2,FALSE),0)=0,0,(F304-IFERROR(VLOOKUP(E304,Data!$O$23:$P$196,2,FALSE),0))/ABS(IFERROR(VLOOKUP(E304,Data!$O$23:$P$196,2,FALSE),0)))</f>
        <v>-4.4297128536031016E-2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15.28803621</v>
      </c>
      <c r="G307" s="286">
        <f>IF(IFERROR(VLOOKUP(E307,Data!$O$23:$P$196,2,FALSE),0)=0,0,(F307-IFERROR(VLOOKUP(E307,Data!$O$23:$P$196,2,FALSE),0))/ABS(IFERROR(VLOOKUP(E307,Data!$O$23:$P$196,2,FALSE),0)))</f>
        <v>-0.15487653063919218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8137.2134029099998</v>
      </c>
      <c r="G308" s="286">
        <f>IF(IFERROR(VLOOKUP(E308,Data!$O$23:$P$196,2,FALSE),0)=0,0,(F308-IFERROR(VLOOKUP(E308,Data!$O$23:$P$196,2,FALSE),0))/ABS(IFERROR(VLOOKUP(E308,Data!$O$23:$P$196,2,FALSE),0)))</f>
        <v>-4.897318956788331E-2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1104.7032654300001</v>
      </c>
      <c r="G313" s="286">
        <f>IF(IFERROR(VLOOKUP(E313,Data!$O$23:$P$196,2,FALSE),0)=0,0,(F313-IFERROR(VLOOKUP(E313,Data!$O$23:$P$196,2,FALSE),0))/ABS(IFERROR(VLOOKUP(E313,Data!$O$23:$P$196,2,FALSE),0)))</f>
        <v>1.2021275892075784E-2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Mar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78"/>
      <c r="F348" s="378"/>
      <c r="G348" s="378"/>
      <c r="H348" s="378"/>
      <c r="I348" s="116"/>
    </row>
    <row r="349" spans="1:9" ht="15" x14ac:dyDescent="0.25">
      <c r="A349" s="281"/>
      <c r="B349" s="337"/>
      <c r="C349" s="281"/>
      <c r="D349" s="397" t="str">
        <f>TEXT(DATE(2000,TEXT(H3,"M")-1,1),"mmm")&amp; " "&amp; TEXT(H3,"YYYY")</f>
        <v>Feb 2018</v>
      </c>
      <c r="E349" s="397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98"/>
      <c r="E350" s="398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Mar 2018</v>
      </c>
      <c r="D351" s="399"/>
      <c r="E351" s="399"/>
      <c r="F351" s="284" t="s">
        <v>1</v>
      </c>
      <c r="G351" s="330"/>
      <c r="H351" s="338" t="str">
        <f>TEXT($H$3,"MMM")&amp;" "&amp;TEXT($H$3,"YYYY")-1</f>
        <v>Mar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91"/>
      <c r="E353" s="391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SUMIFS(Data!$V$2:$V$14,Data!$S$2:$S$14,MarketProfile!A354,Data!$X$2:$X$14,"1")</f>
        <v>293867</v>
      </c>
      <c r="D354" s="391">
        <f>SUMIFS(Data!$V$30:$V$42,Data!$S$30:$S$42,MarketProfile!A354,Data!$X$30:$X$42,"1")</f>
        <v>290201</v>
      </c>
      <c r="E354" s="391"/>
      <c r="F354" s="286">
        <f>IFERROR(IF(OR(AND(D354="",C354=""),AND(D354=0,C354=0)),"",
IF(OR(D354="",D354=0),1,
IF(OR(D354&lt;&gt;"",D354&lt;&gt;0),(C354-D354)/ABS(D354)))),-1)</f>
        <v>1.2632623595370105E-2</v>
      </c>
      <c r="G354" s="391">
        <f>SUMIFS(Data!$V$60:$V$72,Data!$S$60:$S$72,MarketProfile!A354,Data!$X$60:$X$72,"1")</f>
        <v>280043</v>
      </c>
      <c r="H354" s="391"/>
      <c r="I354" s="286">
        <f t="shared" ref="I354:I367" si="22">IFERROR(IF(OR(AND(G354="",C354=""),AND(G354=0,C354=0)),"",
IF(OR(G354="",G354=0),1,
IF(OR(G354&lt;&gt;"",G354&lt;&gt;0),(C354-G354)/ABS(G354)))),-1)</f>
        <v>4.9363847694818296E-2</v>
      </c>
    </row>
    <row r="355" spans="1:9" ht="14.25" x14ac:dyDescent="0.2">
      <c r="A355" s="248" t="s">
        <v>447</v>
      </c>
      <c r="B355" s="249"/>
      <c r="C355" s="249">
        <f>SUMIFS(Data!$V$2:$V$14,Data!$S$2:$S$14,MarketProfile!A355,Data!$X$2:$X$14,"1")</f>
        <v>7421</v>
      </c>
      <c r="D355" s="391">
        <f>SUMIFS(Data!$V$30:$V$42,Data!$S$30:$S$42,MarketProfile!A355,Data!$X$30:$X$42,"1")</f>
        <v>4245</v>
      </c>
      <c r="E355" s="391"/>
      <c r="F355" s="286">
        <f t="shared" ref="F355:F361" si="23">IFERROR(IF(OR(AND(D355="",C355=""),AND(D355=0,C355=0)),"",
IF(OR(D355="",D355=0),1,
IF(OR(D355&lt;&gt;"",D355&lt;&gt;0),(C355-D355)/ABS(D355)))),-1)</f>
        <v>0.74817432273262663</v>
      </c>
      <c r="G355" s="391">
        <f>SUMIFS(Data!$V$60:$V$72,Data!$S$60:$S$72,MarketProfile!A355,Data!$X$60:$X$72,"1")</f>
        <v>9526</v>
      </c>
      <c r="H355" s="391"/>
      <c r="I355" s="286">
        <f t="shared" si="22"/>
        <v>-0.22097417593953392</v>
      </c>
    </row>
    <row r="356" spans="1:9" ht="14.25" x14ac:dyDescent="0.2">
      <c r="A356" s="248" t="s">
        <v>448</v>
      </c>
      <c r="B356" s="249"/>
      <c r="C356" s="249">
        <f>SUMIFS(Data!$V$2:$V$14,Data!$S$2:$S$14,MarketProfile!A356,Data!$X$2:$X$14,"1")</f>
        <v>6979</v>
      </c>
      <c r="D356" s="391">
        <f>SUMIFS(Data!$V$30:$V$42,Data!$S$30:$S$42,MarketProfile!A356,Data!$X$30:$X$42,"1")</f>
        <v>0</v>
      </c>
      <c r="E356" s="391"/>
      <c r="F356" s="286">
        <f t="shared" si="23"/>
        <v>1</v>
      </c>
      <c r="G356" s="391">
        <f>SUMIFS(Data!$V$60:$V$72,Data!$S$60:$S$72,MarketProfile!A356,Data!$X$60:$X$72,"1")</f>
        <v>8999</v>
      </c>
      <c r="H356" s="391"/>
      <c r="I356" s="286">
        <f t="shared" si="22"/>
        <v>-0.22446938548727635</v>
      </c>
    </row>
    <row r="357" spans="1:9" ht="14.25" x14ac:dyDescent="0.2">
      <c r="A357" s="248" t="s">
        <v>182</v>
      </c>
      <c r="B357" s="249"/>
      <c r="C357" s="249">
        <f>SUMIFS(Data!$V$2:$V$14,Data!$S$2:$S$14,MarketProfile!A357,Data!$X$2:$X$14,"1")</f>
        <v>481</v>
      </c>
      <c r="D357" s="391">
        <f>SUMIFS(Data!$V$30:$V$42,Data!$S$30:$S$42,MarketProfile!A357,Data!$X$30:$X$42,"1")</f>
        <v>264</v>
      </c>
      <c r="E357" s="391"/>
      <c r="F357" s="286">
        <f t="shared" si="23"/>
        <v>0.82196969696969702</v>
      </c>
      <c r="G357" s="391">
        <f>SUMIFS(Data!$V$60:$V$72,Data!$S$60:$S$72,MarketProfile!A357,Data!$X$60:$X$72,"1")</f>
        <v>600</v>
      </c>
      <c r="H357" s="391"/>
      <c r="I357" s="286">
        <f t="shared" si="22"/>
        <v>-0.19833333333333333</v>
      </c>
    </row>
    <row r="358" spans="1:9" ht="14.25" x14ac:dyDescent="0.2">
      <c r="A358" s="248" t="s">
        <v>449</v>
      </c>
      <c r="B358" s="249"/>
      <c r="C358" s="249">
        <f>SUMIFS(Data!$V$2:$V$14,Data!$S$2:$S$14,MarketProfile!A358,Data!$X$2:$X$14,"1")</f>
        <v>609</v>
      </c>
      <c r="D358" s="391">
        <f>SUMIFS(Data!$V$30:$V$42,Data!$S$30:$S$42,MarketProfile!A358,Data!$X$30:$X$42,"1")</f>
        <v>185</v>
      </c>
      <c r="E358" s="391"/>
      <c r="F358" s="286">
        <f t="shared" si="23"/>
        <v>2.291891891891892</v>
      </c>
      <c r="G358" s="391">
        <f>SUMIFS(Data!$V$60:$V$72,Data!$S$60:$S$72,MarketProfile!A358,Data!$X$60:$X$72,"1")</f>
        <v>470</v>
      </c>
      <c r="H358" s="391"/>
      <c r="I358" s="286">
        <f t="shared" si="22"/>
        <v>0.29574468085106381</v>
      </c>
    </row>
    <row r="359" spans="1:9" ht="14.25" x14ac:dyDescent="0.2">
      <c r="A359" s="248" t="s">
        <v>450</v>
      </c>
      <c r="B359" s="249"/>
      <c r="C359" s="249">
        <f>SUMIFS(Data!$V$2:$V$14,Data!$S$2:$S$14,MarketProfile!A359,Data!$X$2:$X$14,"1")</f>
        <v>599</v>
      </c>
      <c r="D359" s="391">
        <f>SUMIFS(Data!$V$30:$V$42,Data!$S$30:$S$42,MarketProfile!A359,Data!$X$30:$X$42,"1")</f>
        <v>164</v>
      </c>
      <c r="E359" s="391"/>
      <c r="F359" s="286">
        <f t="shared" si="23"/>
        <v>2.6524390243902438</v>
      </c>
      <c r="G359" s="391">
        <f>SUMIFS(Data!$V$60:$V$72,Data!$S$60:$S$72,MarketProfile!A359,Data!$X$60:$X$72,"1")</f>
        <v>435</v>
      </c>
      <c r="H359" s="391"/>
      <c r="I359" s="286">
        <f t="shared" si="22"/>
        <v>0.37701149425287356</v>
      </c>
    </row>
    <row r="360" spans="1:9" ht="14.25" x14ac:dyDescent="0.2">
      <c r="A360" s="248" t="s">
        <v>451</v>
      </c>
      <c r="B360" s="249"/>
      <c r="C360" s="249">
        <f>SUMIFS(Data!$V$2:$V$14,Data!$S$2:$S$14,MarketProfile!A360,Data!$X$2:$X$14,"1")</f>
        <v>212</v>
      </c>
      <c r="D360" s="391">
        <f>SUMIFS(Data!$V$30:$V$42,Data!$S$30:$S$42,MarketProfile!A360,Data!$X$30:$X$42,"1")</f>
        <v>85</v>
      </c>
      <c r="E360" s="391"/>
      <c r="F360" s="286">
        <f t="shared" si="23"/>
        <v>1.4941176470588236</v>
      </c>
      <c r="G360" s="391">
        <f>SUMIFS(Data!$V$60:$V$72,Data!$S$60:$S$72,MarketProfile!A360,Data!$X$60:$X$72,"1")</f>
        <v>357</v>
      </c>
      <c r="H360" s="391"/>
      <c r="I360" s="286">
        <f t="shared" si="22"/>
        <v>-0.4061624649859944</v>
      </c>
    </row>
    <row r="361" spans="1:9" ht="15" x14ac:dyDescent="0.25">
      <c r="A361" s="288" t="s">
        <v>133</v>
      </c>
      <c r="B361" s="250"/>
      <c r="C361" s="250">
        <f>SUM(C354:C360)</f>
        <v>310168</v>
      </c>
      <c r="D361" s="383">
        <f>SUM(D354:E360)</f>
        <v>295144</v>
      </c>
      <c r="E361" s="383"/>
      <c r="F361" s="326">
        <f t="shared" si="23"/>
        <v>5.0903965521914729E-2</v>
      </c>
      <c r="G361" s="383">
        <f>SUM(G354:H360)</f>
        <v>300430</v>
      </c>
      <c r="H361" s="383">
        <v>228310</v>
      </c>
      <c r="I361" s="326">
        <f t="shared" si="22"/>
        <v>3.2413540591818391E-2</v>
      </c>
    </row>
    <row r="362" spans="1:9" ht="14.25" x14ac:dyDescent="0.2">
      <c r="A362" s="248"/>
      <c r="B362" s="249"/>
      <c r="C362" s="249"/>
      <c r="D362" s="391"/>
      <c r="E362" s="391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91"/>
      <c r="E363" s="391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SUMIFS(Data!$V$2:$V$14,Data!$S$2:$S$14,MarketProfile!A364,Data!$X$2:$X$14,"0")</f>
        <v>765</v>
      </c>
      <c r="D364" s="391">
        <f>SUMIFS(Data!$V$30:$V$42,Data!$S$30:$S$42,MarketProfile!A364,Data!$X$30:$X$42,"0")</f>
        <v>547</v>
      </c>
      <c r="E364" s="391"/>
      <c r="F364" s="286">
        <f t="shared" ref="F364:F368" si="24">IFERROR(IF(OR(AND(D364="",C364=""),AND(D364=0,C364=0)),"",
IF(OR(D364="",D364=0),1,
IF(OR(D364&lt;&gt;"",D364&lt;&gt;0),(C364-D364)/ABS(D364)))),-1)</f>
        <v>0.39853747714808047</v>
      </c>
      <c r="G364" s="391">
        <f>SUMIFS(Data!$V$60:$V$72,Data!$S$60:$S$72,MarketProfile!A364,Data!$X$60:$X$72,"0")</f>
        <v>2353</v>
      </c>
      <c r="H364" s="391"/>
      <c r="I364" s="286">
        <f t="shared" si="22"/>
        <v>-0.67488312792180194</v>
      </c>
    </row>
    <row r="365" spans="1:9" ht="14.25" x14ac:dyDescent="0.2">
      <c r="A365" s="248" t="s">
        <v>447</v>
      </c>
      <c r="B365" s="249"/>
      <c r="C365" s="249">
        <f>SUMIFS(Data!$V$2:$V$14,Data!$S$2:$S$14,MarketProfile!A365,Data!$X$2:$X$14,"0")</f>
        <v>394</v>
      </c>
      <c r="D365" s="391">
        <f>SUMIFS(Data!$V$30:$V$42,Data!$S$30:$S$42,MarketProfile!A365,Data!$X$30:$X$42,"0")</f>
        <v>506</v>
      </c>
      <c r="E365" s="391"/>
      <c r="F365" s="286">
        <f t="shared" si="24"/>
        <v>-0.22134387351778656</v>
      </c>
      <c r="G365" s="391">
        <f>SUMIFS(Data!$V$60:$V$72,Data!$S$60:$S$72,MarketProfile!A365,Data!$X$60:$X$72,"0")</f>
        <v>685</v>
      </c>
      <c r="H365" s="391"/>
      <c r="I365" s="286">
        <f t="shared" si="22"/>
        <v>-0.42481751824817521</v>
      </c>
    </row>
    <row r="366" spans="1:9" ht="14.25" x14ac:dyDescent="0.2">
      <c r="A366" s="248" t="s">
        <v>451</v>
      </c>
      <c r="B366" s="249"/>
      <c r="C366" s="249">
        <f>SUMIFS(Data!$V$2:$V$14,Data!$S$2:$S$14,MarketProfile!A366,Data!$X$2:$X$14,"0")</f>
        <v>49</v>
      </c>
      <c r="D366" s="391">
        <f>SUMIFS(Data!$V$30:$V$42,Data!$S$30:$S$42,MarketProfile!A366,Data!$X$30:$X$42,"0")</f>
        <v>33</v>
      </c>
      <c r="E366" s="391"/>
      <c r="F366" s="286">
        <f t="shared" si="24"/>
        <v>0.48484848484848486</v>
      </c>
      <c r="G366" s="391">
        <f>SUMIFS(Data!$V$60:$V$72,Data!$S$60:$S$72,MarketProfile!A366,Data!$X$60:$X$72,"0")</f>
        <v>841</v>
      </c>
      <c r="H366" s="391"/>
      <c r="I366" s="286">
        <f t="shared" si="22"/>
        <v>-0.94173602853745542</v>
      </c>
    </row>
    <row r="367" spans="1:9" ht="14.25" x14ac:dyDescent="0.2">
      <c r="A367" s="248" t="s">
        <v>448</v>
      </c>
      <c r="B367" s="249"/>
      <c r="C367" s="249">
        <f>SUMIFS(Data!$V$2:$V$14,Data!$S$2:$S$14,MarketProfile!A367,Data!$X$2:$X$14,"0")</f>
        <v>0</v>
      </c>
      <c r="D367" s="391">
        <f>SUMIFS(Data!$V$30:$V$42,Data!$S$30:$S$42,MarketProfile!A367,Data!$X$30:$X$42,"0")</f>
        <v>0</v>
      </c>
      <c r="E367" s="391"/>
      <c r="F367" s="286" t="str">
        <f t="shared" si="24"/>
        <v/>
      </c>
      <c r="G367" s="391">
        <f>SUMIFS(Data!$V$60:$V$72,Data!$S$60:$S$72,MarketProfile!A367,Data!$X$60:$X$72,"0")</f>
        <v>0</v>
      </c>
      <c r="H367" s="39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1208</v>
      </c>
      <c r="D368" s="383">
        <f t="shared" ref="D368:E368" si="25">SUM(D364:D367)</f>
        <v>1086</v>
      </c>
      <c r="E368" s="383">
        <f t="shared" si="25"/>
        <v>0</v>
      </c>
      <c r="F368" s="326">
        <f t="shared" si="24"/>
        <v>0.11233885819521179</v>
      </c>
      <c r="G368" s="383">
        <f>SUM(G364:H367)</f>
        <v>3879</v>
      </c>
      <c r="H368" s="383">
        <v>1646</v>
      </c>
      <c r="I368" s="326">
        <f>IFERROR(IF(OR(AND(G368="",C368=""),AND(G368=0,C368=0)),"",
IF(OR(G368="",G368=0),1,
IF(OR(G368&lt;&gt;"",G368&lt;&gt;0),(C368-G368)/ABS(G368)))),-1)</f>
        <v>-0.68857953080690903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SUMIFS(Data!$U$2:$U$14,Data!$S$2:$S$14,MarketProfile!A372,Data!$X$2:$X$14,"1")</f>
        <v>2587791</v>
      </c>
      <c r="D372" s="391">
        <f>SUMIFS(Data!$U$30:$U$42,Data!$S$30:$S$42,MarketProfile!A372,Data!$X$30:$X$42,"1")</f>
        <v>1103538</v>
      </c>
      <c r="E372" s="391"/>
      <c r="F372" s="286">
        <f t="shared" ref="F372:F379" si="26">IFERROR(IF(OR(AND(D372="",C372=""),AND(D372=0,C372=0)),"",
IF(OR(D372="",D372=0),1,
IF(OR(D372&lt;&gt;"",D372&lt;&gt;0),(C372-D372)/ABS(D372)))),-1)</f>
        <v>1.3449949163508643</v>
      </c>
      <c r="G372" s="391">
        <f>SUMIFS(Data!$U$60:$U$72,Data!$S$60:$S$72,MarketProfile!A372,Data!$X$60:$X$72,"1")</f>
        <v>3015379</v>
      </c>
      <c r="H372" s="391"/>
      <c r="I372" s="286">
        <f t="shared" ref="I372:I379" si="27">IFERROR(IF(OR(AND(G372="",C372=""),AND(G372=0,C372=0)),"",
IF(OR(G372="",G372=0),1,
IF(OR(G372&lt;&gt;"",G372&lt;&gt;0),(C372-G372)/ABS(G372)))),-1)</f>
        <v>-0.14180240692795168</v>
      </c>
    </row>
    <row r="373" spans="1:9" ht="14.25" x14ac:dyDescent="0.2">
      <c r="A373" s="248" t="s">
        <v>447</v>
      </c>
      <c r="B373" s="249"/>
      <c r="C373" s="249">
        <f>SUMIFS(Data!$U$2:$U$14,Data!$S$2:$S$14,MarketProfile!A373,Data!$X$2:$X$14,"1")</f>
        <v>1663492</v>
      </c>
      <c r="D373" s="391">
        <f>SUMIFS(Data!$U$30:$U$42,Data!$S$30:$S$42,MarketProfile!A373,Data!$X$30:$X$42,"1")</f>
        <v>402553</v>
      </c>
      <c r="E373" s="391"/>
      <c r="F373" s="286">
        <f t="shared" si="26"/>
        <v>3.1323552426636989</v>
      </c>
      <c r="G373" s="391">
        <f>SUMIFS(Data!$U$60:$U$72,Data!$S$60:$S$72,MarketProfile!A373,Data!$X$60:$X$72,"1")</f>
        <v>2214835</v>
      </c>
      <c r="H373" s="391"/>
      <c r="I373" s="286">
        <f t="shared" si="27"/>
        <v>-0.24893186174139384</v>
      </c>
    </row>
    <row r="374" spans="1:9" ht="14.25" x14ac:dyDescent="0.2">
      <c r="A374" s="248" t="s">
        <v>448</v>
      </c>
      <c r="B374" s="249"/>
      <c r="C374" s="249">
        <f>SUMIFS(Data!$U$2:$U$14,Data!$S$2:$S$14,MarketProfile!A374,Data!$X$2:$X$14,"1")</f>
        <v>1187963</v>
      </c>
      <c r="D374" s="391">
        <f>SUMIFS(Data!$U$30:$U$42,Data!$S$30:$S$42,MarketProfile!A374,Data!$X$30:$X$42,"1")</f>
        <v>0</v>
      </c>
      <c r="E374" s="391"/>
      <c r="F374" s="286">
        <f t="shared" si="26"/>
        <v>1</v>
      </c>
      <c r="G374" s="391">
        <f>SUMIFS(Data!$U$60:$U$72,Data!$S$60:$S$72,MarketProfile!A374,Data!$X$60:$X$72,"1")</f>
        <v>1400209</v>
      </c>
      <c r="H374" s="391"/>
      <c r="I374" s="286">
        <f t="shared" si="27"/>
        <v>-0.15158165673838692</v>
      </c>
    </row>
    <row r="375" spans="1:9" ht="14.25" x14ac:dyDescent="0.2">
      <c r="A375" s="248" t="s">
        <v>182</v>
      </c>
      <c r="B375" s="249"/>
      <c r="C375" s="249">
        <f>SUMIFS(Data!$U$2:$U$14,Data!$S$2:$S$14,MarketProfile!A375,Data!$X$2:$X$14,"1")</f>
        <v>1463516</v>
      </c>
      <c r="D375" s="391">
        <f>SUMIFS(Data!$U$30:$U$42,Data!$S$30:$S$42,MarketProfile!A375,Data!$X$30:$X$42,"1")</f>
        <v>771324</v>
      </c>
      <c r="E375" s="391"/>
      <c r="F375" s="286">
        <f t="shared" si="26"/>
        <v>0.89740757450824815</v>
      </c>
      <c r="G375" s="391">
        <f>SUMIFS(Data!$U$60:$U$72,Data!$S$60:$S$72,MarketProfile!A375,Data!$X$60:$X$72,"1")</f>
        <v>3586454</v>
      </c>
      <c r="H375" s="391"/>
      <c r="I375" s="286">
        <f t="shared" si="27"/>
        <v>-0.59193230974104227</v>
      </c>
    </row>
    <row r="376" spans="1:9" ht="14.25" x14ac:dyDescent="0.2">
      <c r="A376" s="248" t="s">
        <v>449</v>
      </c>
      <c r="B376" s="249"/>
      <c r="C376" s="249">
        <f>SUMIFS(Data!$U$2:$U$14,Data!$S$2:$S$14,MarketProfile!A376,Data!$X$2:$X$14,"1")</f>
        <v>9226921</v>
      </c>
      <c r="D376" s="391">
        <f>SUMIFS(Data!$U$30:$U$42,Data!$S$30:$S$42,MarketProfile!A376,Data!$X$30:$X$42,"1")</f>
        <v>2230143</v>
      </c>
      <c r="E376" s="391"/>
      <c r="F376" s="286">
        <f t="shared" si="26"/>
        <v>3.1373674244207659</v>
      </c>
      <c r="G376" s="391">
        <f>SUMIFS(Data!$U$60:$U$72,Data!$S$60:$S$72,MarketProfile!A376,Data!$X$60:$X$72,"1")</f>
        <v>11023624</v>
      </c>
      <c r="H376" s="391"/>
      <c r="I376" s="286">
        <f t="shared" si="27"/>
        <v>-0.16298660041380222</v>
      </c>
    </row>
    <row r="377" spans="1:9" ht="14.25" x14ac:dyDescent="0.2">
      <c r="A377" s="248" t="s">
        <v>450</v>
      </c>
      <c r="B377" s="249"/>
      <c r="C377" s="249">
        <f>SUMIFS(Data!$U$2:$U$14,Data!$S$2:$S$14,MarketProfile!A377,Data!$X$2:$X$14,"1")</f>
        <v>8495524</v>
      </c>
      <c r="D377" s="391">
        <f>SUMIFS(Data!$U$30:$U$42,Data!$S$30:$S$42,MarketProfile!A377,Data!$X$30:$X$42,"1")</f>
        <v>2097341</v>
      </c>
      <c r="E377" s="391"/>
      <c r="F377" s="286">
        <f t="shared" si="26"/>
        <v>3.0506164710459576</v>
      </c>
      <c r="G377" s="391">
        <f>SUMIFS(Data!$U$60:$U$72,Data!$S$60:$S$72,MarketProfile!A377,Data!$X$60:$X$72,"1")</f>
        <v>8887438</v>
      </c>
      <c r="H377" s="391"/>
      <c r="I377" s="286">
        <f t="shared" si="27"/>
        <v>-4.4097522818161997E-2</v>
      </c>
    </row>
    <row r="378" spans="1:9" ht="14.25" x14ac:dyDescent="0.2">
      <c r="A378" s="248" t="s">
        <v>451</v>
      </c>
      <c r="B378" s="249"/>
      <c r="C378" s="249">
        <f>SUMIFS(Data!$U$2:$U$14,Data!$S$2:$S$14,MarketProfile!A378,Data!$X$2:$X$14,"1")</f>
        <v>705445</v>
      </c>
      <c r="D378" s="391">
        <f>SUMIFS(Data!$U$30:$U$42,Data!$S$30:$S$42,MarketProfile!A378,Data!$X$30:$X$42,"1")</f>
        <v>103928</v>
      </c>
      <c r="E378" s="391"/>
      <c r="F378" s="286">
        <f t="shared" si="26"/>
        <v>5.7878242629512737</v>
      </c>
      <c r="G378" s="391">
        <f>SUMIFS(Data!$U$60:$U$72,Data!$S$60:$S$72,MarketProfile!A378,Data!$X$60:$X$72,"1")</f>
        <v>474154</v>
      </c>
      <c r="H378" s="391"/>
      <c r="I378" s="286">
        <f t="shared" si="27"/>
        <v>0.48779721356352579</v>
      </c>
    </row>
    <row r="379" spans="1:9" ht="15" x14ac:dyDescent="0.25">
      <c r="A379" s="288" t="s">
        <v>133</v>
      </c>
      <c r="B379" s="250"/>
      <c r="C379" s="250">
        <f>SUM(C372:C378)</f>
        <v>25330652</v>
      </c>
      <c r="D379" s="383">
        <f>SUM(D372:E378)</f>
        <v>6708827</v>
      </c>
      <c r="E379" s="383"/>
      <c r="F379" s="326">
        <f t="shared" si="26"/>
        <v>2.7757199581983558</v>
      </c>
      <c r="G379" s="383">
        <f>SUM(G372:H378)</f>
        <v>30602093</v>
      </c>
      <c r="H379" s="383">
        <v>17193059</v>
      </c>
      <c r="I379" s="326">
        <f t="shared" si="27"/>
        <v>-0.17225753153550641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SUMIFS(Data!$U$2:$U$14,Data!$S$2:$S$14,MarketProfile!A382,Data!$X$2:$X$14,"0")</f>
        <v>453880</v>
      </c>
      <c r="D382" s="391">
        <f>SUMIFS(Data!$U$30:$U$42,Data!$S$30:$S$42,MarketProfile!A382,Data!$X$30:$X$42,"0")</f>
        <v>324128</v>
      </c>
      <c r="E382" s="391"/>
      <c r="F382" s="286">
        <f t="shared" ref="F382:F386" si="28">IFERROR(IF(OR(AND(D382="",C382=""),AND(D382=0,C382=0)),"",
IF(OR(D382="",D382=0),1,
IF(OR(D382&lt;&gt;"",D382&lt;&gt;0),(C382-D382)/ABS(D382)))),-1)</f>
        <v>0.40031098825155492</v>
      </c>
      <c r="G382" s="391">
        <f>SUMIFS(Data!$U$60:$U$72,Data!$S$60:$S$72,MarketProfile!A382,Data!$X$60:$X$72,"0")</f>
        <v>586305</v>
      </c>
      <c r="H382" s="391"/>
      <c r="I382" s="286">
        <f t="shared" ref="I382:I386" si="29">IFERROR(IF(OR(AND(G382="",C382=""),AND(G382=0,C382=0)),"",
IF(OR(G382="",G382=0),1,
IF(OR(G382&lt;&gt;"",G382&lt;&gt;0),(C382-G382)/ABS(G382)))),-1)</f>
        <v>-0.22586367163848167</v>
      </c>
    </row>
    <row r="383" spans="1:9" ht="14.25" x14ac:dyDescent="0.2">
      <c r="A383" s="248" t="s">
        <v>447</v>
      </c>
      <c r="B383" s="249"/>
      <c r="C383" s="249">
        <f>SUMIFS(Data!$U$2:$U$14,Data!$S$2:$S$14,MarketProfile!A383,Data!$X$2:$X$14,"0")</f>
        <v>809266</v>
      </c>
      <c r="D383" s="391">
        <f>SUMIFS(Data!$U$30:$U$42,Data!$S$30:$S$42,MarketProfile!A383,Data!$X$30:$X$42,"0")</f>
        <v>1786860</v>
      </c>
      <c r="E383" s="391"/>
      <c r="F383" s="286">
        <f t="shared" si="28"/>
        <v>-0.54710161960086412</v>
      </c>
      <c r="G383" s="391">
        <f>SUMIFS(Data!$U$60:$U$72,Data!$S$60:$S$72,MarketProfile!A383,Data!$X$60:$X$72,"0")</f>
        <v>1175983</v>
      </c>
      <c r="H383" s="391"/>
      <c r="I383" s="286">
        <f t="shared" si="29"/>
        <v>-0.31183869154571114</v>
      </c>
    </row>
    <row r="384" spans="1:9" ht="14.25" x14ac:dyDescent="0.2">
      <c r="A384" s="248" t="s">
        <v>451</v>
      </c>
      <c r="B384" s="249"/>
      <c r="C384" s="249">
        <f>SUMIFS(Data!$U$2:$U$14,Data!$S$2:$S$14,MarketProfile!A384,Data!$X$2:$X$14,"0")</f>
        <v>94348</v>
      </c>
      <c r="D384" s="391">
        <f>SUMIFS(Data!$U$30:$U$42,Data!$S$30:$S$42,MarketProfile!A384,Data!$X$30:$X$42,"0")</f>
        <v>35765</v>
      </c>
      <c r="E384" s="391"/>
      <c r="F384" s="286">
        <f t="shared" si="28"/>
        <v>1.6379980427792535</v>
      </c>
      <c r="G384" s="391">
        <f>SUMIFS(Data!$U$60:$U$72,Data!$S$60:$S$72,MarketProfile!A384,Data!$X$60:$X$72,"0")</f>
        <v>433324</v>
      </c>
      <c r="H384" s="391"/>
      <c r="I384" s="286">
        <f t="shared" si="29"/>
        <v>-0.78226915656644913</v>
      </c>
    </row>
    <row r="385" spans="1:9" ht="14.25" x14ac:dyDescent="0.2">
      <c r="A385" s="248" t="s">
        <v>448</v>
      </c>
      <c r="B385" s="249"/>
      <c r="C385" s="249">
        <f>SUMIFS(Data!$U$2:$U$14,Data!$S$2:$S$14,MarketProfile!A385,Data!$X$2:$X$14,"0")</f>
        <v>0</v>
      </c>
      <c r="D385" s="391">
        <f>SUMIFS(Data!$U$30:$U$42,Data!$S$30:$S$42,MarketProfile!A385,Data!$X$30:$X$42,"0")</f>
        <v>0</v>
      </c>
      <c r="E385" s="391"/>
      <c r="F385" s="286" t="str">
        <f t="shared" si="28"/>
        <v/>
      </c>
      <c r="G385" s="391">
        <f>SUMIFS(Data!$U$60:$U$72,Data!$S$60:$S$72,MarketProfile!A385,Data!$X$60:$X$72,"0")</f>
        <v>0</v>
      </c>
      <c r="H385" s="39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1357494</v>
      </c>
      <c r="D386" s="383">
        <f>SUM(D382:E385)</f>
        <v>2146753</v>
      </c>
      <c r="E386" s="383">
        <f>SUM(E382:E385)</f>
        <v>0</v>
      </c>
      <c r="F386" s="326">
        <f t="shared" si="28"/>
        <v>-0.36765245000239899</v>
      </c>
      <c r="G386" s="383">
        <f>SUM(G382:H385)</f>
        <v>2195612</v>
      </c>
      <c r="H386" s="383">
        <v>677531</v>
      </c>
      <c r="I386" s="326">
        <f t="shared" si="29"/>
        <v>-0.38172409332796503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SUMIFS(Data!$T$2:$T$14,Data!$S$2:$S$14,MarketProfile!A390,Data!$X$2:$X$14,"1")/1000</f>
        <v>846109097.41403592</v>
      </c>
      <c r="D390" s="391">
        <f>SUMIFS(Data!$T$30:$T$42,Data!$S$30:$S$42,MarketProfile!A390,Data!$X$30:$X$42,"1")/1000</f>
        <v>381303350.31758863</v>
      </c>
      <c r="E390" s="391"/>
      <c r="F390" s="286">
        <f t="shared" ref="F390:F397" si="30">IFERROR(IF(OR(AND(D390="",C390=""),AND(D390=0,C390=0)),"",
IF(OR(D390="",D390=0),1,
IF(OR(D390&lt;&gt;"",D390&lt;&gt;0),(C390-D390)/ABS(D390)))),-1)</f>
        <v>1.218992035368452</v>
      </c>
      <c r="G390" s="391">
        <f>SUMIFS(Data!$T$60:$T$72,Data!$S$60:$S$72,MarketProfile!A390,Data!$X$60:$X$72,"1")/1000</f>
        <v>794670051.35152674</v>
      </c>
      <c r="H390" s="391"/>
      <c r="I390" s="286">
        <f t="shared" ref="I390:I397" si="31">IFERROR(IF(OR(AND(G390="",C390=""),AND(G390=0,C390=0)),"",
IF(OR(G390="",G390=0),1,
IF(OR(G390&lt;&gt;"",G390&lt;&gt;0),(C390-G390)/ABS(G390)))),-1)</f>
        <v>6.4730067497856203E-2</v>
      </c>
    </row>
    <row r="391" spans="1:9" ht="14.25" x14ac:dyDescent="0.2">
      <c r="A391" s="248" t="s">
        <v>447</v>
      </c>
      <c r="B391" s="249"/>
      <c r="C391" s="249">
        <f>SUMIFS(Data!$T$2:$T$14,Data!$S$2:$S$14,MarketProfile!A391,Data!$X$2:$X$14,"1")/1000</f>
        <v>18545972.678293001</v>
      </c>
      <c r="D391" s="391">
        <f>SUMIFS(Data!$T$30:$T$42,Data!$S$30:$S$42,MarketProfile!A391,Data!$X$30:$X$42,"1")/1000</f>
        <v>6259736.4074619999</v>
      </c>
      <c r="E391" s="391"/>
      <c r="F391" s="286">
        <f t="shared" si="30"/>
        <v>1.9627401972046352</v>
      </c>
      <c r="G391" s="391">
        <f>SUMIFS(Data!$T$60:$T$72,Data!$S$60:$S$72,MarketProfile!A391,Data!$X$60:$X$72,"1")/1000</f>
        <v>24600766.848456003</v>
      </c>
      <c r="H391" s="391"/>
      <c r="I391" s="286">
        <f t="shared" si="31"/>
        <v>-0.24612217202257716</v>
      </c>
    </row>
    <row r="392" spans="1:9" ht="14.25" x14ac:dyDescent="0.2">
      <c r="A392" s="248" t="s">
        <v>448</v>
      </c>
      <c r="B392" s="249"/>
      <c r="C392" s="249">
        <f>SUMIFS(Data!$T$2:$T$14,Data!$S$2:$S$14,MarketProfile!A392,Data!$X$2:$X$14,"1")/1000</f>
        <v>40.079160000000002</v>
      </c>
      <c r="D392" s="391">
        <f>SUMIFS(Data!$T$30:$T$42,Data!$S$30:$S$42,MarketProfile!A392,Data!$X$30:$X$42,"1")/1000</f>
        <v>0</v>
      </c>
      <c r="E392" s="391"/>
      <c r="F392" s="286">
        <f t="shared" si="30"/>
        <v>1</v>
      </c>
      <c r="G392" s="391">
        <f>SUMIFS(Data!$T$60:$T$72,Data!$S$60:$S$72,MarketProfile!A392,Data!$X$60:$X$72,"1")/1000</f>
        <v>1111.8413400000002</v>
      </c>
      <c r="H392" s="391"/>
      <c r="I392" s="286">
        <f t="shared" si="31"/>
        <v>-0.96395244666833491</v>
      </c>
    </row>
    <row r="393" spans="1:9" ht="14.25" x14ac:dyDescent="0.2">
      <c r="A393" s="248" t="s">
        <v>182</v>
      </c>
      <c r="B393" s="249"/>
      <c r="C393" s="249">
        <f>SUMIFS(Data!$T$2:$T$14,Data!$S$2:$S$14,MarketProfile!A393,Data!$X$2:$X$14,"1")/1000</f>
        <v>97534.511356999996</v>
      </c>
      <c r="D393" s="391">
        <f>SUMIFS(Data!$T$30:$T$42,Data!$S$30:$S$42,MarketProfile!A393,Data!$X$30:$X$42,"1")/1000</f>
        <v>60294.830689000002</v>
      </c>
      <c r="E393" s="391"/>
      <c r="F393" s="286">
        <f t="shared" si="30"/>
        <v>0.61762642406414259</v>
      </c>
      <c r="G393" s="391">
        <f>SUMIFS(Data!$T$60:$T$72,Data!$S$60:$S$72,MarketProfile!A393,Data!$X$60:$X$72,"1")/1000</f>
        <v>222969.12132499999</v>
      </c>
      <c r="H393" s="391"/>
      <c r="I393" s="286">
        <f t="shared" si="31"/>
        <v>-0.56256493824167875</v>
      </c>
    </row>
    <row r="394" spans="1:9" ht="14.25" x14ac:dyDescent="0.2">
      <c r="A394" s="248" t="s">
        <v>449</v>
      </c>
      <c r="B394" s="249"/>
      <c r="C394" s="249">
        <f>SUMIFS(Data!$T$2:$T$14,Data!$S$2:$S$14,MarketProfile!A394,Data!$X$2:$X$14,"1")/1000</f>
        <v>3917294.4476811001</v>
      </c>
      <c r="D394" s="391">
        <f>SUMIFS(Data!$T$30:$T$42,Data!$S$30:$S$42,MarketProfile!A394,Data!$X$30:$X$42,"1")/1000</f>
        <v>530163.88135000004</v>
      </c>
      <c r="E394" s="391"/>
      <c r="F394" s="286">
        <f t="shared" si="30"/>
        <v>6.3888368964444924</v>
      </c>
      <c r="G394" s="391">
        <f>SUMIFS(Data!$T$60:$T$72,Data!$S$60:$S$72,MarketProfile!A394,Data!$X$60:$X$72,"1")/1000</f>
        <v>2701762.3411980001</v>
      </c>
      <c r="H394" s="391"/>
      <c r="I394" s="286">
        <f t="shared" si="31"/>
        <v>0.44990341598444061</v>
      </c>
    </row>
    <row r="395" spans="1:9" ht="14.25" x14ac:dyDescent="0.2">
      <c r="A395" s="248" t="s">
        <v>450</v>
      </c>
      <c r="B395" s="249"/>
      <c r="C395" s="249">
        <f>SUMIFS(Data!$T$2:$T$14,Data!$S$2:$S$14,MarketProfile!A395,Data!$X$2:$X$14,"1")/1000</f>
        <v>7168.6885199999997</v>
      </c>
      <c r="D395" s="391">
        <f>SUMIFS(Data!$T$30:$T$42,Data!$S$30:$S$42,MarketProfile!A395,Data!$X$30:$X$42,"1")/1000</f>
        <v>0</v>
      </c>
      <c r="E395" s="391"/>
      <c r="F395" s="286">
        <f t="shared" si="30"/>
        <v>1</v>
      </c>
      <c r="G395" s="391">
        <f>SUMIFS(Data!$T$60:$T$72,Data!$S$60:$S$72,MarketProfile!A395,Data!$X$60:$X$72,"1")/1000</f>
        <v>0</v>
      </c>
      <c r="H395" s="391"/>
      <c r="I395" s="286">
        <f t="shared" si="31"/>
        <v>1</v>
      </c>
    </row>
    <row r="396" spans="1:9" ht="14.25" x14ac:dyDescent="0.2">
      <c r="A396" s="248" t="s">
        <v>451</v>
      </c>
      <c r="B396" s="249"/>
      <c r="C396" s="249">
        <f>SUMIFS(Data!$T$2:$T$14,Data!$S$2:$S$14,MarketProfile!A396,Data!$X$2:$X$14,"1")/1000</f>
        <v>9771458.3392639998</v>
      </c>
      <c r="D396" s="391">
        <f>SUMIFS(Data!$T$30:$T$42,Data!$S$30:$S$42,MarketProfile!A396,Data!$X$30:$X$42,"1")/1000</f>
        <v>1449356.28942</v>
      </c>
      <c r="E396" s="391"/>
      <c r="F396" s="286">
        <f t="shared" si="30"/>
        <v>5.7419297867567947</v>
      </c>
      <c r="G396" s="391">
        <f>SUMIFS(Data!$T$60:$T$72,Data!$S$60:$S$72,MarketProfile!A396,Data!$X$60:$X$72,"1")/1000</f>
        <v>4020515.7991849999</v>
      </c>
      <c r="H396" s="391"/>
      <c r="I396" s="286">
        <f t="shared" si="31"/>
        <v>1.4303991893887782</v>
      </c>
    </row>
    <row r="397" spans="1:9" ht="15" x14ac:dyDescent="0.25">
      <c r="A397" s="288" t="s">
        <v>133</v>
      </c>
      <c r="B397" s="250"/>
      <c r="C397" s="250">
        <f>SUM(C390:C396)</f>
        <v>878448566.15831089</v>
      </c>
      <c r="D397" s="383">
        <f>SUM(D390:E396)</f>
        <v>389602901.72650963</v>
      </c>
      <c r="E397" s="383">
        <f>SUM(E390:E396)</f>
        <v>0</v>
      </c>
      <c r="F397" s="326">
        <f t="shared" si="30"/>
        <v>1.2547279865357812</v>
      </c>
      <c r="G397" s="383">
        <f>SUM(G390:H396)</f>
        <v>826217177.30303073</v>
      </c>
      <c r="H397" s="383">
        <v>320543973</v>
      </c>
      <c r="I397" s="326">
        <f t="shared" si="31"/>
        <v>6.3217505384935022E-2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SUMIFS(Data!$T$2:$T$14,Data!$S$2:$S$14,MarketProfile!A400,Data!$X$2:$X$14,"0")/1000</f>
        <v>2733950.6847600001</v>
      </c>
      <c r="D400" s="391">
        <f>SUMIFS(Data!$T$30:$T$42,Data!$S$30:$S$42,MarketProfile!A400,Data!$X$30:$X$42,"0")/1000</f>
        <v>2449472.0115500004</v>
      </c>
      <c r="E400" s="391"/>
      <c r="F400" s="286">
        <f t="shared" ref="F400:F404" si="32">IFERROR(IF(OR(AND(D400="",C400=""),AND(D400=0,C400=0)),"",
IF(OR(D400="",D400=0),1,
IF(OR(D400&lt;&gt;"",D400&lt;&gt;0),(C400-D400)/ABS(D400)))),-1)</f>
        <v>0.11613877271044405</v>
      </c>
      <c r="G400" s="391">
        <f>SUMIFS(Data!$T$60:$T$72,Data!$S$60:$S$72,MarketProfile!A400,Data!$X$60:$X$72,"0")/1000</f>
        <v>4379370.3454999998</v>
      </c>
      <c r="H400" s="391"/>
      <c r="I400" s="286">
        <f t="shared" ref="I400:I404" si="33">IFERROR(IF(OR(AND(G400="",C400=""),AND(G400=0,C400=0)),"",
IF(OR(G400="",G400=0),1,
IF(OR(G400&lt;&gt;"",G400&lt;&gt;0),(C400-G400)/ABS(G400)))),-1)</f>
        <v>-0.37572060157706061</v>
      </c>
    </row>
    <row r="401" spans="1:9" ht="14.25" x14ac:dyDescent="0.2">
      <c r="A401" s="248" t="s">
        <v>447</v>
      </c>
      <c r="B401" s="249"/>
      <c r="C401" s="249">
        <f>SUMIFS(Data!$T$2:$T$14,Data!$S$2:$S$14,MarketProfile!A401,Data!$X$2:$X$14,"0")/1000</f>
        <v>708452.51207000006</v>
      </c>
      <c r="D401" s="391">
        <f>SUMIFS(Data!$T$30:$T$42,Data!$S$30:$S$42,MarketProfile!A401,Data!$X$30:$X$42,"0")/1000</f>
        <v>400354.61586999998</v>
      </c>
      <c r="E401" s="391"/>
      <c r="F401" s="286">
        <f t="shared" si="32"/>
        <v>0.76956249281772537</v>
      </c>
      <c r="G401" s="391">
        <f>SUMIFS(Data!$T$60:$T$72,Data!$S$60:$S$72,MarketProfile!A401,Data!$X$60:$X$72,"0")/1000</f>
        <v>573713.09329999995</v>
      </c>
      <c r="H401" s="391"/>
      <c r="I401" s="286">
        <f t="shared" si="33"/>
        <v>0.23485505271455187</v>
      </c>
    </row>
    <row r="402" spans="1:9" ht="14.25" x14ac:dyDescent="0.2">
      <c r="A402" s="248" t="s">
        <v>451</v>
      </c>
      <c r="B402" s="249"/>
      <c r="C402" s="249">
        <f>SUMIFS(Data!$T$2:$T$14,Data!$S$2:$S$14,MarketProfile!A402,Data!$X$2:$X$14,"0")/1000</f>
        <v>34325.535659999994</v>
      </c>
      <c r="D402" s="391">
        <f>SUMIFS(Data!$T$30:$T$42,Data!$S$30:$S$42,MarketProfile!A402,Data!$X$30:$X$42,"0")/1000</f>
        <v>45464.391309999999</v>
      </c>
      <c r="E402" s="391"/>
      <c r="F402" s="286">
        <f t="shared" si="32"/>
        <v>-0.24500175475900385</v>
      </c>
      <c r="G402" s="391">
        <f>SUMIFS(Data!$T$60:$T$72,Data!$S$60:$S$72,MarketProfile!A402,Data!$X$60:$X$72,"0")/1000</f>
        <v>148503.01749999999</v>
      </c>
      <c r="H402" s="391"/>
      <c r="I402" s="286">
        <f t="shared" si="33"/>
        <v>-0.76885630852585207</v>
      </c>
    </row>
    <row r="403" spans="1:9" ht="14.25" x14ac:dyDescent="0.2">
      <c r="A403" s="248" t="s">
        <v>448</v>
      </c>
      <c r="B403" s="249"/>
      <c r="C403" s="249">
        <f>SUMIFS(Data!$T$2:$T$14,Data!$S$2:$S$14,MarketProfile!A403,Data!$X$2:$X$14,"0")/1000</f>
        <v>0</v>
      </c>
      <c r="D403" s="391">
        <f>SUMIFS(Data!$T$30:$T$42,Data!$S$30:$S$42,MarketProfile!A403,Data!$X$30:$X$42,"0")/1000</f>
        <v>0</v>
      </c>
      <c r="E403" s="391"/>
      <c r="F403" s="286" t="str">
        <f t="shared" si="32"/>
        <v/>
      </c>
      <c r="G403" s="391">
        <f>SUMIFS(Data!$T$60:$T$72,Data!$S$60:$S$72,MarketProfile!A403,Data!$X$60:$X$72,"0")/1000</f>
        <v>0</v>
      </c>
      <c r="H403" s="39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3476728.7324900003</v>
      </c>
      <c r="D404" s="383">
        <f>SUM(D400:E403)</f>
        <v>2895291.0187300001</v>
      </c>
      <c r="E404" s="383">
        <f>SUM(E400:E403)</f>
        <v>0</v>
      </c>
      <c r="F404" s="326">
        <f t="shared" si="32"/>
        <v>0.20082185521200005</v>
      </c>
      <c r="G404" s="383">
        <f>SUM(G400:H403)</f>
        <v>5101586.4562999997</v>
      </c>
      <c r="H404" s="383">
        <v>1436842</v>
      </c>
      <c r="I404" s="326">
        <f t="shared" si="33"/>
        <v>-0.31850047778832535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SUMIFS(Data!$W$15:$W$27,Data!$S$15:$S$27,MarketProfile!A408,Data!$X$15:$X$27,"1")</f>
        <v>539791</v>
      </c>
      <c r="D408" s="391">
        <f>SUMIFS(Data!$W$45:$W$57,Data!$S$45:$S$57,MarketProfile!A408,Data!$X$45:$X$57,"1")</f>
        <v>615965</v>
      </c>
      <c r="E408" s="391"/>
      <c r="F408" s="286">
        <f t="shared" ref="F408:F414" si="34">IFERROR(IF(OR(AND(D408="",C408=""),AND(D408=0,C408=0)),"",
IF(OR(D408="",D408=0),1,
IF(OR(D408&lt;&gt;"",D408&lt;&gt;0),(C408-D408)/ABS(D408)))),-1)</f>
        <v>-0.12366611739303369</v>
      </c>
      <c r="G408" s="391">
        <f>SUMIFS(Data!$W$75:$W$87,Data!$S$75:$S$87,MarketProfile!A408,Data!$X$75:$X$87,"1")</f>
        <v>839890</v>
      </c>
      <c r="H408" s="391"/>
      <c r="I408" s="286">
        <f t="shared" ref="I408:I414" si="35">IFERROR(IF(OR(AND(G408="",C408=""),AND(G408=0,C408=0)),"",
IF(OR(G408="",G408=0),1,
IF(OR(G408&lt;&gt;"",G408&lt;&gt;0),(C408-G408)/ABS(G408)))),-1)</f>
        <v>-0.35730750455416782</v>
      </c>
    </row>
    <row r="409" spans="1:9" ht="14.25" x14ac:dyDescent="0.2">
      <c r="A409" s="248" t="s">
        <v>447</v>
      </c>
      <c r="B409" s="127"/>
      <c r="C409" s="127">
        <f>SUMIFS(Data!$W$15:$W$27,Data!$S$15:$S$27,MarketProfile!A409,Data!$X$15:$X$27,"1")</f>
        <v>724548</v>
      </c>
      <c r="D409" s="391">
        <f>SUMIFS(Data!$W$45:$W$57,Data!$S$45:$S$57,MarketProfile!A409,Data!$X$45:$X$57,"1")</f>
        <v>874880</v>
      </c>
      <c r="E409" s="391"/>
      <c r="F409" s="286">
        <f t="shared" si="34"/>
        <v>-0.17183156547183615</v>
      </c>
      <c r="G409" s="391">
        <f>SUMIFS(Data!$W$75:$W$87,Data!$S$75:$S$87,MarketProfile!A409,Data!$X$75:$X$87,"1")</f>
        <v>988350</v>
      </c>
      <c r="H409" s="391"/>
      <c r="I409" s="286">
        <f t="shared" si="35"/>
        <v>-0.26691151919866446</v>
      </c>
    </row>
    <row r="410" spans="1:9" ht="14.25" x14ac:dyDescent="0.2">
      <c r="A410" s="248" t="s">
        <v>448</v>
      </c>
      <c r="B410" s="127"/>
      <c r="C410" s="127">
        <f>SUMIFS(Data!$W$15:$W$27,Data!$S$15:$S$27,MarketProfile!A410,Data!$X$15:$X$27,"1")</f>
        <v>0</v>
      </c>
      <c r="D410" s="391">
        <f>SUMIFS(Data!$W$45:$W$57,Data!$S$45:$S$57,MarketProfile!A410,Data!$X$45:$X$57,"1")</f>
        <v>0</v>
      </c>
      <c r="E410" s="391"/>
      <c r="F410" s="286" t="str">
        <f t="shared" si="34"/>
        <v/>
      </c>
      <c r="G410" s="391">
        <f>SUMIFS(Data!$W$75:$W$87,Data!$S$75:$S$87,MarketProfile!A410,Data!$X$75:$X$87,"1")</f>
        <v>812188</v>
      </c>
      <c r="H410" s="391"/>
      <c r="I410" s="286">
        <f t="shared" si="35"/>
        <v>-1</v>
      </c>
    </row>
    <row r="411" spans="1:9" ht="14.25" x14ac:dyDescent="0.2">
      <c r="A411" s="248" t="s">
        <v>182</v>
      </c>
      <c r="B411" s="127"/>
      <c r="C411" s="127">
        <f>SUMIFS(Data!$W$15:$W$27,Data!$S$15:$S$27,MarketProfile!A411,Data!$X$15:$X$27,"1")</f>
        <v>557472</v>
      </c>
      <c r="D411" s="391">
        <f>SUMIFS(Data!$W$45:$W$57,Data!$S$45:$S$57,MarketProfile!A411,Data!$X$45:$X$57,"1")</f>
        <v>637952</v>
      </c>
      <c r="E411" s="391"/>
      <c r="F411" s="286">
        <f t="shared" si="34"/>
        <v>-0.12615369181380418</v>
      </c>
      <c r="G411" s="391">
        <f>SUMIFS(Data!$W$75:$W$87,Data!$S$75:$S$87,MarketProfile!A411,Data!$X$75:$X$87,"1")</f>
        <v>1503628</v>
      </c>
      <c r="H411" s="391"/>
      <c r="I411" s="286">
        <f t="shared" si="35"/>
        <v>-0.62924872375348162</v>
      </c>
    </row>
    <row r="412" spans="1:9" ht="14.25" x14ac:dyDescent="0.2">
      <c r="A412" s="248" t="s">
        <v>449</v>
      </c>
      <c r="B412" s="127"/>
      <c r="C412" s="127">
        <f>SUMIFS(Data!$W$15:$W$27,Data!$S$15:$S$27,MarketProfile!A412,Data!$X$15:$X$27,"1")</f>
        <v>2417268</v>
      </c>
      <c r="D412" s="391">
        <f>SUMIFS(Data!$W$45:$W$57,Data!$S$45:$S$57,MarketProfile!A412,Data!$X$45:$X$57,"1")</f>
        <v>6634497</v>
      </c>
      <c r="E412" s="391"/>
      <c r="F412" s="286">
        <f t="shared" si="34"/>
        <v>-0.6356516552799707</v>
      </c>
      <c r="G412" s="391">
        <f>SUMIFS(Data!$W$75:$W$87,Data!$S$75:$S$87,MarketProfile!A412,Data!$X$75:$X$87,"1")</f>
        <v>14555497</v>
      </c>
      <c r="H412" s="391"/>
      <c r="I412" s="286">
        <f t="shared" si="35"/>
        <v>-0.83392748457850663</v>
      </c>
    </row>
    <row r="413" spans="1:9" ht="14.25" x14ac:dyDescent="0.2">
      <c r="A413" s="248" t="s">
        <v>450</v>
      </c>
      <c r="B413" s="127"/>
      <c r="C413" s="127">
        <f>SUMIFS(Data!$W$15:$W$27,Data!$S$15:$S$27,MarketProfile!A413,Data!$X$15:$X$27,"1")</f>
        <v>2302022</v>
      </c>
      <c r="D413" s="391">
        <f>SUMIFS(Data!$W$45:$W$57,Data!$S$45:$S$57,MarketProfile!A413,Data!$X$45:$X$57,"1")</f>
        <v>6513524</v>
      </c>
      <c r="E413" s="391"/>
      <c r="F413" s="286">
        <f t="shared" si="34"/>
        <v>-0.64657810426429685</v>
      </c>
      <c r="G413" s="391">
        <f>SUMIFS(Data!$W$75:$W$87,Data!$S$75:$S$87,MarketProfile!A413,Data!$X$75:$X$87,"1")</f>
        <v>14102852</v>
      </c>
      <c r="H413" s="391"/>
      <c r="I413" s="286">
        <f t="shared" si="35"/>
        <v>-0.83676904501302285</v>
      </c>
    </row>
    <row r="414" spans="1:9" ht="14.25" x14ac:dyDescent="0.2">
      <c r="A414" s="248" t="s">
        <v>451</v>
      </c>
      <c r="B414" s="127"/>
      <c r="C414" s="127">
        <f>SUMIFS(Data!$W$15:$W$27,Data!$S$15:$S$27,MarketProfile!A414,Data!$X$15:$X$27,"1")</f>
        <v>433685</v>
      </c>
      <c r="D414" s="391">
        <f>SUMIFS(Data!$W$45:$W$57,Data!$S$45:$S$57,MarketProfile!A414,Data!$X$45:$X$57,"1")</f>
        <v>476657</v>
      </c>
      <c r="E414" s="391"/>
      <c r="F414" s="286">
        <f t="shared" si="34"/>
        <v>-9.015287722618151E-2</v>
      </c>
      <c r="G414" s="391">
        <f>SUMIFS(Data!$W$75:$W$87,Data!$S$75:$S$87,MarketProfile!A414,Data!$X$75:$X$87,"1")</f>
        <v>338389</v>
      </c>
      <c r="H414" s="391"/>
      <c r="I414" s="286">
        <f t="shared" si="35"/>
        <v>0.28161671921959636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SUMIFS(Data!$W$15:$W$27,Data!$S$15:$S$27,MarketProfile!A417,Data!$X$15:$X$27,"0")</f>
        <v>807204</v>
      </c>
      <c r="D417" s="391">
        <f>SUMIFS(Data!$W$45:$W$57,Data!$S$45:$S$57,MarketProfile!A417,Data!$X$45:$X$57,"0")</f>
        <v>1099504</v>
      </c>
      <c r="E417" s="391"/>
      <c r="F417" s="286">
        <f t="shared" ref="F417:F419" si="36">IFERROR(IF(OR(AND(D417="",C417=""),AND(D417=0,C417=0)),"",
IF(OR(D417="",D417=0),1,
IF(OR(D417&lt;&gt;"",D417&lt;&gt;0),(C417-D417)/ABS(D417)))),-1)</f>
        <v>-0.26584714562202594</v>
      </c>
      <c r="G417" s="391">
        <f>SUMIFS(Data!$W$75:$W$87,Data!$S$75:$S$87,MarketProfile!A417,Data!$X$75:$X$87,"0")</f>
        <v>901617</v>
      </c>
      <c r="H417" s="391"/>
      <c r="I417" s="286">
        <f t="shared" ref="I417:I419" si="37">IFERROR(IF(OR(AND(G417="",C417=""),AND(G417=0,C417=0)),"",
IF(OR(G417="",G417=0),1,
IF(OR(G417&lt;&gt;"",G417&lt;&gt;0),(C417-G417)/ABS(G417)))),-1)</f>
        <v>-0.10471519503292417</v>
      </c>
    </row>
    <row r="418" spans="1:12" ht="14.25" x14ac:dyDescent="0.2">
      <c r="A418" s="248" t="s">
        <v>447</v>
      </c>
      <c r="B418" s="127"/>
      <c r="C418" s="127">
        <f>SUMIFS(Data!$W$15:$W$27,Data!$S$15:$S$27,MarketProfile!A418,Data!$X$15:$X$27,"0")</f>
        <v>894180</v>
      </c>
      <c r="D418" s="391">
        <f>SUMIFS(Data!$W$45:$W$57,Data!$S$45:$S$57,MarketProfile!A418,Data!$X$45:$X$57,"0")</f>
        <v>1766765</v>
      </c>
      <c r="E418" s="391"/>
      <c r="F418" s="286">
        <f t="shared" si="36"/>
        <v>-0.4938885477129103</v>
      </c>
      <c r="G418" s="391">
        <f>SUMIFS(Data!$W$75:$W$87,Data!$S$75:$S$87,MarketProfile!A418,Data!$X$75:$X$87,"0")</f>
        <v>1472774</v>
      </c>
      <c r="H418" s="391"/>
      <c r="I418" s="286">
        <f t="shared" si="37"/>
        <v>-0.39286000431838153</v>
      </c>
    </row>
    <row r="419" spans="1:12" ht="14.25" x14ac:dyDescent="0.2">
      <c r="A419" s="248" t="s">
        <v>451</v>
      </c>
      <c r="B419" s="127"/>
      <c r="C419" s="127">
        <f>SUMIFS(Data!$W$15:$W$27,Data!$S$15:$S$27,MarketProfile!A419,Data!$X$15:$X$27,"0")</f>
        <v>181717</v>
      </c>
      <c r="D419" s="391">
        <f>SUMIFS(Data!$W$45:$W$57,Data!$S$45:$S$57,MarketProfile!A419,Data!$X$45:$X$57,"0")</f>
        <v>181422</v>
      </c>
      <c r="E419" s="391"/>
      <c r="F419" s="286">
        <f t="shared" si="36"/>
        <v>1.6260431480195345E-3</v>
      </c>
      <c r="G419" s="391">
        <f>SUMIFS(Data!$W$75:$W$87,Data!$S$75:$S$87,MarketProfile!A419,Data!$X$75:$X$87,"0")</f>
        <v>475662</v>
      </c>
      <c r="H419" s="391"/>
      <c r="I419" s="286">
        <f t="shared" si="37"/>
        <v>-0.61797032346498149</v>
      </c>
    </row>
    <row r="420" spans="1:12" ht="15" thickBot="1" x14ac:dyDescent="0.25">
      <c r="A420" s="289" t="s">
        <v>448</v>
      </c>
      <c r="B420" s="289"/>
      <c r="C420" s="128">
        <f>SUMIFS(Data!$W$15:$W$27,Data!$S$15:$S$27,MarketProfile!A420,Data!$X$15:$X$27,"0")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79" t="str">
        <f>"Market Profile - "&amp; TEXT($H$3,"MMM")&amp;" "&amp;TEXT($H$3,"YYYY")</f>
        <v>Market Profile - Mar 2018</v>
      </c>
      <c r="B429" s="248"/>
      <c r="C429" s="248"/>
      <c r="D429" s="248"/>
      <c r="E429" s="384" t="s">
        <v>205</v>
      </c>
      <c r="F429" s="384"/>
      <c r="G429" s="384"/>
      <c r="H429" s="384"/>
      <c r="I429" s="384"/>
    </row>
    <row r="430" spans="1:12" ht="10.5" customHeight="1" thickBot="1" x14ac:dyDescent="0.25">
      <c r="A430" s="380"/>
      <c r="B430" s="278"/>
      <c r="C430" s="278"/>
      <c r="D430" s="278"/>
      <c r="E430" s="385"/>
      <c r="F430" s="385"/>
      <c r="G430" s="385"/>
      <c r="H430" s="385"/>
      <c r="I430" s="385"/>
    </row>
    <row r="431" spans="1:12" ht="38.25" customHeight="1" thickBot="1" x14ac:dyDescent="0.3">
      <c r="A431" s="330"/>
      <c r="B431" s="330"/>
      <c r="C431" s="341" t="str">
        <f>TEXT($H$3,"MMM")&amp;" "&amp;TEXT($H$3,"YYYY")</f>
        <v>Mar 2018</v>
      </c>
      <c r="D431" s="330"/>
      <c r="E431" s="341" t="str">
        <f>TEXT(DATE(2000,TEXT(H3,"M")-1,1),"mmm")&amp; " "&amp; TEXT(H3,"YYYY")</f>
        <v>Feb 2018</v>
      </c>
      <c r="F431" s="180" t="s">
        <v>193</v>
      </c>
      <c r="G431" s="330"/>
      <c r="H431" s="342" t="str">
        <f>TEXT($H$3,"MMM")&amp;" "&amp;TEXT($H$3,"YYYY")-1</f>
        <v>Mar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970</v>
      </c>
      <c r="D434" s="400">
        <f>SUMIFS(Data!$AQ:$AQ,Data!$AN:$AN,MarketProfile!A434,Data!$AS:$AS,"1")</f>
        <v>795</v>
      </c>
      <c r="E434" s="400"/>
      <c r="F434" s="179">
        <f>IFERROR(IF(OR(AND(D434="",C434=""),AND(D434=0,C434=0)),"",
IF(OR(D434="",D434=0),1,
IF(OR(D434&lt;&gt;"",D434&lt;&gt;0),(C434-D434)/ABS(D434)))),-1)</f>
        <v>0.22012578616352202</v>
      </c>
      <c r="G434" s="400">
        <f>SUMIFS(Data!$BE:$BE,Data!$BB:$BB,MarketProfile!A434,Data!BG:BG,"1")</f>
        <v>872</v>
      </c>
      <c r="H434" s="400"/>
      <c r="I434" s="179">
        <f t="shared" ref="I434:I441" si="38">IFERROR(IF(OR(AND(G434="",C434=""),AND(G434=0,C434=0)),"",
IF(OR(G434="",G434=0),1,
IF(OR(G434&lt;&gt;"",G434&lt;&gt;0),(C434-G434)/ABS(G434)))),-1)</f>
        <v>0.11238532110091744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2800</v>
      </c>
      <c r="D435" s="400">
        <f>SUMIFS(Data!$AQ:$AQ,Data!$AN:$AN,MarketProfile!A435,Data!$AS:$AS,"1")</f>
        <v>2225</v>
      </c>
      <c r="E435" s="400"/>
      <c r="F435" s="179">
        <f t="shared" ref="F435:F442" si="39">IFERROR(IF(OR(AND(D435="",C435=""),AND(D435=0,C435=0)),"",
IF(OR(D435="",D435=0),1,
IF(OR(D435&lt;&gt;"",D435&lt;&gt;0),(C435-D435)/ABS(D435)))),-1)</f>
        <v>0.25842696629213485</v>
      </c>
      <c r="G435" s="400">
        <f>SUMIFS(Data!$BE:$BE,Data!$BB:$BB,MarketProfile!A435,Data!BG:BG,"1")</f>
        <v>2046</v>
      </c>
      <c r="H435" s="400"/>
      <c r="I435" s="179">
        <f t="shared" si="38"/>
        <v>0.36852394916911047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7136</v>
      </c>
      <c r="D436" s="400">
        <f>SUMIFS(Data!$AQ:$AQ,Data!$AN:$AN,MarketProfile!A436,Data!$AS:$AS,"1")</f>
        <v>6855</v>
      </c>
      <c r="E436" s="400"/>
      <c r="F436" s="179">
        <f t="shared" si="39"/>
        <v>4.0991976659372723E-2</v>
      </c>
      <c r="G436" s="400">
        <f>SUMIFS(Data!$BE:$BE,Data!$BB:$BB,MarketProfile!A436,Data!BG:BG,"1")</f>
        <v>6779</v>
      </c>
      <c r="H436" s="400"/>
      <c r="I436" s="179">
        <f t="shared" si="38"/>
        <v>5.2662634606874169E-2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8</v>
      </c>
      <c r="D437" s="400">
        <f>SUMIFS(Data!$AQ:$AQ,Data!$AN:$AN,MarketProfile!A437,Data!$AS:$AS,"1")</f>
        <v>6</v>
      </c>
      <c r="E437" s="400"/>
      <c r="F437" s="179">
        <f t="shared" si="39"/>
        <v>0.33333333333333331</v>
      </c>
      <c r="G437" s="400">
        <f>SUMIFS(Data!$BE:$BE,Data!$BB:$BB,MarketProfile!A437,Data!BG:BG,"1")</f>
        <v>33</v>
      </c>
      <c r="H437" s="400"/>
      <c r="I437" s="179">
        <f t="shared" si="38"/>
        <v>-0.75757575757575757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2539</v>
      </c>
      <c r="D438" s="400">
        <f>SUMIFS(Data!$AQ:$AQ,Data!$AN:$AN,MarketProfile!A438,Data!$AS:$AS,"1")</f>
        <v>2014</v>
      </c>
      <c r="E438" s="400"/>
      <c r="F438" s="179">
        <f t="shared" si="39"/>
        <v>0.26067527308838134</v>
      </c>
      <c r="G438" s="400">
        <f>SUMIFS(Data!$BE:$BE,Data!$BB:$BB,MarketProfile!A438,Data!BG:BG,"1")</f>
        <v>2398</v>
      </c>
      <c r="H438" s="400"/>
      <c r="I438" s="179">
        <f t="shared" si="38"/>
        <v>5.8798999165971644E-2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12763</v>
      </c>
      <c r="D439" s="400">
        <f>SUMIFS(Data!$AQ:$AQ,Data!$AN:$AN,MarketProfile!A439,Data!$AS:$AS,"1")</f>
        <v>13450</v>
      </c>
      <c r="E439" s="400"/>
      <c r="F439" s="179">
        <f t="shared" si="39"/>
        <v>-5.1078066914498142E-2</v>
      </c>
      <c r="G439" s="400">
        <f>SUMIFS(Data!$BE:$BE,Data!$BB:$BB,MarketProfile!A439,Data!BG:BG,"1")</f>
        <v>11284</v>
      </c>
      <c r="H439" s="400"/>
      <c r="I439" s="179">
        <f t="shared" si="38"/>
        <v>0.13107054236086493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8</v>
      </c>
      <c r="D440" s="400">
        <f>SUMIFS(Data!$AQ:$AQ,Data!$AN:$AN,MarketProfile!A440,Data!$AS:$AS,"1")</f>
        <v>9</v>
      </c>
      <c r="E440" s="400"/>
      <c r="F440" s="179">
        <f t="shared" si="39"/>
        <v>-0.1111111111111111</v>
      </c>
      <c r="G440" s="400">
        <f>SUMIFS(Data!$BE:$BE,Data!$BB:$BB,MarketProfile!A440,Data!BG:BG,"1")</f>
        <v>29</v>
      </c>
      <c r="H440" s="400"/>
      <c r="I440" s="179">
        <f t="shared" si="38"/>
        <v>-0.72413793103448276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60</v>
      </c>
      <c r="D441" s="400">
        <f>SUMIFS(Data!$AQ:$AQ,Data!$AN:$AN,MarketProfile!A441,Data!$AS:$AS,"1")</f>
        <v>57</v>
      </c>
      <c r="E441" s="400"/>
      <c r="F441" s="179">
        <f t="shared" si="39"/>
        <v>5.2631578947368418E-2</v>
      </c>
      <c r="G441" s="400">
        <f>SUMIFS(Data!$BE:$BE,Data!$BB:$BB,MarketProfile!A441,Data!BG:BG,"1")</f>
        <v>47</v>
      </c>
      <c r="H441" s="400"/>
      <c r="I441" s="179">
        <f t="shared" si="38"/>
        <v>0.27659574468085107</v>
      </c>
      <c r="J441" s="158"/>
    </row>
    <row r="442" spans="1:10" x14ac:dyDescent="0.2">
      <c r="A442" s="246" t="s">
        <v>187</v>
      </c>
      <c r="B442" s="247"/>
      <c r="C442" s="4">
        <f>SUM(C434:C441)</f>
        <v>26284</v>
      </c>
      <c r="D442" s="401">
        <f>SUM(D434:E441)</f>
        <v>25411</v>
      </c>
      <c r="E442" s="401">
        <f>SUM(E434:E441)</f>
        <v>0</v>
      </c>
      <c r="F442" s="166">
        <f t="shared" si="39"/>
        <v>3.4355200503718861E-2</v>
      </c>
      <c r="G442" s="401">
        <f>SUM(G434:H441)</f>
        <v>23488</v>
      </c>
      <c r="H442" s="401">
        <f>SUM(H434:H441)</f>
        <v>0</v>
      </c>
      <c r="I442" s="166">
        <f>IFERROR(IF(OR(AND(G442="",C442=""),AND(G442=0,C442=0)),"",
IF(OR(G442="",G442=0),1,
IF(OR(G442&lt;&gt;"",G442&lt;&gt;0),(C442-G442)/ABS(G442)))),-1)</f>
        <v>0.11903950953678474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0</v>
      </c>
      <c r="D444" s="400">
        <f>SUMIFS(Data!$AQ:$AQ,Data!$AN:$AN,MarketProfile!A444,Data!$AS:$AS,"0")</f>
        <v>0</v>
      </c>
      <c r="E444" s="400"/>
      <c r="F444" s="179" t="str">
        <f t="shared" ref="F444:F452" si="40">IFERROR(IF(OR(AND(D444="",C444=""),AND(D444=0,C444=0)),"",
IF(OR(D444="",D444=0),1,
IF(OR(D444&lt;&gt;"",D444&lt;&gt;0),(C444-D444)/ABS(D444)))),-1)</f>
        <v/>
      </c>
      <c r="G444" s="400">
        <f>SUMIFS(Data!$BE:$BE,Data!$BB:$BB,MarketProfile!A444,Data!BG:BG,"0")</f>
        <v>0</v>
      </c>
      <c r="H444" s="400"/>
      <c r="I444" s="179" t="str">
        <f t="shared" ref="I444:I452" si="41">IFERROR(IF(OR(AND(G444="",C444=""),AND(G444=0,C444=0)),"",
IF(OR(G444="",G444=0),1,
IF(OR(G444&lt;&gt;"",G444&lt;&gt;0),(C444-G444)/ABS(G444)))),-1)</f>
        <v/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88</v>
      </c>
      <c r="D445" s="400">
        <f>SUMIFS(Data!$AQ:$AQ,Data!$AN:$AN,MarketProfile!A445,Data!$AS:$AS,"0")</f>
        <v>120</v>
      </c>
      <c r="E445" s="400"/>
      <c r="F445" s="179">
        <f t="shared" si="40"/>
        <v>-0.26666666666666666</v>
      </c>
      <c r="G445" s="400">
        <f>SUMIFS(Data!$BE:$BE,Data!$BB:$BB,MarketProfile!A445,Data!BG:BG,"0")</f>
        <v>132</v>
      </c>
      <c r="H445" s="400"/>
      <c r="I445" s="179">
        <f t="shared" si="41"/>
        <v>-0.33333333333333331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213</v>
      </c>
      <c r="D446" s="400">
        <f>SUMIFS(Data!$AQ:$AQ,Data!$AN:$AN,MarketProfile!A446,Data!$AS:$AS,"0")</f>
        <v>447</v>
      </c>
      <c r="E446" s="400"/>
      <c r="F446" s="179">
        <f t="shared" si="40"/>
        <v>-0.52348993288590606</v>
      </c>
      <c r="G446" s="400">
        <f>SUMIFS(Data!$BE:$BE,Data!$BB:$BB,MarketProfile!A446,Data!BG:BG,"0")</f>
        <v>412</v>
      </c>
      <c r="H446" s="400"/>
      <c r="I446" s="179">
        <f t="shared" si="41"/>
        <v>-0.48300970873786409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400">
        <f>SUMIFS(Data!$AQ:$AQ,Data!$AN:$AN,MarketProfile!A447,Data!$AS:$AS,"0")</f>
        <v>0</v>
      </c>
      <c r="E447" s="400"/>
      <c r="F447" s="179" t="str">
        <f t="shared" si="40"/>
        <v/>
      </c>
      <c r="G447" s="400">
        <f>SUMIFS(Data!$BE:$BE,Data!$BB:$BB,MarketProfile!A447,Data!BG:BG,"0")</f>
        <v>0</v>
      </c>
      <c r="H447" s="400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138</v>
      </c>
      <c r="D448" s="400">
        <f>SUMIFS(Data!$AQ:$AQ,Data!$AN:$AN,MarketProfile!A448,Data!$AS:$AS,"0")</f>
        <v>180</v>
      </c>
      <c r="E448" s="400"/>
      <c r="F448" s="179">
        <f t="shared" si="40"/>
        <v>-0.23333333333333334</v>
      </c>
      <c r="G448" s="400">
        <f>SUMIFS(Data!$BE:$BE,Data!$BB:$BB,MarketProfile!A448,Data!BG:BG,"0")</f>
        <v>132</v>
      </c>
      <c r="H448" s="400"/>
      <c r="I448" s="179">
        <f t="shared" si="41"/>
        <v>4.5454545454545456E-2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1418</v>
      </c>
      <c r="D449" s="400">
        <f>SUMIFS(Data!$AQ:$AQ,Data!$AN:$AN,MarketProfile!A449,Data!$AS:$AS,"0")</f>
        <v>1831</v>
      </c>
      <c r="E449" s="400"/>
      <c r="F449" s="179">
        <f t="shared" si="40"/>
        <v>-0.2255598033861278</v>
      </c>
      <c r="G449" s="400">
        <f>SUMIFS(Data!$BE:$BE,Data!$BB:$BB,MarketProfile!A449,Data!BG:BG,"0")</f>
        <v>1907</v>
      </c>
      <c r="H449" s="400"/>
      <c r="I449" s="179">
        <f t="shared" si="41"/>
        <v>-0.25642370214997379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4</v>
      </c>
      <c r="D450" s="400">
        <f>SUMIFS(Data!$AQ:$AQ,Data!$AN:$AN,MarketProfile!A450,Data!$AS:$AS,"0")</f>
        <v>0</v>
      </c>
      <c r="E450" s="400"/>
      <c r="F450" s="179">
        <f t="shared" si="40"/>
        <v>1</v>
      </c>
      <c r="G450" s="400">
        <f>SUMIFS(Data!$BE:$BE,Data!$BB:$BB,MarketProfile!A450,Data!BG:BG,"0")</f>
        <v>4</v>
      </c>
      <c r="H450" s="400"/>
      <c r="I450" s="179">
        <f t="shared" si="41"/>
        <v>0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400">
        <f>SUMIFS(Data!$AQ:$AQ,Data!$AN:$AN,MarketProfile!A451,Data!$AS:$AS,"0")</f>
        <v>0</v>
      </c>
      <c r="E451" s="400"/>
      <c r="F451" s="179" t="str">
        <f t="shared" si="40"/>
        <v/>
      </c>
      <c r="G451" s="400">
        <f>SUMIFS(Data!$BE:$BE,Data!$BB:$BB,MarketProfile!A451,Data!BG:BG,"0")</f>
        <v>0</v>
      </c>
      <c r="H451" s="400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1861</v>
      </c>
      <c r="D452" s="401">
        <f>SUM(D444:E451)</f>
        <v>2578</v>
      </c>
      <c r="E452" s="401">
        <f>SUM(E444:E451)</f>
        <v>0</v>
      </c>
      <c r="F452" s="166">
        <f t="shared" si="40"/>
        <v>-0.27812257564003101</v>
      </c>
      <c r="G452" s="401">
        <f>SUM(G444:H451)</f>
        <v>2587</v>
      </c>
      <c r="H452" s="401">
        <f>SUM(H444:H451)</f>
        <v>0</v>
      </c>
      <c r="I452" s="166">
        <f t="shared" si="41"/>
        <v>-0.28063393892539623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12549</v>
      </c>
      <c r="D455" s="400">
        <f>SUMIFS(Data!$AP:$AP,Data!$AN:$AN,MarketProfile!A455,Data!$AS:$AS,"1")</f>
        <v>10730</v>
      </c>
      <c r="E455" s="400"/>
      <c r="F455" s="179">
        <f t="shared" ref="F455:F463" si="42">IFERROR(IF(OR(AND(D455="",C455=""),AND(D455=0,C455=0)),"",
IF(OR(D455="",D455=0),1,
IF(OR(D455&lt;&gt;"",D455&lt;&gt;0),(C455-D455)/ABS(D455)))),-1)</f>
        <v>0.16952469711090401</v>
      </c>
      <c r="G455" s="400">
        <f>SUMIFS(Data!$BD:$BD,Data!$BB:$BB,MarketProfile!A455,Data!BG:BG,"1")</f>
        <v>10929</v>
      </c>
      <c r="H455" s="400"/>
      <c r="I455" s="179">
        <f t="shared" ref="I455:I463" si="43">IFERROR(IF(OR(AND(G455="",C455=""),AND(G455=0,C455=0)),"",
IF(OR(G455="",G455=0),1,
IF(OR(G455&lt;&gt;"",G455&lt;&gt;0),(C455-G455)/ABS(G455)))),-1)</f>
        <v>0.14822948119681581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30062</v>
      </c>
      <c r="D456" s="400">
        <f>SUMIFS(Data!$AP:$AP,Data!$AN:$AN,MarketProfile!A456,Data!$AS:$AS,"1")</f>
        <v>31243</v>
      </c>
      <c r="E456" s="400"/>
      <c r="F456" s="179">
        <f t="shared" si="42"/>
        <v>-3.7800467304676247E-2</v>
      </c>
      <c r="G456" s="400">
        <f>SUMIFS(Data!$BD:$BD,Data!$BB:$BB,MarketProfile!A456,Data!BG:BG,"1")</f>
        <v>18077</v>
      </c>
      <c r="H456" s="400"/>
      <c r="I456" s="179">
        <f t="shared" si="43"/>
        <v>0.66299717873540964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52111</v>
      </c>
      <c r="D457" s="400">
        <f>SUMIFS(Data!$AP:$AP,Data!$AN:$AN,MarketProfile!A457,Data!$AS:$AS,"1")</f>
        <v>55504</v>
      </c>
      <c r="E457" s="400"/>
      <c r="F457" s="179">
        <f t="shared" si="42"/>
        <v>-6.1130729316805993E-2</v>
      </c>
      <c r="G457" s="400">
        <f>SUMIFS(Data!$BD:$BD,Data!$BB:$BB,MarketProfile!A457,Data!BG:BG,"1")</f>
        <v>40908</v>
      </c>
      <c r="H457" s="400"/>
      <c r="I457" s="179">
        <f t="shared" si="43"/>
        <v>0.27385841400215116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29</v>
      </c>
      <c r="D458" s="400">
        <f>SUMIFS(Data!$AP:$AP,Data!$AN:$AN,MarketProfile!A458,Data!$AS:$AS,"1")</f>
        <v>24</v>
      </c>
      <c r="E458" s="400"/>
      <c r="F458" s="179">
        <f t="shared" si="42"/>
        <v>0.20833333333333334</v>
      </c>
      <c r="G458" s="400">
        <f>SUMIFS(Data!$BD:$BD,Data!$BB:$BB,MarketProfile!A458,Data!BG:BG,"1")</f>
        <v>169</v>
      </c>
      <c r="H458" s="400"/>
      <c r="I458" s="179">
        <f t="shared" si="43"/>
        <v>-0.82840236686390534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12568</v>
      </c>
      <c r="D459" s="400">
        <f>SUMIFS(Data!$AP:$AP,Data!$AN:$AN,MarketProfile!A459,Data!$AS:$AS,"1")</f>
        <v>15774</v>
      </c>
      <c r="E459" s="400"/>
      <c r="F459" s="179">
        <f t="shared" si="42"/>
        <v>-0.20324584759731204</v>
      </c>
      <c r="G459" s="400">
        <f>SUMIFS(Data!$BD:$BD,Data!$BB:$BB,MarketProfile!A459,Data!BG:BG,"1")</f>
        <v>17416</v>
      </c>
      <c r="H459" s="400"/>
      <c r="I459" s="179">
        <f t="shared" si="43"/>
        <v>-0.27836472209462565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66117</v>
      </c>
      <c r="D460" s="400">
        <f>SUMIFS(Data!$AP:$AP,Data!$AN:$AN,MarketProfile!A460,Data!$AS:$AS,"1")</f>
        <v>91702</v>
      </c>
      <c r="E460" s="400"/>
      <c r="F460" s="179">
        <f t="shared" si="42"/>
        <v>-0.27900154849403502</v>
      </c>
      <c r="G460" s="400">
        <f>SUMIFS(Data!$BD:$BD,Data!$BB:$BB,MarketProfile!A460,Data!BG:BG,"1")</f>
        <v>63367</v>
      </c>
      <c r="H460" s="400"/>
      <c r="I460" s="179">
        <f t="shared" si="43"/>
        <v>4.3397983177363611E-2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51</v>
      </c>
      <c r="D461" s="400">
        <f>SUMIFS(Data!$AP:$AP,Data!$AN:$AN,MarketProfile!A461,Data!$AS:$AS,"1")</f>
        <v>175</v>
      </c>
      <c r="E461" s="400"/>
      <c r="F461" s="179">
        <f t="shared" si="42"/>
        <v>-0.70857142857142852</v>
      </c>
      <c r="G461" s="400">
        <f>SUMIFS(Data!$BD:$BD,Data!$BB:$BB,MarketProfile!A461,Data!BG:BG,"1")</f>
        <v>400</v>
      </c>
      <c r="H461" s="400"/>
      <c r="I461" s="179">
        <f t="shared" si="43"/>
        <v>-0.87250000000000005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2412</v>
      </c>
      <c r="D462" s="400">
        <f>SUMIFS(Data!$AP:$AP,Data!$AN:$AN,MarketProfile!A462,Data!$AS:$AS,"1")</f>
        <v>1309</v>
      </c>
      <c r="E462" s="400"/>
      <c r="F462" s="179">
        <f t="shared" si="42"/>
        <v>0.84262796027501907</v>
      </c>
      <c r="G462" s="400">
        <f>SUMIFS(Data!$BD:$BD,Data!$BB:$BB,MarketProfile!A462,Data!BG:BG,"1")</f>
        <v>1091</v>
      </c>
      <c r="H462" s="400"/>
      <c r="I462" s="179">
        <f t="shared" si="43"/>
        <v>1.2108157653528873</v>
      </c>
    </row>
    <row r="463" spans="1:9" x14ac:dyDescent="0.2">
      <c r="A463" s="246" t="s">
        <v>187</v>
      </c>
      <c r="B463" s="247"/>
      <c r="C463" s="4">
        <f>SUM(C455:C462)</f>
        <v>175899</v>
      </c>
      <c r="D463" s="401">
        <f>SUM(D455:E462)</f>
        <v>206461</v>
      </c>
      <c r="E463" s="401">
        <f>SUM(E455:E462)</f>
        <v>0</v>
      </c>
      <c r="F463" s="166">
        <f t="shared" si="42"/>
        <v>-0.1480279568538368</v>
      </c>
      <c r="G463" s="401">
        <f>SUM(G455:H462)</f>
        <v>152357</v>
      </c>
      <c r="H463" s="401">
        <f>SUM(H455:H462)</f>
        <v>0</v>
      </c>
      <c r="I463" s="166">
        <f t="shared" si="43"/>
        <v>0.15451866340240356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0</v>
      </c>
      <c r="D465" s="400">
        <f>SUMIFS(Data!$AP:$AP,Data!$AN:$AN,MarketProfile!A465,Data!$AS:$AS,"0")</f>
        <v>0</v>
      </c>
      <c r="E465" s="400"/>
      <c r="F465" s="179" t="str">
        <f t="shared" ref="F465:F473" si="44">IFERROR(IF(OR(AND(D465="",C465=""),AND(D465=0,C465=0)),"",
IF(OR(D465="",D465=0),1,
IF(OR(D465&lt;&gt;"",D465&lt;&gt;0),(C465-D465)/ABS(D465)))),-1)</f>
        <v/>
      </c>
      <c r="G465" s="400">
        <f>SUMIFS(Data!$BD:$BD,Data!$BB:$BB,MarketProfile!A465,Data!BG:BG,"0")</f>
        <v>0</v>
      </c>
      <c r="H465" s="400"/>
      <c r="I465" s="179" t="str">
        <f t="shared" ref="I465:I473" si="45">IFERROR(IF(OR(AND(G465="",C465=""),AND(G465=0,C465=0)),"",
IF(OR(G465="",G465=0),1,
IF(OR(G465&lt;&gt;"",G465&lt;&gt;0),(C465-G465)/ABS(G465)))),-1)</f>
        <v/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513</v>
      </c>
      <c r="D466" s="400">
        <f>SUMIFS(Data!$AP:$AP,Data!$AN:$AN,MarketProfile!A466,Data!$AS:$AS,"0")</f>
        <v>1147</v>
      </c>
      <c r="E466" s="400"/>
      <c r="F466" s="179">
        <f t="shared" si="44"/>
        <v>-0.5527462946817786</v>
      </c>
      <c r="G466" s="400">
        <f>SUMIFS(Data!$BD:$BD,Data!$BB:$BB,MarketProfile!A466,Data!BG:BG,"0")</f>
        <v>3027</v>
      </c>
      <c r="H466" s="400"/>
      <c r="I466" s="179">
        <f t="shared" si="45"/>
        <v>-0.83052527254707631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2854</v>
      </c>
      <c r="D467" s="400">
        <f>SUMIFS(Data!$AP:$AP,Data!$AN:$AN,MarketProfile!A467,Data!$AS:$AS,"0")</f>
        <v>5930</v>
      </c>
      <c r="E467" s="400"/>
      <c r="F467" s="179">
        <f t="shared" si="44"/>
        <v>-0.51871838111298485</v>
      </c>
      <c r="G467" s="400">
        <f>SUMIFS(Data!$BD:$BD,Data!$BB:$BB,MarketProfile!A467,Data!BG:BG,"0")</f>
        <v>5442</v>
      </c>
      <c r="H467" s="400"/>
      <c r="I467" s="179">
        <f t="shared" si="45"/>
        <v>-0.4755604557148107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400">
        <f>SUMIFS(Data!$AP:$AP,Data!$AN:$AN,MarketProfile!A468,Data!$AS:$AS,"0")</f>
        <v>0</v>
      </c>
      <c r="E468" s="400"/>
      <c r="F468" s="179" t="str">
        <f t="shared" si="44"/>
        <v/>
      </c>
      <c r="G468" s="400">
        <f>SUMIFS(Data!$BD:$BD,Data!$BB:$BB,MarketProfile!A468,Data!BG:BG,"0")</f>
        <v>0</v>
      </c>
      <c r="H468" s="400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807</v>
      </c>
      <c r="D469" s="400">
        <f>SUMIFS(Data!$AP:$AP,Data!$AN:$AN,MarketProfile!A469,Data!$AS:$AS,"0")</f>
        <v>803</v>
      </c>
      <c r="E469" s="400"/>
      <c r="F469" s="179">
        <f t="shared" si="44"/>
        <v>4.9813200498132005E-3</v>
      </c>
      <c r="G469" s="400">
        <f>SUMIFS(Data!$BD:$BD,Data!$BB:$BB,MarketProfile!A469,Data!BG:BG,"0")</f>
        <v>2262</v>
      </c>
      <c r="H469" s="400"/>
      <c r="I469" s="179">
        <f t="shared" si="45"/>
        <v>-0.64323607427055707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12617</v>
      </c>
      <c r="D470" s="400">
        <f>SUMIFS(Data!$AP:$AP,Data!$AN:$AN,MarketProfile!A470,Data!$AS:$AS,"0")</f>
        <v>14890</v>
      </c>
      <c r="E470" s="400"/>
      <c r="F470" s="179">
        <f t="shared" si="44"/>
        <v>-0.15265278710543989</v>
      </c>
      <c r="G470" s="400">
        <f>SUMIFS(Data!$BD:$BD,Data!$BB:$BB,MarketProfile!A470,Data!BG:BG,"0")</f>
        <v>15385</v>
      </c>
      <c r="H470" s="400"/>
      <c r="I470" s="179">
        <f t="shared" si="45"/>
        <v>-0.1799155021124472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40</v>
      </c>
      <c r="D471" s="400">
        <f>SUMIFS(Data!$AP:$AP,Data!$AN:$AN,MarketProfile!A471,Data!$AS:$AS,"0")</f>
        <v>0</v>
      </c>
      <c r="E471" s="400"/>
      <c r="F471" s="179">
        <f t="shared" si="44"/>
        <v>1</v>
      </c>
      <c r="G471" s="400">
        <f>SUMIFS(Data!$BD:$BD,Data!$BB:$BB,MarketProfile!A471,Data!BG:BG,"0")</f>
        <v>60</v>
      </c>
      <c r="H471" s="400"/>
      <c r="I471" s="179">
        <f t="shared" si="45"/>
        <v>-0.33333333333333331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400">
        <f>SUMIFS(Data!$AP:$AP,Data!$AN:$AN,MarketProfile!A472,Data!$AS:$AS,"0")</f>
        <v>0</v>
      </c>
      <c r="E472" s="400"/>
      <c r="F472" s="179" t="str">
        <f t="shared" si="44"/>
        <v/>
      </c>
      <c r="G472" s="400">
        <f>SUMIFS(Data!$BD:$BD,Data!$BB:$BB,MarketProfile!A472,Data!BG:BG,"0")</f>
        <v>0</v>
      </c>
      <c r="H472" s="400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16831</v>
      </c>
      <c r="D473" s="401">
        <f>SUM(D465:E472)</f>
        <v>22770</v>
      </c>
      <c r="E473" s="401">
        <v>34213</v>
      </c>
      <c r="F473" s="166">
        <f t="shared" si="44"/>
        <v>-0.26082564778216955</v>
      </c>
      <c r="G473" s="401">
        <f>SUM(G465:H472)</f>
        <v>26176</v>
      </c>
      <c r="H473" s="401">
        <f>SUM(H465:H472)</f>
        <v>0</v>
      </c>
      <c r="I473" s="166">
        <f t="shared" si="45"/>
        <v>-0.35700641809290956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2362289.35359</v>
      </c>
      <c r="D476" s="400">
        <f>SUMIFS(Data!$AO:$AO,Data!$AN:$AN,MarketProfile!A476,Data!$AS:$AS,"1")/1000</f>
        <v>1933039.4173900001</v>
      </c>
      <c r="E476" s="400"/>
      <c r="F476" s="179">
        <f t="shared" ref="F476:F484" si="46">IFERROR(IF(OR(AND(D476="",C476=""),AND(D476=0,C476=0)),"",
IF(OR(D476="",D476=0),1,
IF(OR(D476&lt;&gt;"",D476&lt;&gt;0),(C476-D476)/ABS(D476)))),-1)</f>
        <v>0.2220595877861484</v>
      </c>
      <c r="G476" s="400">
        <f>SUMIFS(Data!$BC:$BC,Data!$BB:$BB,MarketProfile!A476,Data!BG:BG,"1")/1000</f>
        <v>2194880.6594099998</v>
      </c>
      <c r="H476" s="400"/>
      <c r="I476" s="179">
        <f t="shared" ref="I476:I484" si="47">IFERROR(IF(OR(AND(G476="",C476=""),AND(G476=0,C476=0)),"",
IF(OR(G476="",G476=0),1,
IF(OR(G476&lt;&gt;"",G476&lt;&gt;0),(C476-G476)/ABS(G476)))),-1)</f>
        <v>7.627234467727316E-2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7105891.7241400005</v>
      </c>
      <c r="D477" s="400">
        <f>SUMIFS(Data!$AO:$AO,Data!$AN:$AN,MarketProfile!A477,Data!$AS:$AS,"1")/1000</f>
        <v>7191642.1484949999</v>
      </c>
      <c r="E477" s="400"/>
      <c r="F477" s="179">
        <f t="shared" si="46"/>
        <v>-1.1923622252665113E-2</v>
      </c>
      <c r="G477" s="400">
        <f>SUMIFS(Data!$BC:$BC,Data!$BB:$BB,MarketProfile!A477,Data!BG:BG,"1")/1000</f>
        <v>4575713.3676899998</v>
      </c>
      <c r="H477" s="400"/>
      <c r="I477" s="179">
        <f t="shared" si="47"/>
        <v>0.55295822817838225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10783538.618450001</v>
      </c>
      <c r="D478" s="400">
        <f>SUMIFS(Data!$AO:$AO,Data!$AN:$AN,MarketProfile!A478,Data!$AS:$AS,"1")/1000</f>
        <v>10725559.062450001</v>
      </c>
      <c r="E478" s="400"/>
      <c r="F478" s="179">
        <f t="shared" si="46"/>
        <v>5.4057374223955654E-3</v>
      </c>
      <c r="G478" s="400">
        <f>SUMIFS(Data!$BC:$BC,Data!$BB:$BB,MarketProfile!A478,Data!BG:BG,"1")/1000</f>
        <v>8336893.1326200003</v>
      </c>
      <c r="H478" s="400"/>
      <c r="I478" s="179">
        <f t="shared" si="47"/>
        <v>0.29347209408945651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4626.2139999999999</v>
      </c>
      <c r="D479" s="400">
        <f>SUMIFS(Data!$AO:$AO,Data!$AN:$AN,MarketProfile!A479,Data!$AS:$AS,"1")/1000</f>
        <v>3833.47</v>
      </c>
      <c r="E479" s="400"/>
      <c r="F479" s="179">
        <f t="shared" si="46"/>
        <v>0.20679540990277742</v>
      </c>
      <c r="G479" s="400">
        <f>SUMIFS(Data!$BC:$BC,Data!$BB:$BB,MarketProfile!A479,Data!BG:BG,"1")/1000</f>
        <v>27157.040002000002</v>
      </c>
      <c r="H479" s="400"/>
      <c r="I479" s="179">
        <f t="shared" si="47"/>
        <v>-0.82964954944797742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3015825.9383550002</v>
      </c>
      <c r="D480" s="400">
        <f>SUMIFS(Data!$AO:$AO,Data!$AN:$AN,MarketProfile!A480,Data!$AS:$AS,"1")/1000</f>
        <v>3686259.6877550003</v>
      </c>
      <c r="E480" s="400"/>
      <c r="F480" s="179">
        <f t="shared" si="46"/>
        <v>-0.18187371650104947</v>
      </c>
      <c r="G480" s="400">
        <f>SUMIFS(Data!$BC:$BC,Data!$BB:$BB,MarketProfile!A480,Data!BG:BG,"1")/1000</f>
        <v>3985888.3162350003</v>
      </c>
      <c r="H480" s="400"/>
      <c r="I480" s="179">
        <f t="shared" si="47"/>
        <v>-0.24337419940463959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13189215.988639981</v>
      </c>
      <c r="D481" s="400">
        <f>SUMIFS(Data!$AO:$AO,Data!$AN:$AN,MarketProfile!A481,Data!$AS:$AS,"1")/1000</f>
        <v>17141510.07285</v>
      </c>
      <c r="E481" s="400"/>
      <c r="F481" s="179">
        <f t="shared" si="46"/>
        <v>-0.23056860611539454</v>
      </c>
      <c r="G481" s="400">
        <f>SUMIFS(Data!$BC:$BC,Data!$BB:$BB,MarketProfile!A481,Data!BG:BG,"1")/1000</f>
        <v>12570439.202569989</v>
      </c>
      <c r="H481" s="400"/>
      <c r="I481" s="179">
        <f t="shared" si="47"/>
        <v>4.9224754688243826E-2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5873.4719999999998</v>
      </c>
      <c r="D482" s="400">
        <f>SUMIFS(Data!$AO:$AO,Data!$AN:$AN,MarketProfile!A482,Data!$AS:$AS,"1")/1000</f>
        <v>20754.760025</v>
      </c>
      <c r="E482" s="400"/>
      <c r="F482" s="179">
        <f t="shared" si="46"/>
        <v>-0.7170060269102051</v>
      </c>
      <c r="G482" s="400">
        <f>SUMIFS(Data!$BC:$BC,Data!$BB:$BB,MarketProfile!A482,Data!BG:BG,"1")/1000</f>
        <v>50393.609542000006</v>
      </c>
      <c r="H482" s="400"/>
      <c r="I482" s="179">
        <f t="shared" si="47"/>
        <v>-0.88344807896515487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179924.43540000002</v>
      </c>
      <c r="D483" s="400">
        <f>SUMIFS(Data!$AO:$AO,Data!$AN:$AN,MarketProfile!A483,Data!$AS:$AS,"1")/1000</f>
        <v>98211.276469999997</v>
      </c>
      <c r="E483" s="400"/>
      <c r="F483" s="179">
        <f t="shared" si="46"/>
        <v>0.83201401984588241</v>
      </c>
      <c r="G483" s="400">
        <f>SUMIFS(Data!$BC:$BC,Data!$BB:$BB,MarketProfile!A483,Data!BG:BG,"1")/1000</f>
        <v>69078.156959999993</v>
      </c>
      <c r="H483" s="400"/>
      <c r="I483" s="179">
        <f t="shared" si="47"/>
        <v>1.6046502008469341</v>
      </c>
    </row>
    <row r="484" spans="1:9" x14ac:dyDescent="0.2">
      <c r="A484" s="246" t="s">
        <v>187</v>
      </c>
      <c r="B484" s="247"/>
      <c r="C484" s="4">
        <f>SUM(C476:C483)</f>
        <v>36647185.744574986</v>
      </c>
      <c r="D484" s="401">
        <f>SUM(D476:E483)</f>
        <v>40800809.895434998</v>
      </c>
      <c r="E484" s="401">
        <f>SUM(E476:E483)</f>
        <v>0</v>
      </c>
      <c r="F484" s="166">
        <f t="shared" si="46"/>
        <v>-0.10180249268347832</v>
      </c>
      <c r="G484" s="401">
        <f>SUM(G476:H483)</f>
        <v>31810443.48502899</v>
      </c>
      <c r="H484" s="401">
        <f>SUM(H476:H483)</f>
        <v>0</v>
      </c>
      <c r="I484" s="166">
        <f t="shared" si="47"/>
        <v>0.15204887859618563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0</v>
      </c>
      <c r="D486" s="400">
        <f>SUMIFS(Data!$AO:$AO,Data!$AN:$AN,MarketProfile!A486,Data!$AS:$AS,"0")/1000</f>
        <v>0</v>
      </c>
      <c r="E486" s="400"/>
      <c r="F486" s="179" t="str">
        <f t="shared" ref="F486:F494" si="48">IFERROR(IF(OR(AND(D486="",C486=""),AND(D486=0,C486=0)),"",
IF(OR(D486="",D486=0),1,
IF(OR(D486&lt;&gt;"",D486&lt;&gt;0),(C486-D486)/ABS(D486)))),-1)</f>
        <v/>
      </c>
      <c r="G486" s="400">
        <f>SUMIFS(Data!$BC:$BC,Data!$BB:$BB,MarketProfile!A486,Data!BG:BG,"0")/1000</f>
        <v>0</v>
      </c>
      <c r="H486" s="400"/>
      <c r="I486" s="179" t="str">
        <f t="shared" ref="I486:I494" si="49">IFERROR(IF(OR(AND(G486="",C486=""),AND(G486=0,C486=0)),"",
IF(OR(G486="",G486=0),1,
IF(OR(G486&lt;&gt;"",G486&lt;&gt;0),(C486-G486)/ABS(G486)))),-1)</f>
        <v/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3009.7082599999999</v>
      </c>
      <c r="D487" s="400">
        <f>SUMIFS(Data!$AO:$AO,Data!$AN:$AN,MarketProfile!A487,Data!$AS:$AS,"0")/1000</f>
        <v>10071.117900000001</v>
      </c>
      <c r="E487" s="400"/>
      <c r="F487" s="179">
        <f t="shared" si="48"/>
        <v>-0.70115450043534899</v>
      </c>
      <c r="G487" s="400">
        <f>SUMIFS(Data!$BC:$BC,Data!$BB:$BB,MarketProfile!A487,Data!BG:BG,"0")/1000</f>
        <v>32688.2994</v>
      </c>
      <c r="H487" s="400"/>
      <c r="I487" s="179">
        <f t="shared" si="49"/>
        <v>-0.90792704682581316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15680.16165</v>
      </c>
      <c r="D488" s="400">
        <f>SUMIFS(Data!$AO:$AO,Data!$AN:$AN,MarketProfile!A488,Data!$AS:$AS,"0")/1000</f>
        <v>33384.187870000002</v>
      </c>
      <c r="E488" s="400"/>
      <c r="F488" s="179">
        <f t="shared" si="48"/>
        <v>-0.53031172388978054</v>
      </c>
      <c r="G488" s="400">
        <f>SUMIFS(Data!$BC:$BC,Data!$BB:$BB,MarketProfile!A488,Data!BG:BG,"0")/1000</f>
        <v>58596.467210000003</v>
      </c>
      <c r="H488" s="400"/>
      <c r="I488" s="179">
        <f t="shared" si="49"/>
        <v>-0.73240431724655164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400">
        <f>SUMIFS(Data!$AO:$AO,Data!$AN:$AN,MarketProfile!A489,Data!$AS:$AS,"0")/1000</f>
        <v>0</v>
      </c>
      <c r="E489" s="400"/>
      <c r="F489" s="179" t="str">
        <f t="shared" si="48"/>
        <v/>
      </c>
      <c r="G489" s="400">
        <f>SUMIFS(Data!$BC:$BC,Data!$BB:$BB,MarketProfile!A489,Data!BG:BG,"0")/1000</f>
        <v>0</v>
      </c>
      <c r="H489" s="400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2602.0697</v>
      </c>
      <c r="D490" s="400">
        <f>SUMIFS(Data!$AO:$AO,Data!$AN:$AN,MarketProfile!A490,Data!$AS:$AS,"0")/1000</f>
        <v>4513.8896699999996</v>
      </c>
      <c r="E490" s="400"/>
      <c r="F490" s="179">
        <f t="shared" si="48"/>
        <v>-0.42354158160006594</v>
      </c>
      <c r="G490" s="400">
        <f>SUMIFS(Data!$BC:$BC,Data!$BB:$BB,MarketProfile!A490,Data!BG:BG,"0")/1000</f>
        <v>22427.061799999999</v>
      </c>
      <c r="H490" s="400"/>
      <c r="I490" s="179">
        <f t="shared" si="49"/>
        <v>-0.88397634415044057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93408.055710000001</v>
      </c>
      <c r="D491" s="400">
        <f>SUMIFS(Data!$AO:$AO,Data!$AN:$AN,MarketProfile!A491,Data!$AS:$AS,"0")/1000</f>
        <v>97446.361259990008</v>
      </c>
      <c r="E491" s="400"/>
      <c r="F491" s="179">
        <f>IFERROR(IF(OR(AND(D491="",C491=""),AND(D491=0,C491=0)),"",
IF(OR(D491="",D491=0),1,
IF(OR(D491&lt;&gt;"",D491&lt;&gt;0),(C491-D491)/ABS(D491)))),-1)</f>
        <v>-4.1441317025842341E-2</v>
      </c>
      <c r="G491" s="400">
        <f>SUMIFS(Data!$BC:$BC,Data!$BB:$BB,MarketProfile!A491,Data!BG:BG,"0")/1000</f>
        <v>148405.74897999997</v>
      </c>
      <c r="H491" s="400"/>
      <c r="I491" s="179">
        <f t="shared" si="49"/>
        <v>-0.37059004552048574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520.9</v>
      </c>
      <c r="D492" s="400">
        <f>SUMIFS(Data!$AO:$AO,Data!$AN:$AN,MarketProfile!A492,Data!$AS:$AS,"0")/1000</f>
        <v>0</v>
      </c>
      <c r="E492" s="400"/>
      <c r="F492" s="179">
        <f t="shared" si="48"/>
        <v>1</v>
      </c>
      <c r="G492" s="400">
        <f>SUMIFS(Data!$BC:$BC,Data!$BB:$BB,MarketProfile!A492,Data!BG:BG,"0")/1000</f>
        <v>361.29679999999996</v>
      </c>
      <c r="H492" s="400"/>
      <c r="I492" s="179">
        <f t="shared" si="49"/>
        <v>0.44175093717962638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400">
        <f>SUMIFS(Data!$AO:$AO,Data!$AN:$AN,MarketProfile!A493,Data!$AS:$AS,"0")/1000</f>
        <v>0</v>
      </c>
      <c r="E493" s="400"/>
      <c r="F493" s="179" t="str">
        <f t="shared" si="48"/>
        <v/>
      </c>
      <c r="G493" s="400">
        <f>SUMIFS(Data!$BC:$BC,Data!$BB:$BB,MarketProfile!A493,Data!BG:BG,"0")/1000</f>
        <v>0</v>
      </c>
      <c r="H493" s="400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115220.89532</v>
      </c>
      <c r="D494" s="401">
        <f>SUM(D486:E493)</f>
        <v>145415.55669999</v>
      </c>
      <c r="E494" s="401">
        <f>SUM(E486:E493)</f>
        <v>0</v>
      </c>
      <c r="F494" s="166">
        <f t="shared" si="48"/>
        <v>-0.20764395546953254</v>
      </c>
      <c r="G494" s="401">
        <f>SUM(G486:H493)</f>
        <v>262478.87419</v>
      </c>
      <c r="H494" s="401">
        <f>SUM(H486:H493)</f>
        <v>0</v>
      </c>
      <c r="I494" s="166">
        <f t="shared" si="49"/>
        <v>-0.56102792776916854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14880</v>
      </c>
      <c r="D497" s="400">
        <f>SUMIFS(Data!$AY:$AY,Data!$AU:$AU,MarketProfile!A497,Data!$AZ:$AZ,"1")</f>
        <v>14822</v>
      </c>
      <c r="E497" s="400"/>
      <c r="F497" s="179">
        <f t="shared" ref="F497:F512" si="50">IFERROR(IF(OR(AND(D497="",C497=""),AND(D497=0,C497=0)),"",
IF(OR(D497="",D497=0),1,
IF(OR(D497&lt;&gt;"",D497&lt;&gt;0),(C497-D497)/ABS(D497)))),-1)</f>
        <v>3.9131021454594525E-3</v>
      </c>
      <c r="G497" s="400">
        <f>SUMIFS(Data!$BL:$BL,Data!$BH:$BH,MarketProfile!A497,Data!$BM:$BM,"1")</f>
        <v>8614</v>
      </c>
      <c r="H497" s="400"/>
      <c r="I497" s="179">
        <f t="shared" ref="I497:I504" si="51">IFERROR(IF(OR(AND(G497="",C497=""),AND(G497=0,C497=0)),"",
IF(OR(G497="",G497=0),1,
IF(OR(G497&lt;&gt;"",G497&lt;&gt;0),(C497-G497)/ABS(G497)))),-1)</f>
        <v>0.72742047829115397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15796</v>
      </c>
      <c r="D498" s="400">
        <f>SUMIFS(Data!$AY:$AY,Data!$AU:$AU,MarketProfile!A498,Data!$AZ:$AZ,"1")</f>
        <v>13713</v>
      </c>
      <c r="E498" s="400"/>
      <c r="F498" s="179">
        <f t="shared" si="50"/>
        <v>0.15189965725953475</v>
      </c>
      <c r="G498" s="400">
        <f>SUMIFS(Data!$BL:$BL,Data!$BH:$BH,MarketProfile!A498,Data!$BM:$BM,"1")</f>
        <v>8246</v>
      </c>
      <c r="H498" s="400"/>
      <c r="I498" s="179">
        <f t="shared" si="51"/>
        <v>0.91559544021343686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19925</v>
      </c>
      <c r="D499" s="400">
        <f>SUMIFS(Data!$AY:$AY,Data!$AU:$AU,MarketProfile!A499,Data!$AZ:$AZ,"1")</f>
        <v>18140</v>
      </c>
      <c r="E499" s="400"/>
      <c r="F499" s="179">
        <f t="shared" si="50"/>
        <v>9.8401323042998895E-2</v>
      </c>
      <c r="G499" s="400">
        <f>SUMIFS(Data!$BL:$BL,Data!$BH:$BH,MarketProfile!A499,Data!$BM:$BM,"1")</f>
        <v>18009</v>
      </c>
      <c r="H499" s="400"/>
      <c r="I499" s="179">
        <f t="shared" si="51"/>
        <v>0.10639124882003442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31</v>
      </c>
      <c r="D500" s="400">
        <f>SUMIFS(Data!$AY:$AY,Data!$AU:$AU,MarketProfile!A500,Data!$AZ:$AZ,"1")</f>
        <v>34</v>
      </c>
      <c r="E500" s="400"/>
      <c r="F500" s="179">
        <f t="shared" si="50"/>
        <v>-8.8235294117647065E-2</v>
      </c>
      <c r="G500" s="400">
        <f>SUMIFS(Data!$BL:$BL,Data!$BH:$BH,MarketProfile!A500,Data!$BM:$BM,"1")</f>
        <v>25</v>
      </c>
      <c r="H500" s="400"/>
      <c r="I500" s="179">
        <f t="shared" si="51"/>
        <v>0.24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5392</v>
      </c>
      <c r="D501" s="400">
        <f>SUMIFS(Data!$AY:$AY,Data!$AU:$AU,MarketProfile!A501,Data!$AZ:$AZ,"1")</f>
        <v>5877</v>
      </c>
      <c r="E501" s="400"/>
      <c r="F501" s="179">
        <f t="shared" si="50"/>
        <v>-8.2525097839033515E-2</v>
      </c>
      <c r="G501" s="400">
        <f>SUMIFS(Data!$BL:$BL,Data!$BH:$BH,MarketProfile!A501,Data!$BM:$BM,"1")</f>
        <v>6536</v>
      </c>
      <c r="H501" s="400"/>
      <c r="I501" s="179">
        <f t="shared" si="51"/>
        <v>-0.17503059975520197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28006</v>
      </c>
      <c r="D502" s="400">
        <f>SUMIFS(Data!$AY:$AY,Data!$AU:$AU,MarketProfile!A502,Data!$AZ:$AZ,"1")</f>
        <v>31132</v>
      </c>
      <c r="E502" s="400"/>
      <c r="F502" s="179">
        <f t="shared" si="50"/>
        <v>-0.10041115251188487</v>
      </c>
      <c r="G502" s="400">
        <f>SUMIFS(Data!$BL:$BL,Data!$BH:$BH,MarketProfile!A502,Data!$BM:$BM,"1")</f>
        <v>21171</v>
      </c>
      <c r="H502" s="400"/>
      <c r="I502" s="179">
        <f t="shared" si="51"/>
        <v>0.32284729110575788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13</v>
      </c>
      <c r="D503" s="400">
        <f>SUMIFS(Data!$AY:$AY,Data!$AU:$AU,MarketProfile!A503,Data!$AZ:$AZ,"1")</f>
        <v>42</v>
      </c>
      <c r="E503" s="400"/>
      <c r="F503" s="179">
        <f t="shared" si="50"/>
        <v>-0.69047619047619047</v>
      </c>
      <c r="G503" s="400">
        <f>SUMIFS(Data!$BL:$BL,Data!$BH:$BH,MarketProfile!A503,Data!$BM:$BM,"1")</f>
        <v>54</v>
      </c>
      <c r="H503" s="400"/>
      <c r="I503" s="179">
        <f t="shared" si="51"/>
        <v>-0.7592592592592593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940</v>
      </c>
      <c r="D504" s="400">
        <f>SUMIFS(Data!$AY:$AY,Data!$AU:$AU,MarketProfile!A504,Data!$AZ:$AZ,"1")</f>
        <v>132</v>
      </c>
      <c r="E504" s="400"/>
      <c r="F504" s="179">
        <f t="shared" si="50"/>
        <v>6.1212121212121211</v>
      </c>
      <c r="G504" s="400">
        <f>SUMIFS(Data!$BL:$BL,Data!$BH:$BH,MarketProfile!A504,Data!$BM:$BM,"1")</f>
        <v>495</v>
      </c>
      <c r="H504" s="400"/>
      <c r="I504" s="179">
        <f t="shared" si="51"/>
        <v>0.89898989898989901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400">
        <f>SUMIFS(Data!$AY:$AY,Data!$AU:$AU,MarketProfile!A506,Data!$AZ:$AZ,"0")</f>
        <v>0</v>
      </c>
      <c r="E506" s="400"/>
      <c r="F506" s="179" t="str">
        <f t="shared" si="50"/>
        <v/>
      </c>
      <c r="G506" s="400">
        <f>SUMIFS(Data!$BL:$BL,Data!$BH:$BH,MarketProfile!A506,Data!$BM:$BM,"0")</f>
        <v>0</v>
      </c>
      <c r="H506" s="400"/>
      <c r="I506" s="179" t="str">
        <f t="shared" ref="I506:I513" si="52">IFERROR(IF(OR(AND(G506="",C506=""),AND(G506=0,C506=0)),"",
IF(OR(G506="",G506=0),1,
IF(OR(G506&lt;&gt;"",G506&lt;&gt;0),(C506-G506)/ABS(G506)))),-1)</f>
        <v/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3677</v>
      </c>
      <c r="D507" s="400">
        <f>SUMIFS(Data!$AY:$AY,Data!$AU:$AU,MarketProfile!A507,Data!$AZ:$AZ,"0")</f>
        <v>3534</v>
      </c>
      <c r="E507" s="400"/>
      <c r="F507" s="179">
        <f t="shared" si="50"/>
        <v>4.046406338426712E-2</v>
      </c>
      <c r="G507" s="400">
        <f>SUMIFS(Data!$BL:$BL,Data!$BH:$BH,MarketProfile!A507,Data!$BM:$BM,"0")</f>
        <v>5248</v>
      </c>
      <c r="H507" s="400"/>
      <c r="I507" s="179">
        <f t="shared" si="52"/>
        <v>-0.29935213414634149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11563</v>
      </c>
      <c r="D508" s="400">
        <f>SUMIFS(Data!$AY:$AY,Data!$AU:$AU,MarketProfile!A508,Data!$AZ:$AZ,"0")</f>
        <v>10693</v>
      </c>
      <c r="E508" s="400"/>
      <c r="F508" s="179">
        <f t="shared" si="50"/>
        <v>8.1361638455064056E-2</v>
      </c>
      <c r="G508" s="400">
        <f>SUMIFS(Data!$BL:$BL,Data!$BH:$BH,MarketProfile!A508,Data!$BM:$BM,"0")</f>
        <v>10996</v>
      </c>
      <c r="H508" s="400"/>
      <c r="I508" s="179">
        <f t="shared" si="52"/>
        <v>5.1564205165514736E-2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400">
        <f>SUMIFS(Data!$AY:$AY,Data!$AU:$AU,MarketProfile!A509,Data!$AZ:$AZ,"0")</f>
        <v>0</v>
      </c>
      <c r="E509" s="400"/>
      <c r="F509" s="179" t="str">
        <f t="shared" si="50"/>
        <v/>
      </c>
      <c r="G509" s="400">
        <f>SUMIFS(Data!$BL:$BL,Data!$BH:$BH,MarketProfile!A509,Data!$BM:$BM,"0")</f>
        <v>0</v>
      </c>
      <c r="H509" s="400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3983</v>
      </c>
      <c r="D510" s="400">
        <f>SUMIFS(Data!$AY:$AY,Data!$AU:$AU,MarketProfile!A510,Data!$AZ:$AZ,"0")</f>
        <v>3962</v>
      </c>
      <c r="E510" s="400"/>
      <c r="F510" s="179">
        <f t="shared" si="50"/>
        <v>5.3003533568904597E-3</v>
      </c>
      <c r="G510" s="400">
        <f>SUMIFS(Data!$BL:$BL,Data!$BH:$BH,MarketProfile!A510,Data!$BM:$BM,"0")</f>
        <v>4149</v>
      </c>
      <c r="H510" s="400"/>
      <c r="I510" s="179">
        <f t="shared" si="52"/>
        <v>-4.0009640877319834E-2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25612</v>
      </c>
      <c r="D511" s="400">
        <f>SUMIFS(Data!$AY:$AY,Data!$AU:$AU,MarketProfile!A511,Data!$AZ:$AZ,"0")</f>
        <v>21784</v>
      </c>
      <c r="E511" s="400"/>
      <c r="F511" s="179">
        <f t="shared" si="50"/>
        <v>0.1757253029746603</v>
      </c>
      <c r="G511" s="400">
        <f>SUMIFS(Data!$BL:$BL,Data!$BH:$BH,MarketProfile!A511,Data!$BM:$BM,"0")</f>
        <v>30376</v>
      </c>
      <c r="H511" s="400"/>
      <c r="I511" s="179">
        <f t="shared" si="52"/>
        <v>-0.15683434290229128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40</v>
      </c>
      <c r="D512" s="400">
        <f>SUMIFS(Data!$AY:$AY,Data!$AU:$AU,MarketProfile!A512,Data!$AZ:$AZ,"0")</f>
        <v>50</v>
      </c>
      <c r="E512" s="400"/>
      <c r="F512" s="179">
        <f t="shared" si="50"/>
        <v>-0.2</v>
      </c>
      <c r="G512" s="400">
        <f>SUMIFS(Data!$BL:$BL,Data!$BH:$BH,MarketProfile!A512,Data!$BM:$BM,"0")</f>
        <v>60</v>
      </c>
      <c r="H512" s="400"/>
      <c r="I512" s="179">
        <f t="shared" si="52"/>
        <v>-0.33333333333333331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400">
        <f>SUMIFS(Data!$AY:$AY,Data!$AU:$AU,MarketProfile!A513,Data!$AZ:$AZ,"0")</f>
        <v>0</v>
      </c>
      <c r="E513" s="400"/>
      <c r="F513" s="179" t="str">
        <f t="shared" ref="F513" si="53">IFERROR(IF(OR(AND(C513="",D513=""),AND(C513=0,D513=0)),"",
IF(OR(C513="",C513=0),1,
IF(OR(C513&lt;&gt;"",C513&lt;&gt;0),(D513-C513)/ABS(C513)))),-1)</f>
        <v/>
      </c>
      <c r="G513" s="400">
        <f>SUMIFS(Data!$BL:$BL,Data!$BH:$BH,MarketProfile!A513,Data!$BM:$BM,"0")</f>
        <v>0</v>
      </c>
      <c r="H513" s="400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0" max="16383" man="1"/>
    <brk id="167" max="16383" man="1"/>
    <brk id="252" max="16383" man="1"/>
    <brk id="334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537</v>
      </c>
      <c r="C1" s="188" t="s">
        <v>538</v>
      </c>
      <c r="D1" s="188" t="s">
        <v>539</v>
      </c>
      <c r="E1" s="153" t="s">
        <v>217</v>
      </c>
      <c r="F1" s="211" t="s">
        <v>539</v>
      </c>
      <c r="G1" s="211" t="s">
        <v>537</v>
      </c>
      <c r="H1" s="211" t="s">
        <v>538</v>
      </c>
      <c r="I1" s="153" t="s">
        <v>218</v>
      </c>
      <c r="J1" s="153" t="s">
        <v>220</v>
      </c>
      <c r="K1" s="235" t="s">
        <v>540</v>
      </c>
      <c r="L1" s="235" t="s">
        <v>541</v>
      </c>
      <c r="M1" s="237" t="s">
        <v>538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564</v>
      </c>
      <c r="T1" s="257" t="s">
        <v>565</v>
      </c>
      <c r="U1" s="257" t="s">
        <v>566</v>
      </c>
      <c r="V1" s="257" t="s">
        <v>567</v>
      </c>
      <c r="W1" s="257" t="s">
        <v>568</v>
      </c>
      <c r="X1" s="257" t="s">
        <v>569</v>
      </c>
      <c r="Y1" s="252" t="s">
        <v>458</v>
      </c>
      <c r="Z1" s="254" t="s">
        <v>521</v>
      </c>
      <c r="AA1" s="254" t="s">
        <v>565</v>
      </c>
      <c r="AB1" s="254" t="s">
        <v>566</v>
      </c>
      <c r="AC1" s="254" t="s">
        <v>567</v>
      </c>
      <c r="AD1" s="254" t="s">
        <v>568</v>
      </c>
      <c r="AE1" s="254" t="s">
        <v>569</v>
      </c>
      <c r="AF1" s="252" t="s">
        <v>466</v>
      </c>
      <c r="AG1" s="254" t="s">
        <v>521</v>
      </c>
      <c r="AH1" s="254" t="s">
        <v>565</v>
      </c>
      <c r="AI1" s="254" t="s">
        <v>566</v>
      </c>
      <c r="AJ1" s="254" t="s">
        <v>567</v>
      </c>
      <c r="AK1" s="254" t="s">
        <v>568</v>
      </c>
      <c r="AL1" s="254" t="s">
        <v>569</v>
      </c>
      <c r="AM1" s="252" t="s">
        <v>460</v>
      </c>
      <c r="AN1" s="254" t="s">
        <v>521</v>
      </c>
      <c r="AO1" s="254" t="s">
        <v>565</v>
      </c>
      <c r="AP1" s="254" t="s">
        <v>566</v>
      </c>
      <c r="AQ1" s="254" t="s">
        <v>567</v>
      </c>
      <c r="AR1" s="254" t="s">
        <v>568</v>
      </c>
      <c r="AS1" s="254" t="s">
        <v>569</v>
      </c>
      <c r="AT1" s="252" t="s">
        <v>467</v>
      </c>
      <c r="AU1" s="254" t="s">
        <v>521</v>
      </c>
      <c r="AV1" s="254" t="s">
        <v>565</v>
      </c>
      <c r="AW1" s="254" t="s">
        <v>566</v>
      </c>
      <c r="AX1" s="254" t="s">
        <v>567</v>
      </c>
      <c r="AY1" s="254" t="s">
        <v>568</v>
      </c>
      <c r="AZ1" s="254" t="s">
        <v>569</v>
      </c>
      <c r="BA1" s="252" t="s">
        <v>459</v>
      </c>
      <c r="BB1" s="254" t="s">
        <v>521</v>
      </c>
      <c r="BC1" s="254" t="s">
        <v>565</v>
      </c>
      <c r="BD1" s="254" t="s">
        <v>566</v>
      </c>
      <c r="BE1" s="254" t="s">
        <v>567</v>
      </c>
      <c r="BF1" s="254" t="s">
        <v>568</v>
      </c>
      <c r="BG1" s="254" t="s">
        <v>569</v>
      </c>
      <c r="BH1" s="252" t="s">
        <v>521</v>
      </c>
      <c r="BI1" s="254" t="s">
        <v>565</v>
      </c>
      <c r="BJ1" s="254" t="s">
        <v>566</v>
      </c>
      <c r="BK1" s="254" t="s">
        <v>567</v>
      </c>
      <c r="BL1" s="254" t="s">
        <v>568</v>
      </c>
      <c r="BM1" s="254" t="s">
        <v>569</v>
      </c>
      <c r="BN1" s="254"/>
      <c r="BO1" s="252" t="s">
        <v>468</v>
      </c>
      <c r="BP1" s="264" t="s">
        <v>565</v>
      </c>
      <c r="BQ1" s="264" t="s">
        <v>566</v>
      </c>
      <c r="BR1" s="264" t="s">
        <v>567</v>
      </c>
      <c r="BS1" s="261" t="s">
        <v>501</v>
      </c>
      <c r="BT1" s="266" t="s">
        <v>625</v>
      </c>
      <c r="BU1" s="266" t="s">
        <v>626</v>
      </c>
      <c r="BV1" s="266" t="s">
        <v>627</v>
      </c>
      <c r="BW1" s="266" t="s">
        <v>628</v>
      </c>
      <c r="BX1" s="266" t="s">
        <v>629</v>
      </c>
      <c r="BY1" s="266" t="s">
        <v>630</v>
      </c>
      <c r="BZ1" s="266" t="s">
        <v>631</v>
      </c>
      <c r="CA1" s="266" t="s">
        <v>632</v>
      </c>
      <c r="CB1" s="266" t="s">
        <v>633</v>
      </c>
      <c r="CC1" s="267" t="s">
        <v>502</v>
      </c>
      <c r="CD1" s="268" t="s">
        <v>638</v>
      </c>
      <c r="CE1" s="268" t="s">
        <v>639</v>
      </c>
      <c r="CF1" s="267" t="s">
        <v>507</v>
      </c>
      <c r="CG1" s="266" t="s">
        <v>6</v>
      </c>
      <c r="CH1" s="266" t="s">
        <v>640</v>
      </c>
      <c r="CI1" s="267" t="s">
        <v>509</v>
      </c>
      <c r="CJ1" s="247" t="s">
        <v>117</v>
      </c>
      <c r="CK1" s="247">
        <v>26298</v>
      </c>
      <c r="CL1" s="267" t="s">
        <v>512</v>
      </c>
      <c r="CM1" s="247" t="s">
        <v>117</v>
      </c>
      <c r="CN1" s="247">
        <v>10449</v>
      </c>
      <c r="CO1" s="267" t="s">
        <v>515</v>
      </c>
      <c r="CP1" s="247" t="s">
        <v>117</v>
      </c>
      <c r="CQ1" s="247">
        <v>827</v>
      </c>
      <c r="CR1" s="267" t="s">
        <v>518</v>
      </c>
      <c r="CS1" s="276" t="s">
        <v>644</v>
      </c>
      <c r="CT1" s="275" t="s">
        <v>645</v>
      </c>
      <c r="CU1" s="275" t="s">
        <v>646</v>
      </c>
      <c r="CV1" s="275" t="s">
        <v>647</v>
      </c>
      <c r="CW1" s="275" t="s">
        <v>648</v>
      </c>
      <c r="CX1" s="275" t="s">
        <v>649</v>
      </c>
      <c r="CY1" s="275" t="s">
        <v>650</v>
      </c>
      <c r="CZ1" s="275" t="s">
        <v>651</v>
      </c>
      <c r="DA1" s="275" t="s">
        <v>652</v>
      </c>
      <c r="DB1" s="275" t="s">
        <v>653</v>
      </c>
      <c r="DC1" s="275" t="s">
        <v>654</v>
      </c>
      <c r="DD1" s="275" t="s">
        <v>655</v>
      </c>
      <c r="DF1" s="356" t="s">
        <v>529</v>
      </c>
      <c r="DG1" s="347" t="s">
        <v>665</v>
      </c>
      <c r="DH1" s="347" t="s">
        <v>666</v>
      </c>
      <c r="DI1" s="356" t="s">
        <v>530</v>
      </c>
      <c r="DJ1" s="354" t="s">
        <v>665</v>
      </c>
      <c r="DK1" s="354" t="s">
        <v>666</v>
      </c>
      <c r="DL1" s="356" t="s">
        <v>531</v>
      </c>
      <c r="DM1" s="349" t="s">
        <v>665</v>
      </c>
      <c r="DN1" s="349" t="s">
        <v>666</v>
      </c>
    </row>
    <row r="2" spans="1:118" x14ac:dyDescent="0.2">
      <c r="B2" s="188">
        <v>7798341199</v>
      </c>
      <c r="C2" s="188">
        <v>537163488499.14087</v>
      </c>
      <c r="D2" s="188">
        <v>5866354</v>
      </c>
      <c r="E2" s="209"/>
      <c r="F2" s="211">
        <v>2790</v>
      </c>
      <c r="G2" s="211">
        <v>1195064975</v>
      </c>
      <c r="H2" s="211">
        <v>41733017925.960869</v>
      </c>
      <c r="J2" s="152" t="str">
        <f>K2&amp;L2</f>
        <v>ABuy</v>
      </c>
      <c r="K2" s="234" t="s">
        <v>542</v>
      </c>
      <c r="L2" s="234" t="s">
        <v>543</v>
      </c>
      <c r="M2" s="238">
        <v>248008847443.49298</v>
      </c>
      <c r="O2" s="241">
        <v>113146908598.42</v>
      </c>
      <c r="P2" s="241">
        <v>-114545454319.56</v>
      </c>
      <c r="Q2" s="241">
        <v>-1398545721.1400001</v>
      </c>
      <c r="S2" s="253" t="s">
        <v>446</v>
      </c>
      <c r="T2" s="258">
        <v>846109097414.03589</v>
      </c>
      <c r="U2" s="258">
        <v>2587791</v>
      </c>
      <c r="V2" s="258">
        <v>293867</v>
      </c>
      <c r="W2" s="258">
        <v>539791</v>
      </c>
      <c r="X2" s="258">
        <v>1</v>
      </c>
      <c r="Y2" s="245"/>
      <c r="Z2" s="253" t="s">
        <v>571</v>
      </c>
      <c r="AA2" s="253">
        <v>0</v>
      </c>
      <c r="AB2" s="253">
        <v>0</v>
      </c>
      <c r="AC2" s="253">
        <v>0</v>
      </c>
      <c r="AD2" s="253">
        <v>0</v>
      </c>
      <c r="AE2" s="253">
        <v>0</v>
      </c>
      <c r="AF2" s="253"/>
      <c r="AG2" s="253" t="s">
        <v>571</v>
      </c>
      <c r="AH2" s="253">
        <v>0</v>
      </c>
      <c r="AI2" s="253">
        <v>0</v>
      </c>
      <c r="AJ2" s="253">
        <v>0</v>
      </c>
      <c r="AK2" s="253">
        <v>0</v>
      </c>
      <c r="AL2" s="253">
        <v>0</v>
      </c>
      <c r="AM2" s="245"/>
      <c r="AN2" s="253" t="s">
        <v>613</v>
      </c>
      <c r="AO2" s="253">
        <v>0</v>
      </c>
      <c r="AP2" s="253">
        <v>0</v>
      </c>
      <c r="AQ2" s="253">
        <v>0</v>
      </c>
      <c r="AR2" s="253">
        <v>0</v>
      </c>
      <c r="AS2" s="253">
        <v>1</v>
      </c>
      <c r="AT2" s="245"/>
      <c r="AU2" s="253" t="s">
        <v>571</v>
      </c>
      <c r="AV2" s="253">
        <v>0</v>
      </c>
      <c r="AW2" s="253">
        <v>0</v>
      </c>
      <c r="AX2" s="253">
        <v>0</v>
      </c>
      <c r="AY2" s="253">
        <v>0</v>
      </c>
      <c r="AZ2" s="253">
        <v>0</v>
      </c>
      <c r="BA2" s="245"/>
      <c r="BB2" s="253" t="s">
        <v>615</v>
      </c>
      <c r="BC2" s="253">
        <v>0</v>
      </c>
      <c r="BD2" s="253">
        <v>0</v>
      </c>
      <c r="BE2" s="253">
        <v>0</v>
      </c>
      <c r="BF2" s="253">
        <v>0</v>
      </c>
      <c r="BG2" s="253">
        <v>1</v>
      </c>
      <c r="BH2" s="247" t="s">
        <v>615</v>
      </c>
      <c r="BI2" s="253">
        <v>0</v>
      </c>
      <c r="BJ2" s="253">
        <v>0</v>
      </c>
      <c r="BK2" s="253">
        <v>0</v>
      </c>
      <c r="BL2" s="253">
        <v>0</v>
      </c>
      <c r="BM2" s="253">
        <v>1</v>
      </c>
      <c r="BN2" s="253"/>
      <c r="BO2" s="245"/>
      <c r="BP2" s="263">
        <v>1596023873973.3923</v>
      </c>
      <c r="BQ2" s="263">
        <v>36396257</v>
      </c>
      <c r="BR2" s="263">
        <v>859697</v>
      </c>
      <c r="BS2" s="245"/>
      <c r="BT2" s="265" t="s">
        <v>139</v>
      </c>
      <c r="BU2" s="265">
        <v>49</v>
      </c>
      <c r="BV2" s="265">
        <v>0</v>
      </c>
      <c r="BW2" s="265">
        <v>2</v>
      </c>
      <c r="BX2" s="265">
        <v>0</v>
      </c>
      <c r="BY2" s="265">
        <v>0</v>
      </c>
      <c r="BZ2" s="265">
        <v>47</v>
      </c>
      <c r="CA2" s="265">
        <v>37</v>
      </c>
      <c r="CB2" s="265">
        <v>12</v>
      </c>
      <c r="CC2" s="245"/>
      <c r="CD2" s="269">
        <v>815</v>
      </c>
      <c r="CE2" s="269">
        <v>14290915853541.49</v>
      </c>
      <c r="CF2" s="245"/>
      <c r="CG2" s="265">
        <v>2018</v>
      </c>
      <c r="CH2" s="265">
        <v>20</v>
      </c>
      <c r="CI2" s="245"/>
      <c r="CJ2" s="247" t="s">
        <v>642</v>
      </c>
      <c r="CK2" s="247">
        <v>686093170689</v>
      </c>
      <c r="CL2" s="247"/>
      <c r="CM2" s="247" t="s">
        <v>642</v>
      </c>
      <c r="CN2" s="247">
        <v>1470156998958</v>
      </c>
      <c r="CO2" s="247"/>
      <c r="CP2" s="247" t="s">
        <v>642</v>
      </c>
      <c r="CQ2" s="247">
        <v>49036432407</v>
      </c>
      <c r="CR2" s="245"/>
      <c r="CS2" s="277">
        <v>2018</v>
      </c>
      <c r="CT2" s="275">
        <v>26</v>
      </c>
      <c r="CU2" s="275" t="s">
        <v>656</v>
      </c>
      <c r="CV2" s="275">
        <v>0</v>
      </c>
      <c r="CW2" s="275">
        <v>13069504813</v>
      </c>
      <c r="CX2" s="275">
        <v>1256</v>
      </c>
      <c r="CY2" s="275">
        <v>0</v>
      </c>
      <c r="CZ2" s="275">
        <v>61659116417</v>
      </c>
      <c r="DA2" s="275">
        <v>619</v>
      </c>
      <c r="DB2" s="275">
        <v>0</v>
      </c>
      <c r="DC2" s="275">
        <v>48589611604</v>
      </c>
      <c r="DD2" s="275">
        <v>637</v>
      </c>
      <c r="DG2" s="348" t="s">
        <v>667</v>
      </c>
      <c r="DH2" s="346">
        <v>448000000</v>
      </c>
      <c r="DJ2" s="352" t="s">
        <v>667</v>
      </c>
      <c r="DK2" s="350">
        <v>448000000</v>
      </c>
      <c r="DM2" s="351" t="s">
        <v>667</v>
      </c>
      <c r="DN2" s="353">
        <v>3143640826.0100002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544</v>
      </c>
      <c r="L3" s="234" t="s">
        <v>543</v>
      </c>
      <c r="M3" s="238">
        <v>289154641055.64789</v>
      </c>
      <c r="N3" s="136"/>
      <c r="O3" s="239"/>
      <c r="P3" s="239"/>
      <c r="Q3" s="239"/>
      <c r="S3" s="253" t="s">
        <v>451</v>
      </c>
      <c r="T3" s="258">
        <v>34325535.659999996</v>
      </c>
      <c r="U3" s="258">
        <v>94348</v>
      </c>
      <c r="V3" s="258">
        <v>49</v>
      </c>
      <c r="W3" s="258">
        <v>181717</v>
      </c>
      <c r="X3" s="258">
        <v>0</v>
      </c>
      <c r="Y3" s="245"/>
      <c r="Z3" s="253" t="s">
        <v>572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572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571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572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571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571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634</v>
      </c>
      <c r="BU3" s="265">
        <v>2</v>
      </c>
      <c r="BV3" s="265">
        <v>0</v>
      </c>
      <c r="BW3" s="265">
        <v>0</v>
      </c>
      <c r="BX3" s="265">
        <v>0</v>
      </c>
      <c r="BY3" s="265">
        <v>0</v>
      </c>
      <c r="BZ3" s="265">
        <v>2</v>
      </c>
      <c r="CA3" s="265">
        <v>2</v>
      </c>
      <c r="CB3" s="265">
        <v>0</v>
      </c>
      <c r="CC3" s="245"/>
      <c r="CD3" s="245"/>
      <c r="CE3" s="245"/>
      <c r="CF3" s="245"/>
      <c r="CG3" s="265">
        <v>2017</v>
      </c>
      <c r="CH3" s="265">
        <v>22</v>
      </c>
      <c r="CI3" s="245"/>
      <c r="CJ3" s="247" t="s">
        <v>643</v>
      </c>
      <c r="CK3" s="247">
        <v>725289405295.94983</v>
      </c>
      <c r="CL3" s="247"/>
      <c r="CM3" s="247" t="s">
        <v>643</v>
      </c>
      <c r="CN3" s="247">
        <v>1518485978977.7493</v>
      </c>
      <c r="CO3" s="247"/>
      <c r="CP3" s="247" t="s">
        <v>643</v>
      </c>
      <c r="CQ3" s="247">
        <v>16419024036.679998</v>
      </c>
      <c r="CR3" s="245"/>
      <c r="CS3" s="277">
        <v>2018</v>
      </c>
      <c r="CT3" s="275">
        <v>26</v>
      </c>
      <c r="CU3" s="275" t="s">
        <v>657</v>
      </c>
      <c r="CV3" s="275">
        <v>-298954627898.55011</v>
      </c>
      <c r="CW3" s="275">
        <v>-261023238876</v>
      </c>
      <c r="CX3" s="275">
        <v>2124</v>
      </c>
      <c r="CY3" s="275">
        <v>98197716693.939957</v>
      </c>
      <c r="CZ3" s="275">
        <v>102780205090</v>
      </c>
      <c r="DA3" s="275">
        <v>941</v>
      </c>
      <c r="DB3" s="275">
        <v>397152344592.49023</v>
      </c>
      <c r="DC3" s="275">
        <v>363803443966</v>
      </c>
      <c r="DD3" s="275">
        <v>1183</v>
      </c>
      <c r="DG3" s="348" t="s">
        <v>668</v>
      </c>
      <c r="DH3" s="346">
        <v>617749133.00999999</v>
      </c>
      <c r="DJ3" s="352" t="s">
        <v>668</v>
      </c>
      <c r="DK3" s="350">
        <v>2653180223.6999998</v>
      </c>
      <c r="DM3" s="351" t="s">
        <v>668</v>
      </c>
      <c r="DN3" s="353">
        <v>3990997645.4499998</v>
      </c>
    </row>
    <row r="4" spans="1:118" x14ac:dyDescent="0.2">
      <c r="A4" s="148" t="s">
        <v>211</v>
      </c>
      <c r="B4" s="188" t="s">
        <v>537</v>
      </c>
      <c r="C4" s="188" t="s">
        <v>538</v>
      </c>
      <c r="D4" s="188" t="s">
        <v>539</v>
      </c>
      <c r="E4" s="209"/>
      <c r="F4" s="211" t="s">
        <v>539</v>
      </c>
      <c r="G4" s="211" t="s">
        <v>537</v>
      </c>
      <c r="H4" s="211" t="s">
        <v>538</v>
      </c>
      <c r="J4" s="152" t="str">
        <f t="shared" si="0"/>
        <v>ASell</v>
      </c>
      <c r="K4" s="234" t="s">
        <v>542</v>
      </c>
      <c r="L4" s="234" t="s">
        <v>545</v>
      </c>
      <c r="M4" s="238">
        <v>233381618584.40411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446</v>
      </c>
      <c r="T4" s="258">
        <v>2733950684.7600002</v>
      </c>
      <c r="U4" s="258">
        <v>453880</v>
      </c>
      <c r="V4" s="258">
        <v>765</v>
      </c>
      <c r="W4" s="258">
        <v>807204</v>
      </c>
      <c r="X4" s="258">
        <v>0</v>
      </c>
      <c r="Y4" s="245"/>
      <c r="Z4" s="253" t="s">
        <v>573</v>
      </c>
      <c r="AA4" s="253">
        <v>3009708.26</v>
      </c>
      <c r="AB4" s="253">
        <v>513</v>
      </c>
      <c r="AC4" s="253">
        <v>88</v>
      </c>
      <c r="AD4" s="253">
        <v>72687</v>
      </c>
      <c r="AE4" s="253">
        <v>0</v>
      </c>
      <c r="AF4" s="253"/>
      <c r="AG4" s="253" t="s">
        <v>573</v>
      </c>
      <c r="AH4" s="253">
        <v>15554</v>
      </c>
      <c r="AI4" s="253">
        <v>8</v>
      </c>
      <c r="AJ4" s="253">
        <v>8</v>
      </c>
      <c r="AK4" s="253">
        <v>3677</v>
      </c>
      <c r="AL4" s="253">
        <v>0</v>
      </c>
      <c r="AM4" s="245"/>
      <c r="AN4" s="253" t="s">
        <v>572</v>
      </c>
      <c r="AO4" s="253">
        <v>0</v>
      </c>
      <c r="AP4" s="253">
        <v>0</v>
      </c>
      <c r="AQ4" s="253">
        <v>0</v>
      </c>
      <c r="AR4" s="253">
        <v>4800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3534</v>
      </c>
      <c r="AZ4" s="253">
        <v>0</v>
      </c>
      <c r="BA4" s="245"/>
      <c r="BB4" s="253" t="s">
        <v>572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572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565</v>
      </c>
      <c r="BQ4" s="264" t="s">
        <v>566</v>
      </c>
      <c r="BR4" s="264" t="s">
        <v>567</v>
      </c>
      <c r="BS4" s="245"/>
      <c r="BT4" s="265" t="s">
        <v>635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638</v>
      </c>
      <c r="CE4" s="270" t="s">
        <v>639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26</v>
      </c>
      <c r="CU4" s="275" t="s">
        <v>658</v>
      </c>
      <c r="CV4" s="275">
        <v>291946835848.80011</v>
      </c>
      <c r="CW4" s="275">
        <v>254113638876</v>
      </c>
      <c r="CX4" s="275">
        <v>2078</v>
      </c>
      <c r="CY4" s="275">
        <v>387859481345.58008</v>
      </c>
      <c r="CZ4" s="275">
        <v>354553543966</v>
      </c>
      <c r="DA4" s="275">
        <v>1157</v>
      </c>
      <c r="DB4" s="275">
        <v>95912645496.780029</v>
      </c>
      <c r="DC4" s="275">
        <v>100439905090</v>
      </c>
      <c r="DD4" s="275">
        <v>921</v>
      </c>
      <c r="DG4" s="348" t="s">
        <v>669</v>
      </c>
      <c r="DH4" s="346">
        <v>314859258.05000001</v>
      </c>
      <c r="DJ4" s="352" t="s">
        <v>669</v>
      </c>
      <c r="DK4" s="350">
        <v>2457305113.1700001</v>
      </c>
      <c r="DM4" s="351" t="s">
        <v>669</v>
      </c>
      <c r="DN4" s="353">
        <v>4733549710.9799995</v>
      </c>
    </row>
    <row r="5" spans="1:118" x14ac:dyDescent="0.2">
      <c r="B5" s="188">
        <v>22907763857</v>
      </c>
      <c r="C5" s="188">
        <v>1591698932683.0964</v>
      </c>
      <c r="D5" s="194">
        <v>17758254</v>
      </c>
      <c r="E5" s="209"/>
      <c r="F5" s="211">
        <v>7699</v>
      </c>
      <c r="G5" s="211">
        <v>2395847300</v>
      </c>
      <c r="H5" s="225">
        <v>103395088556.12143</v>
      </c>
      <c r="J5" s="152" t="str">
        <f t="shared" si="0"/>
        <v>PSell</v>
      </c>
      <c r="K5" s="234" t="s">
        <v>544</v>
      </c>
      <c r="L5" s="234" t="s">
        <v>545</v>
      </c>
      <c r="M5" s="238">
        <v>303781869914.73676</v>
      </c>
      <c r="N5" s="136"/>
      <c r="O5" s="241">
        <v>352726608641.63</v>
      </c>
      <c r="P5" s="241">
        <v>-328415417217.46002</v>
      </c>
      <c r="Q5" s="241">
        <v>24311191424.169998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574</v>
      </c>
      <c r="AA5" s="253">
        <v>839814867.24000001</v>
      </c>
      <c r="AB5" s="253">
        <v>11066</v>
      </c>
      <c r="AC5" s="253">
        <v>99</v>
      </c>
      <c r="AD5" s="253">
        <v>51638</v>
      </c>
      <c r="AE5" s="253">
        <v>1</v>
      </c>
      <c r="AF5" s="253"/>
      <c r="AG5" s="253" t="s">
        <v>574</v>
      </c>
      <c r="AH5" s="253">
        <v>1929240</v>
      </c>
      <c r="AI5" s="253">
        <v>24</v>
      </c>
      <c r="AJ5" s="253">
        <v>6</v>
      </c>
      <c r="AK5" s="253">
        <v>2634</v>
      </c>
      <c r="AL5" s="253">
        <v>1</v>
      </c>
      <c r="AM5" s="245"/>
      <c r="AN5" s="253" t="s">
        <v>573</v>
      </c>
      <c r="AO5" s="253">
        <v>10071117.9</v>
      </c>
      <c r="AP5" s="253">
        <v>1147</v>
      </c>
      <c r="AQ5" s="253">
        <v>120</v>
      </c>
      <c r="AR5" s="253">
        <v>73430</v>
      </c>
      <c r="AS5" s="253">
        <v>0</v>
      </c>
      <c r="AT5" s="245"/>
      <c r="AU5" s="253" t="s">
        <v>574</v>
      </c>
      <c r="AV5" s="253">
        <v>3371630</v>
      </c>
      <c r="AW5" s="253">
        <v>43</v>
      </c>
      <c r="AX5" s="253">
        <v>6</v>
      </c>
      <c r="AY5" s="253">
        <v>2626</v>
      </c>
      <c r="AZ5" s="253">
        <v>1</v>
      </c>
      <c r="BA5" s="245"/>
      <c r="BB5" s="253" t="s">
        <v>573</v>
      </c>
      <c r="BC5" s="253">
        <v>32688299.399999999</v>
      </c>
      <c r="BD5" s="253">
        <v>3027</v>
      </c>
      <c r="BE5" s="253">
        <v>132</v>
      </c>
      <c r="BF5" s="253">
        <v>90033</v>
      </c>
      <c r="BG5" s="253">
        <v>0</v>
      </c>
      <c r="BH5" s="247" t="s">
        <v>573</v>
      </c>
      <c r="BI5" s="253">
        <v>2519900</v>
      </c>
      <c r="BJ5" s="253">
        <v>304</v>
      </c>
      <c r="BK5" s="253">
        <v>6</v>
      </c>
      <c r="BL5" s="253">
        <v>5248</v>
      </c>
      <c r="BM5" s="253">
        <v>0</v>
      </c>
      <c r="BN5" s="253"/>
      <c r="BO5" s="245"/>
      <c r="BP5" s="263">
        <v>8372700466.1300001</v>
      </c>
      <c r="BQ5" s="263">
        <v>5184187</v>
      </c>
      <c r="BR5" s="263">
        <v>3083</v>
      </c>
      <c r="BS5" s="245"/>
      <c r="BT5" s="265" t="s">
        <v>636</v>
      </c>
      <c r="BU5" s="265">
        <v>318</v>
      </c>
      <c r="BV5" s="265">
        <v>1</v>
      </c>
      <c r="BW5" s="265">
        <v>2</v>
      </c>
      <c r="BX5" s="265">
        <v>0</v>
      </c>
      <c r="BY5" s="265">
        <v>0</v>
      </c>
      <c r="BZ5" s="265">
        <v>317</v>
      </c>
      <c r="CA5" s="265">
        <v>255</v>
      </c>
      <c r="CB5" s="265">
        <v>63</v>
      </c>
      <c r="CC5" s="245"/>
      <c r="CD5" s="271">
        <v>823</v>
      </c>
      <c r="CE5" s="271">
        <v>13809413642996.107</v>
      </c>
      <c r="CF5" s="267" t="s">
        <v>508</v>
      </c>
      <c r="CG5" s="266" t="s">
        <v>6</v>
      </c>
      <c r="CH5" s="266" t="s">
        <v>640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160</v>
      </c>
      <c r="CU5" s="275" t="s">
        <v>659</v>
      </c>
      <c r="CV5" s="275">
        <v>-9569399711.1800041</v>
      </c>
      <c r="CW5" s="275">
        <v>-9381720411</v>
      </c>
      <c r="CX5" s="275">
        <v>2069</v>
      </c>
      <c r="CY5" s="275">
        <v>37358256752.190018</v>
      </c>
      <c r="CZ5" s="275">
        <v>35247182415</v>
      </c>
      <c r="DA5" s="275">
        <v>1131</v>
      </c>
      <c r="DB5" s="275">
        <v>46927656463.36998</v>
      </c>
      <c r="DC5" s="275">
        <v>44628902826</v>
      </c>
      <c r="DD5" s="275">
        <v>938</v>
      </c>
      <c r="DG5" s="348" t="s">
        <v>670</v>
      </c>
      <c r="DH5" s="346">
        <v>225085825.16</v>
      </c>
      <c r="DJ5" s="352" t="s">
        <v>670</v>
      </c>
      <c r="DK5" s="350">
        <v>247658283.56</v>
      </c>
      <c r="DM5" s="351" t="s">
        <v>670</v>
      </c>
      <c r="DN5" s="353">
        <v>512663908.05000001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447</v>
      </c>
      <c r="T6" s="258">
        <v>18545972678.292999</v>
      </c>
      <c r="U6" s="258">
        <v>1663492</v>
      </c>
      <c r="V6" s="258">
        <v>7421</v>
      </c>
      <c r="W6" s="258">
        <v>724548</v>
      </c>
      <c r="X6" s="258">
        <v>1</v>
      </c>
      <c r="Y6" s="245"/>
      <c r="Z6" s="253" t="s">
        <v>575</v>
      </c>
      <c r="AA6" s="253">
        <v>0</v>
      </c>
      <c r="AB6" s="253">
        <v>0</v>
      </c>
      <c r="AC6" s="253">
        <v>0</v>
      </c>
      <c r="AD6" s="253">
        <v>0</v>
      </c>
      <c r="AE6" s="253">
        <v>1</v>
      </c>
      <c r="AF6" s="253"/>
      <c r="AG6" s="253" t="s">
        <v>575</v>
      </c>
      <c r="AH6" s="253">
        <v>0</v>
      </c>
      <c r="AI6" s="253">
        <v>0</v>
      </c>
      <c r="AJ6" s="253">
        <v>0</v>
      </c>
      <c r="AK6" s="253">
        <v>0</v>
      </c>
      <c r="AL6" s="253">
        <v>1</v>
      </c>
      <c r="AM6" s="245"/>
      <c r="AN6" s="253" t="s">
        <v>574</v>
      </c>
      <c r="AO6" s="253">
        <v>66297817.75</v>
      </c>
      <c r="AP6" s="253">
        <v>824</v>
      </c>
      <c r="AQ6" s="253">
        <v>63</v>
      </c>
      <c r="AR6" s="253">
        <v>55045</v>
      </c>
      <c r="AS6" s="253">
        <v>1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1</v>
      </c>
      <c r="BA6" s="245"/>
      <c r="BB6" s="253" t="s">
        <v>616</v>
      </c>
      <c r="BC6" s="253">
        <v>0</v>
      </c>
      <c r="BD6" s="253">
        <v>0</v>
      </c>
      <c r="BE6" s="253">
        <v>0</v>
      </c>
      <c r="BF6" s="253">
        <v>0</v>
      </c>
      <c r="BG6" s="253">
        <v>1</v>
      </c>
      <c r="BH6" s="247" t="s">
        <v>574</v>
      </c>
      <c r="BI6" s="253">
        <v>0</v>
      </c>
      <c r="BJ6" s="253">
        <v>0</v>
      </c>
      <c r="BK6" s="253">
        <v>0</v>
      </c>
      <c r="BL6" s="253">
        <v>190</v>
      </c>
      <c r="BM6" s="253">
        <v>1</v>
      </c>
      <c r="BN6" s="253"/>
      <c r="BO6" s="247"/>
      <c r="BP6" s="263"/>
      <c r="BQ6" s="263"/>
      <c r="BR6" s="263"/>
      <c r="BS6" s="245"/>
      <c r="BT6" s="265" t="s">
        <v>637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62</v>
      </c>
      <c r="CI6" s="267" t="s">
        <v>510</v>
      </c>
      <c r="CJ6" s="247" t="s">
        <v>117</v>
      </c>
      <c r="CK6" s="247">
        <v>78259</v>
      </c>
      <c r="CL6" s="267" t="s">
        <v>513</v>
      </c>
      <c r="CM6" s="247" t="s">
        <v>117</v>
      </c>
      <c r="CN6" s="247">
        <v>38438</v>
      </c>
      <c r="CO6" s="267" t="s">
        <v>516</v>
      </c>
      <c r="CP6" s="247" t="s">
        <v>117</v>
      </c>
      <c r="CQ6" s="247">
        <v>2351</v>
      </c>
      <c r="CR6" s="245"/>
      <c r="CS6" s="277">
        <v>2018</v>
      </c>
      <c r="CT6" s="275">
        <v>98</v>
      </c>
      <c r="CU6" s="275" t="s">
        <v>660</v>
      </c>
      <c r="CV6" s="275">
        <v>28076307689.590015</v>
      </c>
      <c r="CW6" s="275">
        <v>29766574937</v>
      </c>
      <c r="CX6" s="275">
        <v>8721</v>
      </c>
      <c r="CY6" s="275">
        <v>309862146812.06018</v>
      </c>
      <c r="CZ6" s="275">
        <v>297755567665</v>
      </c>
      <c r="DA6" s="275">
        <v>4530</v>
      </c>
      <c r="DB6" s="275">
        <v>281785839122.46973</v>
      </c>
      <c r="DC6" s="275">
        <v>267988992728</v>
      </c>
      <c r="DD6" s="275">
        <v>4191</v>
      </c>
      <c r="DG6" s="348" t="s">
        <v>671</v>
      </c>
      <c r="DH6" s="346">
        <v>827244802.21000004</v>
      </c>
      <c r="DJ6" s="352" t="s">
        <v>671</v>
      </c>
      <c r="DK6" s="350">
        <v>971275701.69000006</v>
      </c>
      <c r="DM6" s="351" t="s">
        <v>671</v>
      </c>
      <c r="DN6" s="353">
        <v>2285626018.9099998</v>
      </c>
    </row>
    <row r="7" spans="1:118" x14ac:dyDescent="0.2">
      <c r="A7" s="148" t="s">
        <v>212</v>
      </c>
      <c r="B7" s="188" t="s">
        <v>537</v>
      </c>
      <c r="C7" s="188" t="s">
        <v>538</v>
      </c>
      <c r="D7" s="188" t="s">
        <v>539</v>
      </c>
      <c r="E7" s="209"/>
      <c r="F7" s="211" t="s">
        <v>539</v>
      </c>
      <c r="G7" s="211" t="s">
        <v>537</v>
      </c>
      <c r="H7" s="211" t="s">
        <v>538</v>
      </c>
      <c r="I7" s="153" t="s">
        <v>219</v>
      </c>
      <c r="J7" s="148" t="s">
        <v>220</v>
      </c>
      <c r="K7" s="235" t="s">
        <v>540</v>
      </c>
      <c r="L7" s="235" t="s">
        <v>541</v>
      </c>
      <c r="M7" s="237" t="s">
        <v>538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449</v>
      </c>
      <c r="T7" s="258">
        <v>3917294447.6810999</v>
      </c>
      <c r="U7" s="258">
        <v>9226921</v>
      </c>
      <c r="V7" s="258">
        <v>609</v>
      </c>
      <c r="W7" s="258">
        <v>2417268</v>
      </c>
      <c r="X7" s="258">
        <v>1</v>
      </c>
      <c r="Y7" s="245"/>
      <c r="Z7" s="253" t="s">
        <v>576</v>
      </c>
      <c r="AA7" s="253">
        <v>4561220</v>
      </c>
      <c r="AB7" s="253">
        <v>44</v>
      </c>
      <c r="AC7" s="253">
        <v>8</v>
      </c>
      <c r="AD7" s="253">
        <v>1334</v>
      </c>
      <c r="AE7" s="253">
        <v>1</v>
      </c>
      <c r="AF7" s="253"/>
      <c r="AG7" s="253" t="s">
        <v>576</v>
      </c>
      <c r="AH7" s="253">
        <v>0</v>
      </c>
      <c r="AI7" s="253">
        <v>0</v>
      </c>
      <c r="AJ7" s="253">
        <v>0</v>
      </c>
      <c r="AK7" s="253">
        <v>81</v>
      </c>
      <c r="AL7" s="253">
        <v>1</v>
      </c>
      <c r="AM7" s="245"/>
      <c r="AN7" s="253" t="s">
        <v>575</v>
      </c>
      <c r="AO7" s="253">
        <v>22502889.300000001</v>
      </c>
      <c r="AP7" s="253">
        <v>813</v>
      </c>
      <c r="AQ7" s="253">
        <v>5</v>
      </c>
      <c r="AR7" s="253">
        <v>6816</v>
      </c>
      <c r="AS7" s="253">
        <v>1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57</v>
      </c>
      <c r="AZ7" s="253">
        <v>1</v>
      </c>
      <c r="BA7" s="245"/>
      <c r="BB7" s="253" t="s">
        <v>574</v>
      </c>
      <c r="BC7" s="253">
        <v>513920892.55000001</v>
      </c>
      <c r="BD7" s="253">
        <v>7340</v>
      </c>
      <c r="BE7" s="253">
        <v>124</v>
      </c>
      <c r="BF7" s="253">
        <v>22257</v>
      </c>
      <c r="BG7" s="253">
        <v>1</v>
      </c>
      <c r="BH7" s="247" t="s">
        <v>575</v>
      </c>
      <c r="BI7" s="253">
        <v>0</v>
      </c>
      <c r="BJ7" s="253">
        <v>0</v>
      </c>
      <c r="BK7" s="253">
        <v>0</v>
      </c>
      <c r="BL7" s="253">
        <v>27</v>
      </c>
      <c r="BM7" s="253">
        <v>1</v>
      </c>
      <c r="BN7" s="253"/>
      <c r="BO7" s="252" t="s">
        <v>471</v>
      </c>
      <c r="BP7" s="264" t="s">
        <v>565</v>
      </c>
      <c r="BQ7" s="264" t="s">
        <v>566</v>
      </c>
      <c r="BR7" s="264" t="s">
        <v>567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63</v>
      </c>
      <c r="CI7" s="245"/>
      <c r="CJ7" s="247" t="s">
        <v>642</v>
      </c>
      <c r="CK7" s="247">
        <v>2580546004923</v>
      </c>
      <c r="CL7" s="247"/>
      <c r="CM7" s="247" t="s">
        <v>642</v>
      </c>
      <c r="CN7" s="247">
        <v>4758199587031</v>
      </c>
      <c r="CO7" s="247"/>
      <c r="CP7" s="247" t="s">
        <v>642</v>
      </c>
      <c r="CQ7" s="247">
        <v>169290434594</v>
      </c>
      <c r="CR7" s="245"/>
      <c r="CS7" s="277">
        <v>2018</v>
      </c>
      <c r="CT7" s="275">
        <v>17</v>
      </c>
      <c r="CU7" s="275" t="s">
        <v>661</v>
      </c>
      <c r="CV7" s="275">
        <v>-4938537186.6200008</v>
      </c>
      <c r="CW7" s="275">
        <v>-4497864010</v>
      </c>
      <c r="CX7" s="275">
        <v>191</v>
      </c>
      <c r="CY7" s="275">
        <v>3948712600.1299982</v>
      </c>
      <c r="CZ7" s="275">
        <v>3813971980</v>
      </c>
      <c r="DA7" s="275">
        <v>64</v>
      </c>
      <c r="DB7" s="275">
        <v>8887249786.75</v>
      </c>
      <c r="DC7" s="275">
        <v>8311835990</v>
      </c>
      <c r="DD7" s="275">
        <v>127</v>
      </c>
      <c r="DJ7" s="10" t="s">
        <v>672</v>
      </c>
      <c r="DK7" s="376">
        <v>1062999997.08</v>
      </c>
      <c r="DM7" s="10" t="s">
        <v>672</v>
      </c>
      <c r="DN7" s="376">
        <v>1901542729.21</v>
      </c>
    </row>
    <row r="8" spans="1:118" x14ac:dyDescent="0.2">
      <c r="B8" s="188">
        <v>20139949129</v>
      </c>
      <c r="C8" s="188">
        <v>1280657646356.856</v>
      </c>
      <c r="D8" s="194">
        <v>18041944</v>
      </c>
      <c r="E8" s="209"/>
      <c r="F8" s="211">
        <v>8110</v>
      </c>
      <c r="G8" s="211">
        <v>1809416573</v>
      </c>
      <c r="H8" s="225">
        <v>71935413473.451019</v>
      </c>
      <c r="J8" s="152" t="str">
        <f>K8&amp;L8</f>
        <v>ABuy</v>
      </c>
      <c r="K8" s="234" t="s">
        <v>542</v>
      </c>
      <c r="L8" s="234" t="s">
        <v>543</v>
      </c>
      <c r="M8" s="238">
        <v>262119251333.46954</v>
      </c>
      <c r="O8" s="244">
        <v>204373978218.47</v>
      </c>
      <c r="P8" s="244">
        <v>-247416938249.91</v>
      </c>
      <c r="Q8" s="241">
        <v>-43042960031.440002</v>
      </c>
      <c r="S8" s="253" t="s">
        <v>182</v>
      </c>
      <c r="T8" s="258">
        <v>97534511.356999993</v>
      </c>
      <c r="U8" s="258">
        <v>1463516</v>
      </c>
      <c r="V8" s="258">
        <v>481</v>
      </c>
      <c r="W8" s="258">
        <v>557472</v>
      </c>
      <c r="X8" s="258">
        <v>1</v>
      </c>
      <c r="Y8" s="245"/>
      <c r="Z8" s="253" t="s">
        <v>577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577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576</v>
      </c>
      <c r="AO8" s="253">
        <v>18474140.129999999</v>
      </c>
      <c r="AP8" s="253">
        <v>187</v>
      </c>
      <c r="AQ8" s="253">
        <v>40</v>
      </c>
      <c r="AR8" s="253">
        <v>2854</v>
      </c>
      <c r="AS8" s="253">
        <v>1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575</v>
      </c>
      <c r="BC8" s="253">
        <v>45027894.049999997</v>
      </c>
      <c r="BD8" s="253">
        <v>1790</v>
      </c>
      <c r="BE8" s="253">
        <v>18</v>
      </c>
      <c r="BF8" s="253">
        <v>8669</v>
      </c>
      <c r="BG8" s="253">
        <v>1</v>
      </c>
      <c r="BH8" s="247" t="s">
        <v>617</v>
      </c>
      <c r="BI8" s="253">
        <v>0</v>
      </c>
      <c r="BJ8" s="253">
        <v>0</v>
      </c>
      <c r="BK8" s="253">
        <v>0</v>
      </c>
      <c r="BL8" s="253">
        <v>0</v>
      </c>
      <c r="BM8" s="253">
        <v>1</v>
      </c>
      <c r="BN8" s="253"/>
      <c r="BO8" s="247"/>
      <c r="BP8" s="263">
        <v>1491290845649.3254</v>
      </c>
      <c r="BQ8" s="263">
        <v>40666191</v>
      </c>
      <c r="BR8" s="263">
        <v>795615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639</v>
      </c>
      <c r="CE8" s="266" t="s">
        <v>641</v>
      </c>
      <c r="CF8" s="245"/>
      <c r="CG8" s="245"/>
      <c r="CH8" s="245"/>
      <c r="CI8" s="245"/>
      <c r="CJ8" s="247" t="s">
        <v>643</v>
      </c>
      <c r="CK8" s="247">
        <v>2684277059425.252</v>
      </c>
      <c r="CL8" s="247"/>
      <c r="CM8" s="247" t="s">
        <v>643</v>
      </c>
      <c r="CN8" s="247">
        <v>4837987000426.835</v>
      </c>
      <c r="CO8" s="247"/>
      <c r="CP8" s="247" t="s">
        <v>643</v>
      </c>
      <c r="CQ8" s="247">
        <v>53485944032.069992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544</v>
      </c>
      <c r="L9" s="234" t="s">
        <v>543</v>
      </c>
      <c r="M9" s="238">
        <v>282334234480.60919</v>
      </c>
      <c r="N9" s="19"/>
      <c r="O9" s="239"/>
      <c r="P9" s="239"/>
      <c r="Q9" s="239"/>
      <c r="S9" s="253" t="s">
        <v>570</v>
      </c>
      <c r="T9" s="258">
        <v>0</v>
      </c>
      <c r="U9" s="258">
        <v>0</v>
      </c>
      <c r="V9" s="258">
        <v>0</v>
      </c>
      <c r="W9" s="258">
        <v>0</v>
      </c>
      <c r="X9" s="258">
        <v>1</v>
      </c>
      <c r="Y9" s="245"/>
      <c r="Z9" s="253" t="s">
        <v>578</v>
      </c>
      <c r="AA9" s="253">
        <v>237105161.81999999</v>
      </c>
      <c r="AB9" s="253">
        <v>511</v>
      </c>
      <c r="AC9" s="253">
        <v>152</v>
      </c>
      <c r="AD9" s="253">
        <v>6747</v>
      </c>
      <c r="AE9" s="253">
        <v>1</v>
      </c>
      <c r="AF9" s="253"/>
      <c r="AG9" s="253" t="s">
        <v>578</v>
      </c>
      <c r="AH9" s="253">
        <v>1807179.99</v>
      </c>
      <c r="AI9" s="253">
        <v>4</v>
      </c>
      <c r="AJ9" s="253">
        <v>4</v>
      </c>
      <c r="AK9" s="253">
        <v>335</v>
      </c>
      <c r="AL9" s="253">
        <v>1</v>
      </c>
      <c r="AM9" s="245"/>
      <c r="AN9" s="253" t="s">
        <v>577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6911259.9900000002</v>
      </c>
      <c r="AW9" s="253">
        <v>15</v>
      </c>
      <c r="AX9" s="253">
        <v>8</v>
      </c>
      <c r="AY9" s="253">
        <v>355</v>
      </c>
      <c r="AZ9" s="253">
        <v>1</v>
      </c>
      <c r="BA9" s="245"/>
      <c r="BB9" s="253" t="s">
        <v>617</v>
      </c>
      <c r="BC9" s="253">
        <v>0</v>
      </c>
      <c r="BD9" s="253">
        <v>0</v>
      </c>
      <c r="BE9" s="253">
        <v>0</v>
      </c>
      <c r="BF9" s="253">
        <v>0</v>
      </c>
      <c r="BG9" s="253">
        <v>1</v>
      </c>
      <c r="BH9" s="247" t="s">
        <v>576</v>
      </c>
      <c r="BI9" s="253">
        <v>0</v>
      </c>
      <c r="BJ9" s="253">
        <v>0</v>
      </c>
      <c r="BK9" s="253">
        <v>0</v>
      </c>
      <c r="BL9" s="253">
        <v>0</v>
      </c>
      <c r="BM9" s="253">
        <v>1</v>
      </c>
      <c r="BN9" s="253"/>
      <c r="BO9" s="247"/>
      <c r="BP9" s="247"/>
      <c r="BQ9" s="247"/>
      <c r="BR9" s="247"/>
      <c r="BS9" s="256" t="s">
        <v>499</v>
      </c>
      <c r="BT9" s="266" t="s">
        <v>625</v>
      </c>
      <c r="BU9" s="266" t="s">
        <v>626</v>
      </c>
      <c r="BV9" s="266" t="s">
        <v>627</v>
      </c>
      <c r="BW9" s="266" t="s">
        <v>628</v>
      </c>
      <c r="BX9" s="266" t="s">
        <v>629</v>
      </c>
      <c r="BY9" s="266" t="s">
        <v>630</v>
      </c>
      <c r="BZ9" s="266" t="s">
        <v>631</v>
      </c>
      <c r="CA9" s="266" t="s">
        <v>632</v>
      </c>
      <c r="CB9" s="266" t="s">
        <v>633</v>
      </c>
      <c r="CC9" s="245"/>
      <c r="CD9" s="269">
        <v>290436734922436.19</v>
      </c>
      <c r="CE9" s="272">
        <v>532390532144.80084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542</v>
      </c>
      <c r="L10" s="234" t="s">
        <v>545</v>
      </c>
      <c r="M10" s="238">
        <v>247375314043.37158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451</v>
      </c>
      <c r="T10" s="258">
        <v>9771458339.2639999</v>
      </c>
      <c r="U10" s="258">
        <v>705445</v>
      </c>
      <c r="V10" s="258">
        <v>212</v>
      </c>
      <c r="W10" s="258">
        <v>433685</v>
      </c>
      <c r="X10" s="258">
        <v>1</v>
      </c>
      <c r="Y10" s="245"/>
      <c r="Z10" s="253" t="s">
        <v>579</v>
      </c>
      <c r="AA10" s="253">
        <v>2795250</v>
      </c>
      <c r="AB10" s="253">
        <v>30</v>
      </c>
      <c r="AC10" s="253">
        <v>1</v>
      </c>
      <c r="AD10" s="253">
        <v>360</v>
      </c>
      <c r="AE10" s="253">
        <v>1</v>
      </c>
      <c r="AF10" s="253"/>
      <c r="AG10" s="253" t="s">
        <v>579</v>
      </c>
      <c r="AH10" s="253">
        <v>0</v>
      </c>
      <c r="AI10" s="253">
        <v>0</v>
      </c>
      <c r="AJ10" s="253">
        <v>0</v>
      </c>
      <c r="AK10" s="253">
        <v>0</v>
      </c>
      <c r="AL10" s="253">
        <v>1</v>
      </c>
      <c r="AM10" s="245"/>
      <c r="AN10" s="253" t="s">
        <v>578</v>
      </c>
      <c r="AO10" s="253">
        <v>196022659.88</v>
      </c>
      <c r="AP10" s="253">
        <v>437</v>
      </c>
      <c r="AQ10" s="253">
        <v>85</v>
      </c>
      <c r="AR10" s="253">
        <v>7407</v>
      </c>
      <c r="AS10" s="253">
        <v>1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30</v>
      </c>
      <c r="AZ10" s="253">
        <v>1</v>
      </c>
      <c r="BA10" s="245"/>
      <c r="BB10" s="253" t="s">
        <v>576</v>
      </c>
      <c r="BC10" s="253">
        <v>1557990</v>
      </c>
      <c r="BD10" s="253">
        <v>15</v>
      </c>
      <c r="BE10" s="253">
        <v>5</v>
      </c>
      <c r="BF10" s="253">
        <v>26</v>
      </c>
      <c r="BG10" s="253">
        <v>1</v>
      </c>
      <c r="BH10" s="247" t="s">
        <v>577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565</v>
      </c>
      <c r="BQ10" s="264" t="s">
        <v>566</v>
      </c>
      <c r="BR10" s="264" t="s">
        <v>567</v>
      </c>
      <c r="BS10" s="245"/>
      <c r="BT10" s="265" t="s">
        <v>139</v>
      </c>
      <c r="BU10" s="265">
        <v>49</v>
      </c>
      <c r="BV10" s="265">
        <v>0</v>
      </c>
      <c r="BW10" s="265">
        <v>4</v>
      </c>
      <c r="BX10" s="265">
        <v>0</v>
      </c>
      <c r="BY10" s="265">
        <v>0</v>
      </c>
      <c r="BZ10" s="265">
        <v>45</v>
      </c>
      <c r="CA10" s="265">
        <v>37</v>
      </c>
      <c r="CB10" s="265">
        <v>12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544</v>
      </c>
      <c r="L11" s="234" t="s">
        <v>545</v>
      </c>
      <c r="M11" s="238">
        <v>297078171770.70715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450</v>
      </c>
      <c r="T11" s="258">
        <v>7168688.5199999996</v>
      </c>
      <c r="U11" s="258">
        <v>8495524</v>
      </c>
      <c r="V11" s="258">
        <v>599</v>
      </c>
      <c r="W11" s="258">
        <v>2302022</v>
      </c>
      <c r="X11" s="258">
        <v>1</v>
      </c>
      <c r="Y11" s="245"/>
      <c r="Z11" s="253" t="s">
        <v>580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580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579</v>
      </c>
      <c r="AO11" s="253">
        <v>2853750</v>
      </c>
      <c r="AP11" s="253">
        <v>30</v>
      </c>
      <c r="AQ11" s="253">
        <v>1</v>
      </c>
      <c r="AR11" s="253">
        <v>600</v>
      </c>
      <c r="AS11" s="253">
        <v>1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577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578</v>
      </c>
      <c r="BI11" s="253">
        <v>2850000</v>
      </c>
      <c r="BJ11" s="253">
        <v>6</v>
      </c>
      <c r="BK11" s="253">
        <v>3</v>
      </c>
      <c r="BL11" s="253">
        <v>107</v>
      </c>
      <c r="BM11" s="253">
        <v>1</v>
      </c>
      <c r="BN11" s="253"/>
      <c r="BO11" s="247"/>
      <c r="BP11" s="263">
        <v>12361259485.620001</v>
      </c>
      <c r="BQ11" s="263">
        <v>6428728</v>
      </c>
      <c r="BR11" s="263">
        <v>9239</v>
      </c>
      <c r="BS11" s="245"/>
      <c r="BT11" s="265" t="s">
        <v>634</v>
      </c>
      <c r="BU11" s="265">
        <v>2</v>
      </c>
      <c r="BV11" s="265">
        <v>0</v>
      </c>
      <c r="BW11" s="265">
        <v>0</v>
      </c>
      <c r="BX11" s="265">
        <v>0</v>
      </c>
      <c r="BY11" s="265">
        <v>0</v>
      </c>
      <c r="BZ11" s="265">
        <v>2</v>
      </c>
      <c r="CA11" s="265">
        <v>2</v>
      </c>
      <c r="CB11" s="265">
        <v>0</v>
      </c>
      <c r="CC11" s="267" t="s">
        <v>505</v>
      </c>
      <c r="CD11" s="266" t="s">
        <v>639</v>
      </c>
      <c r="CE11" s="266" t="s">
        <v>641</v>
      </c>
      <c r="CF11" s="245"/>
      <c r="CG11" s="245"/>
      <c r="CH11" s="245"/>
      <c r="CI11" s="267" t="s">
        <v>511</v>
      </c>
      <c r="CJ11" s="247" t="s">
        <v>117</v>
      </c>
      <c r="CK11" s="247">
        <v>72188</v>
      </c>
      <c r="CL11" s="267" t="s">
        <v>514</v>
      </c>
      <c r="CM11" s="247" t="s">
        <v>117</v>
      </c>
      <c r="CN11" s="247">
        <v>40286</v>
      </c>
      <c r="CO11" s="267" t="s">
        <v>517</v>
      </c>
      <c r="CP11" s="247" t="s">
        <v>117</v>
      </c>
      <c r="CQ11" s="247">
        <v>2000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449</v>
      </c>
      <c r="T12" s="258">
        <v>0</v>
      </c>
      <c r="U12" s="258">
        <v>0</v>
      </c>
      <c r="V12" s="258">
        <v>0</v>
      </c>
      <c r="W12" s="258">
        <v>0</v>
      </c>
      <c r="X12" s="258">
        <v>0</v>
      </c>
      <c r="Y12" s="245"/>
      <c r="Z12" s="253" t="s">
        <v>581</v>
      </c>
      <c r="AA12" s="253">
        <v>10783538618.450001</v>
      </c>
      <c r="AB12" s="253">
        <v>52111</v>
      </c>
      <c r="AC12" s="253">
        <v>7136</v>
      </c>
      <c r="AD12" s="253">
        <v>383479</v>
      </c>
      <c r="AE12" s="253">
        <v>1</v>
      </c>
      <c r="AF12" s="253"/>
      <c r="AG12" s="253" t="s">
        <v>581</v>
      </c>
      <c r="AH12" s="253">
        <v>318631297.76999998</v>
      </c>
      <c r="AI12" s="253">
        <v>1582</v>
      </c>
      <c r="AJ12" s="253">
        <v>180</v>
      </c>
      <c r="AK12" s="253">
        <v>19925</v>
      </c>
      <c r="AL12" s="253">
        <v>1</v>
      </c>
      <c r="AM12" s="245"/>
      <c r="AN12" s="253" t="s">
        <v>580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1273262642.1800001</v>
      </c>
      <c r="AW12" s="253">
        <v>6534</v>
      </c>
      <c r="AX12" s="253">
        <v>434</v>
      </c>
      <c r="AY12" s="253">
        <v>18140</v>
      </c>
      <c r="AZ12" s="253">
        <v>1</v>
      </c>
      <c r="BA12" s="245"/>
      <c r="BB12" s="253" t="s">
        <v>578</v>
      </c>
      <c r="BC12" s="253">
        <v>126476244.12</v>
      </c>
      <c r="BD12" s="253">
        <v>262</v>
      </c>
      <c r="BE12" s="253">
        <v>34</v>
      </c>
      <c r="BF12" s="253">
        <v>1408</v>
      </c>
      <c r="BG12" s="253">
        <v>1</v>
      </c>
      <c r="BH12" s="247" t="s">
        <v>579</v>
      </c>
      <c r="BI12" s="253">
        <v>0</v>
      </c>
      <c r="BJ12" s="253">
        <v>0</v>
      </c>
      <c r="BK12" s="253">
        <v>0</v>
      </c>
      <c r="BL12" s="253">
        <v>137</v>
      </c>
      <c r="BM12" s="253">
        <v>1</v>
      </c>
      <c r="BN12" s="253"/>
      <c r="BO12" s="247"/>
      <c r="BP12" s="263"/>
      <c r="BQ12" s="263"/>
      <c r="BR12" s="263"/>
      <c r="BS12" s="245"/>
      <c r="BT12" s="265" t="s">
        <v>635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924550386909146</v>
      </c>
      <c r="CE12" s="272">
        <v>1571580670549.2876</v>
      </c>
      <c r="CF12" s="245"/>
      <c r="CG12" s="245"/>
      <c r="CH12" s="245"/>
      <c r="CI12" s="247"/>
      <c r="CJ12" s="247" t="s">
        <v>642</v>
      </c>
      <c r="CK12" s="247">
        <v>1847604899506</v>
      </c>
      <c r="CL12" s="247"/>
      <c r="CM12" s="247" t="s">
        <v>642</v>
      </c>
      <c r="CN12" s="247">
        <v>4527766678982</v>
      </c>
      <c r="CO12" s="247"/>
      <c r="CP12" s="247" t="s">
        <v>642</v>
      </c>
      <c r="CQ12" s="247">
        <v>136476199437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540</v>
      </c>
      <c r="L13" s="235" t="s">
        <v>541</v>
      </c>
      <c r="M13" s="237" t="s">
        <v>538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708452512.07000005</v>
      </c>
      <c r="U13" s="258">
        <v>809266</v>
      </c>
      <c r="V13" s="258">
        <v>394</v>
      </c>
      <c r="W13" s="258">
        <v>894180</v>
      </c>
      <c r="X13" s="258">
        <v>0</v>
      </c>
      <c r="Y13" s="245"/>
      <c r="Z13" s="253" t="s">
        <v>582</v>
      </c>
      <c r="AA13" s="253">
        <v>0</v>
      </c>
      <c r="AB13" s="253">
        <v>0</v>
      </c>
      <c r="AC13" s="253">
        <v>0</v>
      </c>
      <c r="AD13" s="253">
        <v>0</v>
      </c>
      <c r="AE13" s="253">
        <v>1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581</v>
      </c>
      <c r="AO13" s="253">
        <v>10725559062.450001</v>
      </c>
      <c r="AP13" s="253">
        <v>55504</v>
      </c>
      <c r="AQ13" s="253">
        <v>6855</v>
      </c>
      <c r="AR13" s="253">
        <v>410832</v>
      </c>
      <c r="AS13" s="253">
        <v>1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1</v>
      </c>
      <c r="BA13" s="245"/>
      <c r="BB13" s="253" t="s">
        <v>579</v>
      </c>
      <c r="BC13" s="253">
        <v>38909853.75</v>
      </c>
      <c r="BD13" s="253">
        <v>454</v>
      </c>
      <c r="BE13" s="253">
        <v>20</v>
      </c>
      <c r="BF13" s="253">
        <v>6998</v>
      </c>
      <c r="BG13" s="253">
        <v>1</v>
      </c>
      <c r="BH13" s="247" t="s">
        <v>580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568</v>
      </c>
      <c r="BQ13" s="263"/>
      <c r="BR13" s="263"/>
      <c r="BS13" s="245"/>
      <c r="BT13" s="265" t="s">
        <v>636</v>
      </c>
      <c r="BU13" s="265">
        <v>318</v>
      </c>
      <c r="BV13" s="265">
        <v>1</v>
      </c>
      <c r="BW13" s="265">
        <v>3</v>
      </c>
      <c r="BX13" s="265">
        <v>0</v>
      </c>
      <c r="BY13" s="265">
        <v>0</v>
      </c>
      <c r="BZ13" s="265">
        <v>316</v>
      </c>
      <c r="CA13" s="265">
        <v>255</v>
      </c>
      <c r="CB13" s="265">
        <v>63</v>
      </c>
      <c r="CC13" s="245"/>
      <c r="CD13" s="245"/>
      <c r="CE13" s="245"/>
      <c r="CF13" s="245"/>
      <c r="CG13" s="245"/>
      <c r="CH13" s="245"/>
      <c r="CI13" s="247"/>
      <c r="CJ13" s="247" t="s">
        <v>643</v>
      </c>
      <c r="CK13" s="247">
        <v>1968867963465.2871</v>
      </c>
      <c r="CL13" s="247"/>
      <c r="CM13" s="247" t="s">
        <v>643</v>
      </c>
      <c r="CN13" s="247">
        <v>4448092434771.1406</v>
      </c>
      <c r="CO13" s="247"/>
      <c r="CP13" s="247" t="s">
        <v>643</v>
      </c>
      <c r="CQ13" s="247">
        <v>49635534950.360001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542</v>
      </c>
      <c r="L14" s="234" t="s">
        <v>543</v>
      </c>
      <c r="M14" s="238">
        <v>236034348630.34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448</v>
      </c>
      <c r="T14" s="245">
        <v>40079.160000000003</v>
      </c>
      <c r="U14" s="245">
        <v>1187963</v>
      </c>
      <c r="V14" s="245">
        <v>6979</v>
      </c>
      <c r="W14" s="245">
        <v>541350</v>
      </c>
      <c r="X14" s="245">
        <v>1</v>
      </c>
      <c r="Y14" s="245"/>
      <c r="Z14" s="253" t="s">
        <v>583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582</v>
      </c>
      <c r="AO14" s="253">
        <v>0</v>
      </c>
      <c r="AP14" s="253">
        <v>0</v>
      </c>
      <c r="AQ14" s="253">
        <v>0</v>
      </c>
      <c r="AR14" s="253">
        <v>0</v>
      </c>
      <c r="AS14" s="253">
        <v>1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580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581</v>
      </c>
      <c r="BI14" s="253">
        <v>504634308.04000002</v>
      </c>
      <c r="BJ14" s="253">
        <v>2471</v>
      </c>
      <c r="BK14" s="253">
        <v>358</v>
      </c>
      <c r="BL14" s="253">
        <v>18009</v>
      </c>
      <c r="BM14" s="253">
        <v>1</v>
      </c>
      <c r="BN14" s="253"/>
      <c r="BO14" s="247"/>
      <c r="BP14" s="263">
        <v>33140794</v>
      </c>
      <c r="BQ14" s="263"/>
      <c r="BR14" s="263"/>
      <c r="BS14" s="245"/>
      <c r="BT14" s="265" t="s">
        <v>637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639</v>
      </c>
      <c r="CE14" s="273" t="s">
        <v>641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662</v>
      </c>
      <c r="CT14" s="275" t="s">
        <v>645</v>
      </c>
      <c r="CU14" s="275" t="s">
        <v>646</v>
      </c>
      <c r="CV14" s="275" t="s">
        <v>647</v>
      </c>
      <c r="CW14" s="275" t="s">
        <v>648</v>
      </c>
      <c r="CX14" s="275" t="s">
        <v>649</v>
      </c>
      <c r="CY14" s="275" t="s">
        <v>650</v>
      </c>
      <c r="CZ14" s="275" t="s">
        <v>651</v>
      </c>
      <c r="DA14" s="275" t="s">
        <v>652</v>
      </c>
      <c r="DB14" s="275" t="s">
        <v>653</v>
      </c>
      <c r="DC14" s="275" t="s">
        <v>654</v>
      </c>
      <c r="DD14" s="275" t="s">
        <v>655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544</v>
      </c>
      <c r="L15" s="234" t="s">
        <v>543</v>
      </c>
      <c r="M15" s="238">
        <v>259396121942.84</v>
      </c>
      <c r="N15" s="156"/>
      <c r="O15" s="240"/>
      <c r="P15" s="240"/>
      <c r="Q15" s="240"/>
      <c r="R15" s="153" t="s">
        <v>453</v>
      </c>
      <c r="S15" s="254" t="s">
        <v>564</v>
      </c>
      <c r="T15" s="257" t="s">
        <v>565</v>
      </c>
      <c r="U15" s="257" t="s">
        <v>566</v>
      </c>
      <c r="V15" s="257" t="s">
        <v>567</v>
      </c>
      <c r="W15" s="257" t="s">
        <v>568</v>
      </c>
      <c r="X15" s="257" t="s">
        <v>569</v>
      </c>
      <c r="Y15" s="245"/>
      <c r="Z15" s="253" t="s">
        <v>584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583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584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581</v>
      </c>
      <c r="BC15" s="253">
        <v>8336893132.6199999</v>
      </c>
      <c r="BD15" s="253">
        <v>40908</v>
      </c>
      <c r="BE15" s="253">
        <v>6779</v>
      </c>
      <c r="BF15" s="253">
        <v>372783</v>
      </c>
      <c r="BG15" s="253">
        <v>1</v>
      </c>
      <c r="BH15" s="247" t="s">
        <v>582</v>
      </c>
      <c r="BI15" s="253">
        <v>0</v>
      </c>
      <c r="BJ15" s="253">
        <v>0</v>
      </c>
      <c r="BK15" s="253">
        <v>0</v>
      </c>
      <c r="BL15" s="253">
        <v>0</v>
      </c>
      <c r="BM15" s="253">
        <v>1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848871092940091.25</v>
      </c>
      <c r="CE15" s="274">
        <v>1262746901421.8411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663</v>
      </c>
      <c r="CT15" s="275">
        <v>20</v>
      </c>
      <c r="CU15" s="275" t="s">
        <v>656</v>
      </c>
      <c r="CV15" s="275">
        <v>0</v>
      </c>
      <c r="CW15" s="275">
        <v>4465227758</v>
      </c>
      <c r="CX15" s="275">
        <v>444</v>
      </c>
      <c r="CY15" s="275">
        <v>0</v>
      </c>
      <c r="CZ15" s="275">
        <v>18274417538</v>
      </c>
      <c r="DA15" s="275">
        <v>197</v>
      </c>
      <c r="DB15" s="275">
        <v>0</v>
      </c>
      <c r="DC15" s="275">
        <v>13809189780</v>
      </c>
      <c r="DD15" s="275">
        <v>247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542</v>
      </c>
      <c r="L16" s="234" t="s">
        <v>545</v>
      </c>
      <c r="M16" s="238">
        <v>224800440255.45999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 t="s">
        <v>449</v>
      </c>
      <c r="T16" s="258">
        <v>84582164.969999999</v>
      </c>
      <c r="U16" s="258">
        <v>172172</v>
      </c>
      <c r="V16" s="258">
        <v>19</v>
      </c>
      <c r="W16" s="258">
        <v>2417268</v>
      </c>
      <c r="X16" s="258">
        <v>1</v>
      </c>
      <c r="Y16" s="245"/>
      <c r="Z16" s="253" t="s">
        <v>585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1</v>
      </c>
      <c r="AM16" s="245"/>
      <c r="AN16" s="253" t="s">
        <v>584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585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582</v>
      </c>
      <c r="BC16" s="253">
        <v>0</v>
      </c>
      <c r="BD16" s="253">
        <v>0</v>
      </c>
      <c r="BE16" s="253">
        <v>0</v>
      </c>
      <c r="BF16" s="253">
        <v>0</v>
      </c>
      <c r="BG16" s="253">
        <v>1</v>
      </c>
      <c r="BH16" s="247" t="s">
        <v>583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568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663</v>
      </c>
      <c r="CT16" s="275">
        <v>23</v>
      </c>
      <c r="CU16" s="275" t="s">
        <v>657</v>
      </c>
      <c r="CV16" s="275">
        <v>-100302069720.37004</v>
      </c>
      <c r="CW16" s="275">
        <v>-85688245046</v>
      </c>
      <c r="CX16" s="275">
        <v>691</v>
      </c>
      <c r="CY16" s="275">
        <v>38028367825.850014</v>
      </c>
      <c r="CZ16" s="275">
        <v>39944200000</v>
      </c>
      <c r="DA16" s="275">
        <v>282</v>
      </c>
      <c r="DB16" s="275">
        <v>138330437546.22006</v>
      </c>
      <c r="DC16" s="275">
        <v>125632445046</v>
      </c>
      <c r="DD16" s="275">
        <v>409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544</v>
      </c>
      <c r="L17" s="234" t="s">
        <v>545</v>
      </c>
      <c r="M17" s="238">
        <v>270630030317.72</v>
      </c>
      <c r="N17" s="156"/>
      <c r="O17" s="344">
        <v>645668000000</v>
      </c>
      <c r="P17" s="344">
        <v>-645833000000</v>
      </c>
      <c r="Q17" s="344">
        <v>-165000000</v>
      </c>
      <c r="S17" s="253" t="s">
        <v>447</v>
      </c>
      <c r="T17" s="258">
        <v>64564175.960000001</v>
      </c>
      <c r="U17" s="258">
        <v>12004</v>
      </c>
      <c r="V17" s="258">
        <v>21</v>
      </c>
      <c r="W17" s="258">
        <v>894180</v>
      </c>
      <c r="X17" s="258">
        <v>0</v>
      </c>
      <c r="Y17" s="245"/>
      <c r="Z17" s="253" t="s">
        <v>586</v>
      </c>
      <c r="AA17" s="253">
        <v>0</v>
      </c>
      <c r="AB17" s="253">
        <v>0</v>
      </c>
      <c r="AC17" s="253">
        <v>0</v>
      </c>
      <c r="AD17" s="253">
        <v>0</v>
      </c>
      <c r="AE17" s="253">
        <v>1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585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586</v>
      </c>
      <c r="AV17" s="253">
        <v>0</v>
      </c>
      <c r="AW17" s="253">
        <v>0</v>
      </c>
      <c r="AX17" s="253">
        <v>0</v>
      </c>
      <c r="AY17" s="253">
        <v>0</v>
      </c>
      <c r="AZ17" s="253">
        <v>1</v>
      </c>
      <c r="BA17" s="245"/>
      <c r="BB17" s="253" t="s">
        <v>583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584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2850053</v>
      </c>
      <c r="BQ17" s="263"/>
      <c r="BR17" s="263"/>
      <c r="BS17" s="256" t="s">
        <v>500</v>
      </c>
      <c r="BT17" s="266" t="s">
        <v>625</v>
      </c>
      <c r="BU17" s="266" t="s">
        <v>626</v>
      </c>
      <c r="BV17" s="266" t="s">
        <v>627</v>
      </c>
      <c r="BW17" s="266" t="s">
        <v>628</v>
      </c>
      <c r="BX17" s="266" t="s">
        <v>629</v>
      </c>
      <c r="BY17" s="266" t="s">
        <v>630</v>
      </c>
      <c r="BZ17" s="266" t="s">
        <v>631</v>
      </c>
      <c r="CA17" s="266" t="s">
        <v>632</v>
      </c>
      <c r="CB17" s="266" t="s">
        <v>633</v>
      </c>
      <c r="CC17" s="358" t="s">
        <v>528</v>
      </c>
      <c r="CD17" s="357" t="s">
        <v>639</v>
      </c>
      <c r="CE17" s="357" t="s">
        <v>641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663</v>
      </c>
      <c r="CT17" s="275">
        <v>23</v>
      </c>
      <c r="CU17" s="275" t="s">
        <v>658</v>
      </c>
      <c r="CV17" s="275">
        <v>97077136180.339981</v>
      </c>
      <c r="CW17" s="275">
        <v>82936745046</v>
      </c>
      <c r="CX17" s="275">
        <v>673</v>
      </c>
      <c r="CY17" s="275">
        <v>134726955779.38004</v>
      </c>
      <c r="CZ17" s="275">
        <v>122323445046</v>
      </c>
      <c r="DA17" s="275">
        <v>398</v>
      </c>
      <c r="DB17" s="275">
        <v>37649819599.040001</v>
      </c>
      <c r="DC17" s="275">
        <v>39386700000</v>
      </c>
      <c r="DD17" s="275">
        <v>275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2648715</v>
      </c>
      <c r="U18" s="258">
        <v>435</v>
      </c>
      <c r="V18" s="258">
        <v>1</v>
      </c>
      <c r="W18" s="258">
        <v>181717</v>
      </c>
      <c r="X18" s="258">
        <v>0</v>
      </c>
      <c r="Y18" s="245"/>
      <c r="Z18" s="253" t="s">
        <v>587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586</v>
      </c>
      <c r="AO18" s="253">
        <v>12331999.971000001</v>
      </c>
      <c r="AP18" s="253">
        <v>99</v>
      </c>
      <c r="AQ18" s="253">
        <v>2</v>
      </c>
      <c r="AR18" s="253">
        <v>162</v>
      </c>
      <c r="AS18" s="253">
        <v>1</v>
      </c>
      <c r="AT18" s="245"/>
      <c r="AU18" s="253" t="s">
        <v>587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584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585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55</v>
      </c>
      <c r="BV18" s="265">
        <v>1</v>
      </c>
      <c r="BW18" s="265">
        <v>3</v>
      </c>
      <c r="BX18" s="265">
        <v>2</v>
      </c>
      <c r="BY18" s="265">
        <v>0</v>
      </c>
      <c r="BZ18" s="265">
        <v>51</v>
      </c>
      <c r="CA18" s="265">
        <v>40</v>
      </c>
      <c r="CB18" s="265">
        <v>15</v>
      </c>
      <c r="CC18" s="355"/>
      <c r="CD18" s="359">
        <v>14138761793146.029</v>
      </c>
      <c r="CE18" s="360">
        <v>28037211983.777977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663</v>
      </c>
      <c r="CT18" s="275">
        <v>84</v>
      </c>
      <c r="CU18" s="275" t="s">
        <v>659</v>
      </c>
      <c r="CV18" s="275">
        <v>-1301434802.9000018</v>
      </c>
      <c r="CW18" s="275">
        <v>-966408654</v>
      </c>
      <c r="CX18" s="275">
        <v>747</v>
      </c>
      <c r="CY18" s="275">
        <v>13203166379.869997</v>
      </c>
      <c r="CZ18" s="275">
        <v>12513541370</v>
      </c>
      <c r="DA18" s="275">
        <v>420</v>
      </c>
      <c r="DB18" s="275">
        <v>14504601182.769991</v>
      </c>
      <c r="DC18" s="275">
        <v>13479950024</v>
      </c>
      <c r="DD18" s="275">
        <v>327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540</v>
      </c>
      <c r="L19" s="235" t="s">
        <v>541</v>
      </c>
      <c r="M19" s="237" t="s">
        <v>538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588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587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588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585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586</v>
      </c>
      <c r="BI19" s="253">
        <v>0</v>
      </c>
      <c r="BJ19" s="253">
        <v>0</v>
      </c>
      <c r="BK19" s="253">
        <v>0</v>
      </c>
      <c r="BL19" s="253">
        <v>305</v>
      </c>
      <c r="BM19" s="253">
        <v>1</v>
      </c>
      <c r="BN19" s="253"/>
      <c r="BO19" s="256" t="s">
        <v>482</v>
      </c>
      <c r="BP19" s="264" t="s">
        <v>538</v>
      </c>
      <c r="BQ19" s="264" t="s">
        <v>566</v>
      </c>
      <c r="BR19" s="264" t="s">
        <v>567</v>
      </c>
      <c r="BS19" s="245"/>
      <c r="BT19" s="265" t="s">
        <v>634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663</v>
      </c>
      <c r="CT19" s="275">
        <v>45</v>
      </c>
      <c r="CU19" s="275" t="s">
        <v>660</v>
      </c>
      <c r="CV19" s="275">
        <v>13023693550.649982</v>
      </c>
      <c r="CW19" s="275">
        <v>14592850203</v>
      </c>
      <c r="CX19" s="275">
        <v>2456</v>
      </c>
      <c r="CY19" s="275">
        <v>89572488193.790024</v>
      </c>
      <c r="CZ19" s="275">
        <v>85650372207</v>
      </c>
      <c r="DA19" s="275">
        <v>1343</v>
      </c>
      <c r="DB19" s="275">
        <v>76548794643.139969</v>
      </c>
      <c r="DC19" s="275">
        <v>71057522004</v>
      </c>
      <c r="DD19" s="275">
        <v>1113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542</v>
      </c>
      <c r="L20" s="234" t="s">
        <v>543</v>
      </c>
      <c r="M20" s="238">
        <v>253041903100.23999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716488738.70000005</v>
      </c>
      <c r="U20" s="258">
        <v>80324</v>
      </c>
      <c r="V20" s="258">
        <v>68</v>
      </c>
      <c r="W20" s="258">
        <v>807204</v>
      </c>
      <c r="X20" s="258">
        <v>0</v>
      </c>
      <c r="Y20" s="245"/>
      <c r="Z20" s="253" t="s">
        <v>589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588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589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586</v>
      </c>
      <c r="BC20" s="253">
        <v>0</v>
      </c>
      <c r="BD20" s="253">
        <v>0</v>
      </c>
      <c r="BE20" s="253">
        <v>0</v>
      </c>
      <c r="BF20" s="253">
        <v>6710</v>
      </c>
      <c r="BG20" s="253">
        <v>1</v>
      </c>
      <c r="BH20" s="247" t="s">
        <v>587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20233318709.369999</v>
      </c>
      <c r="BQ20" s="263">
        <v>186834</v>
      </c>
      <c r="BR20" s="263">
        <v>516</v>
      </c>
      <c r="BS20" s="245"/>
      <c r="BT20" s="265" t="s">
        <v>635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639</v>
      </c>
      <c r="CE20" s="357" t="s">
        <v>641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663</v>
      </c>
      <c r="CT20" s="275">
        <v>11</v>
      </c>
      <c r="CU20" s="275" t="s">
        <v>661</v>
      </c>
      <c r="CV20" s="275">
        <v>-1835822323.6799998</v>
      </c>
      <c r="CW20" s="275">
        <v>-1534200000</v>
      </c>
      <c r="CX20" s="275">
        <v>68</v>
      </c>
      <c r="CY20" s="275">
        <v>2502873252.8999996</v>
      </c>
      <c r="CZ20" s="275">
        <v>2524000000</v>
      </c>
      <c r="DA20" s="275">
        <v>21</v>
      </c>
      <c r="DB20" s="275">
        <v>4338695576.579999</v>
      </c>
      <c r="DC20" s="275">
        <v>4058200000</v>
      </c>
      <c r="DD20" s="275">
        <v>47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544</v>
      </c>
      <c r="L21" s="234" t="s">
        <v>543</v>
      </c>
      <c r="M21" s="238">
        <v>261690778782.22</v>
      </c>
      <c r="O21" s="239"/>
      <c r="P21" s="239"/>
      <c r="Q21" s="239"/>
      <c r="S21" s="253" t="s">
        <v>570</v>
      </c>
      <c r="T21" s="258">
        <v>0</v>
      </c>
      <c r="U21" s="258">
        <v>0</v>
      </c>
      <c r="V21" s="258">
        <v>0</v>
      </c>
      <c r="W21" s="258">
        <v>0</v>
      </c>
      <c r="X21" s="258">
        <v>1</v>
      </c>
      <c r="Y21" s="245"/>
      <c r="Z21" s="253" t="s">
        <v>590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3983</v>
      </c>
      <c r="AL21" s="253">
        <v>0</v>
      </c>
      <c r="AM21" s="245"/>
      <c r="AN21" s="253" t="s">
        <v>589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590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587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588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636</v>
      </c>
      <c r="BU21" s="265">
        <v>326</v>
      </c>
      <c r="BV21" s="265">
        <v>2</v>
      </c>
      <c r="BW21" s="265">
        <v>2</v>
      </c>
      <c r="BX21" s="265">
        <v>0</v>
      </c>
      <c r="BY21" s="265">
        <v>2</v>
      </c>
      <c r="BZ21" s="265">
        <v>328</v>
      </c>
      <c r="CA21" s="265">
        <v>266</v>
      </c>
      <c r="CB21" s="265">
        <v>60</v>
      </c>
      <c r="CC21" s="355"/>
      <c r="CD21" s="359">
        <v>3676457653242665.5</v>
      </c>
      <c r="CE21" s="360">
        <v>5748161202049.959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542</v>
      </c>
      <c r="L22" s="234" t="s">
        <v>545</v>
      </c>
      <c r="M22" s="238">
        <v>238550979884.63501</v>
      </c>
      <c r="O22" s="239"/>
      <c r="P22" s="239"/>
      <c r="Q22" s="239"/>
      <c r="S22" s="253" t="s">
        <v>447</v>
      </c>
      <c r="T22" s="258">
        <v>127356862.40000001</v>
      </c>
      <c r="U22" s="258">
        <v>16486</v>
      </c>
      <c r="V22" s="258">
        <v>167</v>
      </c>
      <c r="W22" s="258">
        <v>724548</v>
      </c>
      <c r="X22" s="258">
        <v>1</v>
      </c>
      <c r="Y22" s="245"/>
      <c r="Z22" s="253" t="s">
        <v>591</v>
      </c>
      <c r="AA22" s="253">
        <v>2602069.7000000002</v>
      </c>
      <c r="AB22" s="253">
        <v>807</v>
      </c>
      <c r="AC22" s="253">
        <v>138</v>
      </c>
      <c r="AD22" s="253">
        <v>79366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429</v>
      </c>
      <c r="AL22" s="253">
        <v>0</v>
      </c>
      <c r="AM22" s="245"/>
      <c r="AN22" s="253" t="s">
        <v>590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591</v>
      </c>
      <c r="AV22" s="253">
        <v>51207.45</v>
      </c>
      <c r="AW22" s="253">
        <v>15</v>
      </c>
      <c r="AX22" s="253">
        <v>2</v>
      </c>
      <c r="AY22" s="253">
        <v>3962</v>
      </c>
      <c r="AZ22" s="253">
        <v>0</v>
      </c>
      <c r="BA22" s="245"/>
      <c r="BB22" s="253" t="s">
        <v>588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589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538</v>
      </c>
      <c r="BQ22" s="264" t="s">
        <v>566</v>
      </c>
      <c r="BR22" s="264" t="s">
        <v>567</v>
      </c>
      <c r="BS22" s="245"/>
      <c r="BT22" s="245" t="s">
        <v>637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555</v>
      </c>
      <c r="F23" s="227" t="s">
        <v>444</v>
      </c>
      <c r="G23" s="224" t="s">
        <v>226</v>
      </c>
      <c r="H23" s="224" t="s">
        <v>546</v>
      </c>
      <c r="I23" s="165"/>
      <c r="J23" s="152" t="str">
        <f>K23&amp;L23</f>
        <v>PSell</v>
      </c>
      <c r="K23" s="234" t="s">
        <v>544</v>
      </c>
      <c r="L23" s="234" t="s">
        <v>545</v>
      </c>
      <c r="M23" s="238">
        <v>276181701997.82501</v>
      </c>
      <c r="N23" s="163" t="s">
        <v>445</v>
      </c>
      <c r="O23" s="242" t="s">
        <v>226</v>
      </c>
      <c r="P23" s="242" t="s">
        <v>546</v>
      </c>
      <c r="Q23" s="239"/>
      <c r="S23" s="253" t="s">
        <v>182</v>
      </c>
      <c r="T23" s="258">
        <v>88771.831999999995</v>
      </c>
      <c r="U23" s="258">
        <v>2632</v>
      </c>
      <c r="V23" s="258">
        <v>2</v>
      </c>
      <c r="W23" s="258">
        <v>557472</v>
      </c>
      <c r="X23" s="258">
        <v>1</v>
      </c>
      <c r="Y23" s="245"/>
      <c r="Z23" s="253" t="s">
        <v>592</v>
      </c>
      <c r="AA23" s="253">
        <v>1555650</v>
      </c>
      <c r="AB23" s="253">
        <v>262</v>
      </c>
      <c r="AC23" s="253">
        <v>12</v>
      </c>
      <c r="AD23" s="253">
        <v>7525</v>
      </c>
      <c r="AE23" s="253">
        <v>0</v>
      </c>
      <c r="AF23" s="253"/>
      <c r="AG23" s="253" t="s">
        <v>593</v>
      </c>
      <c r="AH23" s="253">
        <v>384562438.16000003</v>
      </c>
      <c r="AI23" s="253">
        <v>1948</v>
      </c>
      <c r="AJ23" s="253">
        <v>427</v>
      </c>
      <c r="AK23" s="253">
        <v>28006</v>
      </c>
      <c r="AL23" s="253">
        <v>1</v>
      </c>
      <c r="AM23" s="245"/>
      <c r="AN23" s="253" t="s">
        <v>591</v>
      </c>
      <c r="AO23" s="253">
        <v>4513889.67</v>
      </c>
      <c r="AP23" s="253">
        <v>803</v>
      </c>
      <c r="AQ23" s="253">
        <v>180</v>
      </c>
      <c r="AR23" s="253">
        <v>83499</v>
      </c>
      <c r="AS23" s="253">
        <v>0</v>
      </c>
      <c r="AT23" s="245"/>
      <c r="AU23" s="253" t="s">
        <v>592</v>
      </c>
      <c r="AV23" s="253">
        <v>0</v>
      </c>
      <c r="AW23" s="253">
        <v>0</v>
      </c>
      <c r="AX23" s="253">
        <v>0</v>
      </c>
      <c r="AY23" s="253">
        <v>248</v>
      </c>
      <c r="AZ23" s="253">
        <v>0</v>
      </c>
      <c r="BA23" s="245"/>
      <c r="BB23" s="253" t="s">
        <v>589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618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2563675554.4000001</v>
      </c>
      <c r="BQ23" s="263">
        <v>28832</v>
      </c>
      <c r="BR23" s="263">
        <v>66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41563.490668730003</v>
      </c>
      <c r="I24" s="164"/>
      <c r="K24" s="231"/>
      <c r="L24" s="228"/>
      <c r="M24" s="228"/>
      <c r="O24" s="241" t="s">
        <v>271</v>
      </c>
      <c r="P24" s="241">
        <v>11646.347615729999</v>
      </c>
      <c r="Q24" s="239"/>
      <c r="S24" s="253" t="s">
        <v>449</v>
      </c>
      <c r="T24" s="258">
        <v>0</v>
      </c>
      <c r="U24" s="258">
        <v>0</v>
      </c>
      <c r="V24" s="258">
        <v>0</v>
      </c>
      <c r="W24" s="258">
        <v>0</v>
      </c>
      <c r="X24" s="258">
        <v>0</v>
      </c>
      <c r="Y24" s="245"/>
      <c r="Z24" s="253" t="s">
        <v>593</v>
      </c>
      <c r="AA24" s="253">
        <v>13189215988.63998</v>
      </c>
      <c r="AB24" s="253">
        <v>66117</v>
      </c>
      <c r="AC24" s="253">
        <v>12763</v>
      </c>
      <c r="AD24" s="253">
        <v>566769</v>
      </c>
      <c r="AE24" s="253">
        <v>1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592</v>
      </c>
      <c r="AO24" s="253">
        <v>1029432</v>
      </c>
      <c r="AP24" s="253">
        <v>218</v>
      </c>
      <c r="AQ24" s="253">
        <v>20</v>
      </c>
      <c r="AR24" s="253">
        <v>11703</v>
      </c>
      <c r="AS24" s="253">
        <v>0</v>
      </c>
      <c r="AT24" s="245"/>
      <c r="AU24" s="253" t="s">
        <v>593</v>
      </c>
      <c r="AV24" s="253">
        <v>1888775465.9400001</v>
      </c>
      <c r="AW24" s="253">
        <v>10090</v>
      </c>
      <c r="AX24" s="253">
        <v>763</v>
      </c>
      <c r="AY24" s="253">
        <v>31132</v>
      </c>
      <c r="AZ24" s="253">
        <v>1</v>
      </c>
      <c r="BA24" s="245"/>
      <c r="BB24" s="253" t="s">
        <v>618</v>
      </c>
      <c r="BC24" s="253">
        <v>0</v>
      </c>
      <c r="BD24" s="253">
        <v>0</v>
      </c>
      <c r="BE24" s="253">
        <v>0</v>
      </c>
      <c r="BF24" s="253">
        <v>0</v>
      </c>
      <c r="BG24" s="253">
        <v>0</v>
      </c>
      <c r="BH24" s="247" t="s">
        <v>590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11038.964423359999</v>
      </c>
      <c r="I25" s="164"/>
      <c r="K25" s="231"/>
      <c r="L25" s="228"/>
      <c r="M25" s="228"/>
      <c r="O25" s="241" t="s">
        <v>272</v>
      </c>
      <c r="P25" s="241">
        <v>11647.93068374</v>
      </c>
      <c r="Q25" s="239"/>
      <c r="S25" s="253" t="s">
        <v>446</v>
      </c>
      <c r="T25" s="258">
        <v>18298354560.607399</v>
      </c>
      <c r="U25" s="258">
        <v>56463</v>
      </c>
      <c r="V25" s="258">
        <v>12108</v>
      </c>
      <c r="W25" s="258">
        <v>539791</v>
      </c>
      <c r="X25" s="258">
        <v>1</v>
      </c>
      <c r="Y25" s="245"/>
      <c r="Z25" s="253" t="s">
        <v>594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593</v>
      </c>
      <c r="AO25" s="253">
        <v>17141510072.85</v>
      </c>
      <c r="AP25" s="253">
        <v>91702</v>
      </c>
      <c r="AQ25" s="253">
        <v>13450</v>
      </c>
      <c r="AR25" s="253">
        <v>709736</v>
      </c>
      <c r="AS25" s="253">
        <v>1</v>
      </c>
      <c r="AT25" s="245"/>
      <c r="AU25" s="253" t="s">
        <v>594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590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591</v>
      </c>
      <c r="BI25" s="253">
        <v>198079</v>
      </c>
      <c r="BJ25" s="253">
        <v>15</v>
      </c>
      <c r="BK25" s="253">
        <v>7</v>
      </c>
      <c r="BL25" s="253">
        <v>4149</v>
      </c>
      <c r="BM25" s="253">
        <v>0</v>
      </c>
      <c r="BN25" s="253"/>
      <c r="BO25" s="256" t="s">
        <v>486</v>
      </c>
      <c r="BP25" s="264" t="s">
        <v>568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10960.678350480001</v>
      </c>
      <c r="I26" s="164"/>
      <c r="J26" s="157"/>
      <c r="K26" s="232"/>
      <c r="L26" s="228"/>
      <c r="M26" s="228"/>
      <c r="O26" s="241" t="s">
        <v>273</v>
      </c>
      <c r="P26" s="241">
        <v>21576.216418880002</v>
      </c>
      <c r="Q26" s="239"/>
      <c r="S26" s="253" t="s">
        <v>451</v>
      </c>
      <c r="T26" s="258">
        <v>21649956.594999999</v>
      </c>
      <c r="U26" s="258">
        <v>1467</v>
      </c>
      <c r="V26" s="258">
        <v>4</v>
      </c>
      <c r="W26" s="258">
        <v>433685</v>
      </c>
      <c r="X26" s="258">
        <v>1</v>
      </c>
      <c r="Y26" s="245"/>
      <c r="Z26" s="253" t="s">
        <v>595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594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595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591</v>
      </c>
      <c r="BC26" s="253">
        <v>22427061.800000001</v>
      </c>
      <c r="BD26" s="253">
        <v>2262</v>
      </c>
      <c r="BE26" s="253">
        <v>132</v>
      </c>
      <c r="BF26" s="253">
        <v>77048</v>
      </c>
      <c r="BG26" s="253">
        <v>0</v>
      </c>
      <c r="BH26" s="247" t="s">
        <v>592</v>
      </c>
      <c r="BI26" s="253">
        <v>0</v>
      </c>
      <c r="BJ26" s="253">
        <v>0</v>
      </c>
      <c r="BK26" s="253">
        <v>0</v>
      </c>
      <c r="BL26" s="253">
        <v>19</v>
      </c>
      <c r="BM26" s="253">
        <v>0</v>
      </c>
      <c r="BN26" s="253"/>
      <c r="BO26" s="247"/>
      <c r="BP26" s="263">
        <v>1089918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20960.755132099999</v>
      </c>
      <c r="I27" s="164"/>
      <c r="J27" s="157"/>
      <c r="K27" s="231"/>
      <c r="L27" s="228"/>
      <c r="M27" s="228"/>
      <c r="O27" s="241" t="s">
        <v>274</v>
      </c>
      <c r="P27" s="241">
        <v>2943.31855911</v>
      </c>
      <c r="Q27" s="239"/>
      <c r="S27" s="253" t="s">
        <v>450</v>
      </c>
      <c r="T27" s="258">
        <v>7168688.5199999996</v>
      </c>
      <c r="U27" s="258">
        <v>208937</v>
      </c>
      <c r="V27" s="258">
        <v>19</v>
      </c>
      <c r="W27" s="258">
        <v>2302022</v>
      </c>
      <c r="X27" s="258">
        <v>1</v>
      </c>
      <c r="Y27" s="245"/>
      <c r="Z27" s="253" t="s">
        <v>596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43</v>
      </c>
      <c r="AL27" s="253">
        <v>1</v>
      </c>
      <c r="AM27" s="245"/>
      <c r="AN27" s="253" t="s">
        <v>614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592</v>
      </c>
      <c r="BC27" s="253">
        <v>90950</v>
      </c>
      <c r="BD27" s="253">
        <v>9</v>
      </c>
      <c r="BE27" s="253">
        <v>3</v>
      </c>
      <c r="BF27" s="253">
        <v>265</v>
      </c>
      <c r="BG27" s="253">
        <v>0</v>
      </c>
      <c r="BH27" s="247" t="s">
        <v>593</v>
      </c>
      <c r="BI27" s="253">
        <v>821100712.58000004</v>
      </c>
      <c r="BJ27" s="253">
        <v>4179</v>
      </c>
      <c r="BK27" s="253">
        <v>792</v>
      </c>
      <c r="BL27" s="253">
        <v>21171</v>
      </c>
      <c r="BM27" s="253">
        <v>1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644</v>
      </c>
      <c r="CT27" s="275" t="s">
        <v>645</v>
      </c>
      <c r="CU27" s="275" t="s">
        <v>646</v>
      </c>
      <c r="CV27" s="275" t="s">
        <v>647</v>
      </c>
      <c r="CW27" s="275" t="s">
        <v>648</v>
      </c>
      <c r="CX27" s="275" t="s">
        <v>649</v>
      </c>
      <c r="CY27" s="275" t="s">
        <v>650</v>
      </c>
      <c r="CZ27" s="275" t="s">
        <v>651</v>
      </c>
      <c r="DA27" s="275" t="s">
        <v>652</v>
      </c>
      <c r="DB27" s="275" t="s">
        <v>653</v>
      </c>
      <c r="DC27" s="275" t="s">
        <v>654</v>
      </c>
      <c r="DD27" s="275" t="s">
        <v>655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2838.6321600299998</v>
      </c>
      <c r="I28" s="164"/>
      <c r="J28" s="157"/>
      <c r="K28" s="231"/>
      <c r="L28" s="233"/>
      <c r="M28" s="236"/>
      <c r="O28" s="241" t="s">
        <v>275</v>
      </c>
      <c r="P28" s="241">
        <v>3010.6940342900002</v>
      </c>
      <c r="Q28" s="239"/>
      <c r="S28" s="245" t="s">
        <v>448</v>
      </c>
      <c r="T28" s="245">
        <v>0</v>
      </c>
      <c r="U28" s="245">
        <v>15376</v>
      </c>
      <c r="V28" s="245">
        <v>163</v>
      </c>
      <c r="W28" s="245">
        <v>541350</v>
      </c>
      <c r="X28" s="245">
        <v>1</v>
      </c>
      <c r="Y28" s="245"/>
      <c r="Z28" s="253" t="s">
        <v>597</v>
      </c>
      <c r="AA28" s="253">
        <v>8577000</v>
      </c>
      <c r="AB28" s="253">
        <v>28</v>
      </c>
      <c r="AC28" s="253">
        <v>8</v>
      </c>
      <c r="AD28" s="253">
        <v>805</v>
      </c>
      <c r="AE28" s="253">
        <v>1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595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34</v>
      </c>
      <c r="AZ28" s="253">
        <v>1</v>
      </c>
      <c r="BA28" s="245"/>
      <c r="BB28" s="253" t="s">
        <v>593</v>
      </c>
      <c r="BC28" s="253">
        <v>12570439202.56999</v>
      </c>
      <c r="BD28" s="253">
        <v>63367</v>
      </c>
      <c r="BE28" s="253">
        <v>11284</v>
      </c>
      <c r="BF28" s="253">
        <v>404860</v>
      </c>
      <c r="BG28" s="253">
        <v>1</v>
      </c>
      <c r="BH28" s="247" t="s">
        <v>594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568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33</v>
      </c>
      <c r="CU28" s="275" t="s">
        <v>656</v>
      </c>
      <c r="CV28" s="275">
        <v>0</v>
      </c>
      <c r="CW28" s="275">
        <v>9997208993</v>
      </c>
      <c r="CX28" s="275">
        <v>999</v>
      </c>
      <c r="CY28" s="275">
        <v>0</v>
      </c>
      <c r="CZ28" s="275">
        <v>42236013108</v>
      </c>
      <c r="DA28" s="275">
        <v>534</v>
      </c>
      <c r="DB28" s="275">
        <v>0</v>
      </c>
      <c r="DC28" s="275">
        <v>32238804115</v>
      </c>
      <c r="DD28" s="275">
        <v>465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2922.14134216</v>
      </c>
      <c r="I29" s="164"/>
      <c r="J29" s="157"/>
      <c r="K29" s="231"/>
      <c r="L29" s="228"/>
      <c r="M29" s="228"/>
      <c r="O29" s="241" t="s">
        <v>93</v>
      </c>
      <c r="P29" s="241">
        <v>3397.90233485</v>
      </c>
      <c r="Q29" s="239"/>
      <c r="S29" s="245" t="s">
        <v>570</v>
      </c>
      <c r="T29" s="245">
        <v>0</v>
      </c>
      <c r="U29" s="245">
        <v>0</v>
      </c>
      <c r="V29" s="245">
        <v>0</v>
      </c>
      <c r="W29" s="245">
        <v>0</v>
      </c>
      <c r="X29" s="245">
        <v>0</v>
      </c>
      <c r="Y29" s="245"/>
      <c r="Z29" s="253" t="s">
        <v>598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583</v>
      </c>
      <c r="AH29" s="253">
        <v>0</v>
      </c>
      <c r="AI29" s="253">
        <v>0</v>
      </c>
      <c r="AJ29" s="253">
        <v>0</v>
      </c>
      <c r="AK29" s="253">
        <v>0</v>
      </c>
      <c r="AL29" s="253">
        <v>1</v>
      </c>
      <c r="AM29" s="245"/>
      <c r="AN29" s="253" t="s">
        <v>596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594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595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111845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2</v>
      </c>
      <c r="CU29" s="275" t="s">
        <v>664</v>
      </c>
      <c r="CV29" s="275">
        <v>294888623.24000001</v>
      </c>
      <c r="CW29" s="275">
        <v>300110000</v>
      </c>
      <c r="CX29" s="275">
        <v>2</v>
      </c>
      <c r="CY29" s="275">
        <v>294888623.24000001</v>
      </c>
      <c r="CZ29" s="275">
        <v>300110000</v>
      </c>
      <c r="DA29" s="275">
        <v>2</v>
      </c>
      <c r="DB29" s="275">
        <v>0</v>
      </c>
      <c r="DC29" s="275">
        <v>0</v>
      </c>
      <c r="DD29" s="275">
        <v>0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3266.5519887099999</v>
      </c>
      <c r="I30" s="164"/>
      <c r="J30" s="157"/>
      <c r="K30" s="231"/>
      <c r="L30" s="228"/>
      <c r="M30" s="228"/>
      <c r="O30" s="241" t="s">
        <v>63</v>
      </c>
      <c r="P30" s="241">
        <v>1068.9501310400001</v>
      </c>
      <c r="Q30" s="239"/>
      <c r="R30" s="153" t="s">
        <v>454</v>
      </c>
      <c r="S30" s="254" t="s">
        <v>564</v>
      </c>
      <c r="T30" s="257" t="s">
        <v>565</v>
      </c>
      <c r="U30" s="257" t="s">
        <v>566</v>
      </c>
      <c r="V30" s="257" t="s">
        <v>567</v>
      </c>
      <c r="W30" s="257" t="s">
        <v>568</v>
      </c>
      <c r="X30" s="257" t="s">
        <v>569</v>
      </c>
      <c r="Y30" s="245"/>
      <c r="Z30" s="253" t="s">
        <v>583</v>
      </c>
      <c r="AA30" s="253">
        <v>0</v>
      </c>
      <c r="AB30" s="253">
        <v>0</v>
      </c>
      <c r="AC30" s="253">
        <v>0</v>
      </c>
      <c r="AD30" s="253">
        <v>0</v>
      </c>
      <c r="AE30" s="253">
        <v>1</v>
      </c>
      <c r="AF30" s="253"/>
      <c r="AG30" s="253" t="s">
        <v>599</v>
      </c>
      <c r="AH30" s="253">
        <v>0</v>
      </c>
      <c r="AI30" s="253">
        <v>0</v>
      </c>
      <c r="AJ30" s="253">
        <v>0</v>
      </c>
      <c r="AK30" s="253">
        <v>0</v>
      </c>
      <c r="AL30" s="253">
        <v>1</v>
      </c>
      <c r="AM30" s="245"/>
      <c r="AN30" s="253" t="s">
        <v>597</v>
      </c>
      <c r="AO30" s="253">
        <v>11440850</v>
      </c>
      <c r="AP30" s="253">
        <v>37</v>
      </c>
      <c r="AQ30" s="253">
        <v>7</v>
      </c>
      <c r="AR30" s="253">
        <v>587</v>
      </c>
      <c r="AS30" s="253">
        <v>1</v>
      </c>
      <c r="AT30" s="245"/>
      <c r="AU30" s="253" t="s">
        <v>583</v>
      </c>
      <c r="AV30" s="253">
        <v>0</v>
      </c>
      <c r="AW30" s="253">
        <v>0</v>
      </c>
      <c r="AX30" s="253">
        <v>0</v>
      </c>
      <c r="AY30" s="253">
        <v>0</v>
      </c>
      <c r="AZ30" s="253">
        <v>1</v>
      </c>
      <c r="BA30" s="245"/>
      <c r="BB30" s="253" t="s">
        <v>595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596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22</v>
      </c>
      <c r="CU30" s="275" t="s">
        <v>657</v>
      </c>
      <c r="CV30" s="275">
        <v>82559259254.720108</v>
      </c>
      <c r="CW30" s="275">
        <v>81452141000</v>
      </c>
      <c r="CX30" s="275">
        <v>1794</v>
      </c>
      <c r="CY30" s="275">
        <v>128750841508.11998</v>
      </c>
      <c r="CZ30" s="275">
        <v>128281335000</v>
      </c>
      <c r="DA30" s="275">
        <v>1356</v>
      </c>
      <c r="DB30" s="275">
        <v>46191582253.400002</v>
      </c>
      <c r="DC30" s="275">
        <v>46829194000</v>
      </c>
      <c r="DD30" s="275">
        <v>438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1127.3936273899999</v>
      </c>
      <c r="I31" s="164"/>
      <c r="J31" s="158"/>
      <c r="K31" s="229"/>
      <c r="L31" s="228"/>
      <c r="M31" s="228"/>
      <c r="O31" s="241" t="s">
        <v>276</v>
      </c>
      <c r="P31" s="241">
        <v>18298.744498460001</v>
      </c>
      <c r="Q31" s="239"/>
      <c r="R31" s="157"/>
      <c r="S31" s="253" t="s">
        <v>449</v>
      </c>
      <c r="T31" s="258">
        <v>530163881.35000002</v>
      </c>
      <c r="U31" s="258">
        <v>2230143</v>
      </c>
      <c r="V31" s="258">
        <v>185</v>
      </c>
      <c r="W31" s="258">
        <v>6634497</v>
      </c>
      <c r="X31" s="258">
        <v>1</v>
      </c>
      <c r="Y31" s="245"/>
      <c r="Z31" s="253" t="s">
        <v>599</v>
      </c>
      <c r="AA31" s="253">
        <v>0</v>
      </c>
      <c r="AB31" s="253">
        <v>0</v>
      </c>
      <c r="AC31" s="253">
        <v>0</v>
      </c>
      <c r="AD31" s="253">
        <v>0</v>
      </c>
      <c r="AE31" s="253">
        <v>1</v>
      </c>
      <c r="AF31" s="253"/>
      <c r="AG31" s="253" t="s">
        <v>600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598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599</v>
      </c>
      <c r="AV31" s="253">
        <v>0</v>
      </c>
      <c r="AW31" s="253">
        <v>0</v>
      </c>
      <c r="AX31" s="253">
        <v>0</v>
      </c>
      <c r="AY31" s="253">
        <v>0</v>
      </c>
      <c r="AZ31" s="253">
        <v>1</v>
      </c>
      <c r="BA31" s="245"/>
      <c r="BB31" s="253" t="s">
        <v>596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597</v>
      </c>
      <c r="BI31" s="253">
        <v>0</v>
      </c>
      <c r="BJ31" s="253">
        <v>0</v>
      </c>
      <c r="BK31" s="253">
        <v>0</v>
      </c>
      <c r="BL31" s="253">
        <v>26</v>
      </c>
      <c r="BM31" s="253">
        <v>1</v>
      </c>
      <c r="BN31" s="253"/>
      <c r="BO31" s="256" t="s">
        <v>470</v>
      </c>
      <c r="BP31" s="264" t="s">
        <v>538</v>
      </c>
      <c r="BQ31" s="264" t="s">
        <v>566</v>
      </c>
      <c r="BR31" s="264" t="s">
        <v>567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22</v>
      </c>
      <c r="CU31" s="275" t="s">
        <v>658</v>
      </c>
      <c r="CV31" s="275">
        <v>-84089106280.480164</v>
      </c>
      <c r="CW31" s="275">
        <v>-82798141000</v>
      </c>
      <c r="CX31" s="275">
        <v>1772</v>
      </c>
      <c r="CY31" s="275">
        <v>43528093371.690018</v>
      </c>
      <c r="CZ31" s="275">
        <v>44281194000</v>
      </c>
      <c r="DA31" s="275">
        <v>427</v>
      </c>
      <c r="DB31" s="275">
        <v>127617199652.1701</v>
      </c>
      <c r="DC31" s="275">
        <v>127079335000</v>
      </c>
      <c r="DD31" s="275">
        <v>1345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15061.019203190001</v>
      </c>
      <c r="I32" s="164"/>
      <c r="J32" s="157"/>
      <c r="K32" s="229"/>
      <c r="L32" s="228"/>
      <c r="M32" s="228"/>
      <c r="O32" s="241" t="s">
        <v>106</v>
      </c>
      <c r="P32" s="241">
        <v>18.089707319999999</v>
      </c>
      <c r="Q32" s="239"/>
      <c r="R32" s="157"/>
      <c r="S32" s="253" t="s">
        <v>447</v>
      </c>
      <c r="T32" s="258">
        <v>400354615.87</v>
      </c>
      <c r="U32" s="258">
        <v>1786860</v>
      </c>
      <c r="V32" s="258">
        <v>506</v>
      </c>
      <c r="W32" s="258">
        <v>1766765</v>
      </c>
      <c r="X32" s="258">
        <v>0</v>
      </c>
      <c r="Y32" s="245"/>
      <c r="Z32" s="253" t="s">
        <v>600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601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583</v>
      </c>
      <c r="AO32" s="253">
        <v>0</v>
      </c>
      <c r="AP32" s="253">
        <v>0</v>
      </c>
      <c r="AQ32" s="253">
        <v>0</v>
      </c>
      <c r="AR32" s="253">
        <v>0</v>
      </c>
      <c r="AS32" s="253">
        <v>1</v>
      </c>
      <c r="AT32" s="245"/>
      <c r="AU32" s="253" t="s">
        <v>600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597</v>
      </c>
      <c r="BC32" s="253">
        <v>1823200</v>
      </c>
      <c r="BD32" s="253">
        <v>6</v>
      </c>
      <c r="BE32" s="253">
        <v>2</v>
      </c>
      <c r="BF32" s="253">
        <v>552</v>
      </c>
      <c r="BG32" s="253">
        <v>1</v>
      </c>
      <c r="BH32" s="247" t="s">
        <v>598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369823617291.53998</v>
      </c>
      <c r="BQ32" s="263">
        <v>3363160</v>
      </c>
      <c r="BR32" s="263">
        <v>3134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183</v>
      </c>
      <c r="CU32" s="275" t="s">
        <v>659</v>
      </c>
      <c r="CV32" s="275">
        <v>-13346851492.029999</v>
      </c>
      <c r="CW32" s="275">
        <v>-12528405825</v>
      </c>
      <c r="CX32" s="275">
        <v>2105</v>
      </c>
      <c r="CY32" s="275">
        <v>26006912567.009991</v>
      </c>
      <c r="CZ32" s="275">
        <v>25792927697</v>
      </c>
      <c r="DA32" s="275">
        <v>1191</v>
      </c>
      <c r="DB32" s="275">
        <v>39353764059.04007</v>
      </c>
      <c r="DC32" s="275">
        <v>38321333522</v>
      </c>
      <c r="DD32" s="275">
        <v>914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15.28803621</v>
      </c>
      <c r="I33" s="164"/>
      <c r="J33" s="157"/>
      <c r="K33" s="228"/>
      <c r="L33" s="228"/>
      <c r="M33" s="228"/>
      <c r="O33" s="241" t="s">
        <v>108</v>
      </c>
      <c r="P33" s="241">
        <v>8556.2397543900006</v>
      </c>
      <c r="Q33" s="239"/>
      <c r="R33" s="157"/>
      <c r="S33" s="253" t="s">
        <v>451</v>
      </c>
      <c r="T33" s="258">
        <v>45464391.310000002</v>
      </c>
      <c r="U33" s="258">
        <v>35765</v>
      </c>
      <c r="V33" s="258">
        <v>33</v>
      </c>
      <c r="W33" s="258">
        <v>181422</v>
      </c>
      <c r="X33" s="258">
        <v>0</v>
      </c>
      <c r="Y33" s="245"/>
      <c r="Z33" s="253" t="s">
        <v>601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584</v>
      </c>
      <c r="AH33" s="253">
        <v>0</v>
      </c>
      <c r="AI33" s="253">
        <v>0</v>
      </c>
      <c r="AJ33" s="253">
        <v>0</v>
      </c>
      <c r="AK33" s="253">
        <v>30</v>
      </c>
      <c r="AL33" s="253">
        <v>1</v>
      </c>
      <c r="AM33" s="245"/>
      <c r="AN33" s="253" t="s">
        <v>599</v>
      </c>
      <c r="AO33" s="253">
        <v>0</v>
      </c>
      <c r="AP33" s="253">
        <v>0</v>
      </c>
      <c r="AQ33" s="253">
        <v>0</v>
      </c>
      <c r="AR33" s="253">
        <v>0</v>
      </c>
      <c r="AS33" s="253">
        <v>1</v>
      </c>
      <c r="AT33" s="245"/>
      <c r="AU33" s="253" t="s">
        <v>601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598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583</v>
      </c>
      <c r="BI33" s="253">
        <v>0</v>
      </c>
      <c r="BJ33" s="253">
        <v>0</v>
      </c>
      <c r="BK33" s="253">
        <v>0</v>
      </c>
      <c r="BL33" s="253">
        <v>6</v>
      </c>
      <c r="BM33" s="253">
        <v>1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74</v>
      </c>
      <c r="CU33" s="275" t="s">
        <v>660</v>
      </c>
      <c r="CV33" s="275">
        <v>31773525854.219975</v>
      </c>
      <c r="CW33" s="275">
        <v>31707693358</v>
      </c>
      <c r="CX33" s="275">
        <v>8503</v>
      </c>
      <c r="CY33" s="275">
        <v>228612913753.3501</v>
      </c>
      <c r="CZ33" s="275">
        <v>217963895247</v>
      </c>
      <c r="DA33" s="275">
        <v>4681</v>
      </c>
      <c r="DB33" s="275">
        <v>196839387899.13022</v>
      </c>
      <c r="DC33" s="275">
        <v>186256201889</v>
      </c>
      <c r="DD33" s="275">
        <v>3822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8137.2134029099998</v>
      </c>
      <c r="I34" s="164"/>
      <c r="J34" s="157"/>
      <c r="K34" s="228"/>
      <c r="L34" s="228"/>
      <c r="M34" s="228"/>
      <c r="O34" s="241" t="s">
        <v>279</v>
      </c>
      <c r="P34" s="241">
        <v>54683.898456859999</v>
      </c>
      <c r="Q34" s="239"/>
      <c r="R34" s="157"/>
      <c r="S34" s="253" t="s">
        <v>448</v>
      </c>
      <c r="T34" s="258">
        <v>0</v>
      </c>
      <c r="U34" s="258">
        <v>0</v>
      </c>
      <c r="V34" s="258">
        <v>0</v>
      </c>
      <c r="W34" s="258">
        <v>0</v>
      </c>
      <c r="X34" s="258">
        <v>0</v>
      </c>
      <c r="Y34" s="245"/>
      <c r="Z34" s="253" t="s">
        <v>584</v>
      </c>
      <c r="AA34" s="253">
        <v>0</v>
      </c>
      <c r="AB34" s="253">
        <v>0</v>
      </c>
      <c r="AC34" s="253">
        <v>0</v>
      </c>
      <c r="AD34" s="253">
        <v>600</v>
      </c>
      <c r="AE34" s="253">
        <v>1</v>
      </c>
      <c r="AF34" s="253"/>
      <c r="AG34" s="253" t="s">
        <v>592</v>
      </c>
      <c r="AH34" s="253">
        <v>86958018.655000001</v>
      </c>
      <c r="AI34" s="253">
        <v>459</v>
      </c>
      <c r="AJ34" s="253">
        <v>73</v>
      </c>
      <c r="AK34" s="253">
        <v>15274</v>
      </c>
      <c r="AL34" s="253">
        <v>1</v>
      </c>
      <c r="AM34" s="245"/>
      <c r="AN34" s="253" t="s">
        <v>600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584</v>
      </c>
      <c r="AV34" s="253">
        <v>2490894</v>
      </c>
      <c r="AW34" s="253">
        <v>30</v>
      </c>
      <c r="AX34" s="253">
        <v>1</v>
      </c>
      <c r="AY34" s="253">
        <v>30</v>
      </c>
      <c r="AZ34" s="253">
        <v>1</v>
      </c>
      <c r="BA34" s="245"/>
      <c r="BB34" s="253" t="s">
        <v>583</v>
      </c>
      <c r="BC34" s="253">
        <v>205210</v>
      </c>
      <c r="BD34" s="253">
        <v>10</v>
      </c>
      <c r="BE34" s="253">
        <v>5</v>
      </c>
      <c r="BF34" s="253">
        <v>34</v>
      </c>
      <c r="BG34" s="253">
        <v>1</v>
      </c>
      <c r="BH34" s="247" t="s">
        <v>599</v>
      </c>
      <c r="BI34" s="253">
        <v>0</v>
      </c>
      <c r="BJ34" s="253">
        <v>0</v>
      </c>
      <c r="BK34" s="253">
        <v>0</v>
      </c>
      <c r="BL34" s="253">
        <v>16</v>
      </c>
      <c r="BM34" s="253">
        <v>1</v>
      </c>
      <c r="BN34" s="253"/>
      <c r="BO34" s="256" t="s">
        <v>481</v>
      </c>
      <c r="BP34" s="264" t="s">
        <v>538</v>
      </c>
      <c r="BQ34" s="264" t="s">
        <v>566</v>
      </c>
      <c r="BR34" s="264" t="s">
        <v>567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22</v>
      </c>
      <c r="CU34" s="275" t="s">
        <v>661</v>
      </c>
      <c r="CV34" s="275">
        <v>-3534215953.0299988</v>
      </c>
      <c r="CW34" s="275">
        <v>-3667643000</v>
      </c>
      <c r="CX34" s="275">
        <v>387</v>
      </c>
      <c r="CY34" s="275">
        <v>15303016189.279997</v>
      </c>
      <c r="CZ34" s="275">
        <v>16418372000</v>
      </c>
      <c r="DA34" s="275">
        <v>168</v>
      </c>
      <c r="DB34" s="275">
        <v>18837232142.309982</v>
      </c>
      <c r="DC34" s="275">
        <v>20086015000</v>
      </c>
      <c r="DD34" s="275">
        <v>219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56415.232621509997</v>
      </c>
      <c r="I35" s="164"/>
      <c r="J35" s="157"/>
      <c r="K35" s="228"/>
      <c r="L35" s="228"/>
      <c r="M35" s="228"/>
      <c r="O35" s="241" t="s">
        <v>280</v>
      </c>
      <c r="P35" s="241">
        <v>17801.531042350001</v>
      </c>
      <c r="Q35" s="239"/>
      <c r="R35" s="157"/>
      <c r="S35" s="253" t="s">
        <v>446</v>
      </c>
      <c r="T35" s="258">
        <v>2449472011.5500002</v>
      </c>
      <c r="U35" s="258">
        <v>324128</v>
      </c>
      <c r="V35" s="258">
        <v>547</v>
      </c>
      <c r="W35" s="258">
        <v>1099504</v>
      </c>
      <c r="X35" s="258">
        <v>0</v>
      </c>
      <c r="Y35" s="245"/>
      <c r="Z35" s="253" t="s">
        <v>592</v>
      </c>
      <c r="AA35" s="253">
        <v>4751511982.4350004</v>
      </c>
      <c r="AB35" s="253">
        <v>25422</v>
      </c>
      <c r="AC35" s="253">
        <v>2791</v>
      </c>
      <c r="AD35" s="253">
        <v>318381</v>
      </c>
      <c r="AE35" s="253">
        <v>1</v>
      </c>
      <c r="AF35" s="253"/>
      <c r="AG35" s="253" t="s">
        <v>572</v>
      </c>
      <c r="AH35" s="253">
        <v>177011069.11000001</v>
      </c>
      <c r="AI35" s="253">
        <v>966</v>
      </c>
      <c r="AJ35" s="253">
        <v>47</v>
      </c>
      <c r="AK35" s="253">
        <v>14880</v>
      </c>
      <c r="AL35" s="253">
        <v>1</v>
      </c>
      <c r="AM35" s="245"/>
      <c r="AN35" s="253" t="s">
        <v>601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592</v>
      </c>
      <c r="AV35" s="253">
        <v>302510480.44</v>
      </c>
      <c r="AW35" s="253">
        <v>1680</v>
      </c>
      <c r="AX35" s="253">
        <v>127</v>
      </c>
      <c r="AY35" s="253">
        <v>15570</v>
      </c>
      <c r="AZ35" s="253">
        <v>1</v>
      </c>
      <c r="BA35" s="245"/>
      <c r="BB35" s="253" t="s">
        <v>599</v>
      </c>
      <c r="BC35" s="253">
        <v>1922900</v>
      </c>
      <c r="BD35" s="253">
        <v>43</v>
      </c>
      <c r="BE35" s="253">
        <v>6</v>
      </c>
      <c r="BF35" s="253">
        <v>370</v>
      </c>
      <c r="BG35" s="253">
        <v>1</v>
      </c>
      <c r="BH35" s="247" t="s">
        <v>600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14738632139.35</v>
      </c>
      <c r="BQ35" s="263">
        <v>144214</v>
      </c>
      <c r="BR35" s="263">
        <v>271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14442.12639284</v>
      </c>
      <c r="I36" s="164"/>
      <c r="J36" s="157"/>
      <c r="K36" s="228"/>
      <c r="L36" s="228"/>
      <c r="M36" s="228"/>
      <c r="O36" s="241" t="s">
        <v>281</v>
      </c>
      <c r="P36" s="241">
        <v>27062.48574448</v>
      </c>
      <c r="Q36" s="239"/>
      <c r="R36" s="157"/>
      <c r="S36" s="253" t="s">
        <v>570</v>
      </c>
      <c r="T36" s="258">
        <v>0</v>
      </c>
      <c r="U36" s="258">
        <v>0</v>
      </c>
      <c r="V36" s="258">
        <v>0</v>
      </c>
      <c r="W36" s="258">
        <v>0</v>
      </c>
      <c r="X36" s="258">
        <v>1</v>
      </c>
      <c r="Y36" s="245"/>
      <c r="Z36" s="253" t="s">
        <v>572</v>
      </c>
      <c r="AA36" s="253">
        <v>2362289353.5900002</v>
      </c>
      <c r="AB36" s="253">
        <v>12549</v>
      </c>
      <c r="AC36" s="253">
        <v>970</v>
      </c>
      <c r="AD36" s="253">
        <v>295754</v>
      </c>
      <c r="AE36" s="253">
        <v>1</v>
      </c>
      <c r="AF36" s="253"/>
      <c r="AG36" s="253" t="s">
        <v>602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584</v>
      </c>
      <c r="AO36" s="253">
        <v>3973494</v>
      </c>
      <c r="AP36" s="253">
        <v>50</v>
      </c>
      <c r="AQ36" s="253">
        <v>8</v>
      </c>
      <c r="AR36" s="253">
        <v>150</v>
      </c>
      <c r="AS36" s="253">
        <v>1</v>
      </c>
      <c r="AT36" s="245"/>
      <c r="AU36" s="253" t="s">
        <v>572</v>
      </c>
      <c r="AV36" s="253">
        <v>176574496.19</v>
      </c>
      <c r="AW36" s="253">
        <v>955</v>
      </c>
      <c r="AX36" s="253">
        <v>72</v>
      </c>
      <c r="AY36" s="253">
        <v>14822</v>
      </c>
      <c r="AZ36" s="253">
        <v>1</v>
      </c>
      <c r="BA36" s="245"/>
      <c r="BB36" s="253" t="s">
        <v>600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601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25747.705123340002</v>
      </c>
      <c r="I37" s="164"/>
      <c r="J37" s="157"/>
      <c r="K37" s="228"/>
      <c r="L37" s="228"/>
      <c r="M37" s="228"/>
      <c r="O37" s="241" t="s">
        <v>56</v>
      </c>
      <c r="P37" s="241">
        <v>51383.447880920001</v>
      </c>
      <c r="Q37" s="239"/>
      <c r="R37" s="157"/>
      <c r="S37" s="253" t="s">
        <v>447</v>
      </c>
      <c r="T37" s="258">
        <v>6259736407.4619999</v>
      </c>
      <c r="U37" s="258">
        <v>402553</v>
      </c>
      <c r="V37" s="258">
        <v>4245</v>
      </c>
      <c r="W37" s="258">
        <v>874880</v>
      </c>
      <c r="X37" s="258">
        <v>1</v>
      </c>
      <c r="Y37" s="245"/>
      <c r="Z37" s="253" t="s">
        <v>602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603</v>
      </c>
      <c r="AH37" s="253">
        <v>0</v>
      </c>
      <c r="AI37" s="253">
        <v>0</v>
      </c>
      <c r="AJ37" s="253">
        <v>0</v>
      </c>
      <c r="AK37" s="253">
        <v>0</v>
      </c>
      <c r="AL37" s="253">
        <v>1</v>
      </c>
      <c r="AM37" s="245"/>
      <c r="AN37" s="253" t="s">
        <v>592</v>
      </c>
      <c r="AO37" s="253">
        <v>6938417443.9099998</v>
      </c>
      <c r="AP37" s="253">
        <v>38359</v>
      </c>
      <c r="AQ37" s="253">
        <v>4217</v>
      </c>
      <c r="AR37" s="253">
        <v>304578</v>
      </c>
      <c r="AS37" s="253">
        <v>1</v>
      </c>
      <c r="AT37" s="245"/>
      <c r="AU37" s="253" t="s">
        <v>602</v>
      </c>
      <c r="AV37" s="253">
        <v>0</v>
      </c>
      <c r="AW37" s="253">
        <v>0</v>
      </c>
      <c r="AX37" s="253">
        <v>0</v>
      </c>
      <c r="AY37" s="253">
        <v>0</v>
      </c>
      <c r="AZ37" s="253">
        <v>0</v>
      </c>
      <c r="BA37" s="245"/>
      <c r="BB37" s="253" t="s">
        <v>601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584</v>
      </c>
      <c r="BI37" s="253">
        <v>0</v>
      </c>
      <c r="BJ37" s="253">
        <v>0</v>
      </c>
      <c r="BK37" s="253">
        <v>0</v>
      </c>
      <c r="BL37" s="253">
        <v>0</v>
      </c>
      <c r="BM37" s="253">
        <v>1</v>
      </c>
      <c r="BN37" s="253"/>
      <c r="BO37" s="256" t="s">
        <v>473</v>
      </c>
      <c r="BP37" s="264" t="s">
        <v>538</v>
      </c>
      <c r="BQ37" s="264" t="s">
        <v>566</v>
      </c>
      <c r="BR37" s="264" t="s">
        <v>567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48794.503113730003</v>
      </c>
      <c r="I38" s="164"/>
      <c r="J38" s="157"/>
      <c r="K38" s="228"/>
      <c r="L38" s="228"/>
      <c r="M38" s="228"/>
      <c r="O38" s="241" t="s">
        <v>45</v>
      </c>
      <c r="P38" s="241">
        <v>79685.904127279995</v>
      </c>
      <c r="Q38" s="239"/>
      <c r="R38" s="157"/>
      <c r="S38" s="253" t="s">
        <v>182</v>
      </c>
      <c r="T38" s="258">
        <v>60294830.689000003</v>
      </c>
      <c r="U38" s="258">
        <v>771324</v>
      </c>
      <c r="V38" s="258">
        <v>264</v>
      </c>
      <c r="W38" s="258">
        <v>637952</v>
      </c>
      <c r="X38" s="258">
        <v>1</v>
      </c>
      <c r="Y38" s="245"/>
      <c r="Z38" s="253" t="s">
        <v>603</v>
      </c>
      <c r="AA38" s="253">
        <v>0</v>
      </c>
      <c r="AB38" s="253">
        <v>0</v>
      </c>
      <c r="AC38" s="253">
        <v>0</v>
      </c>
      <c r="AD38" s="253">
        <v>0</v>
      </c>
      <c r="AE38" s="253">
        <v>1</v>
      </c>
      <c r="AF38" s="253"/>
      <c r="AG38" s="253" t="s">
        <v>604</v>
      </c>
      <c r="AH38" s="253">
        <v>19162.5</v>
      </c>
      <c r="AI38" s="253">
        <v>1</v>
      </c>
      <c r="AJ38" s="253">
        <v>1</v>
      </c>
      <c r="AK38" s="253">
        <v>271</v>
      </c>
      <c r="AL38" s="253">
        <v>1</v>
      </c>
      <c r="AM38" s="245"/>
      <c r="AN38" s="253" t="s">
        <v>572</v>
      </c>
      <c r="AO38" s="253">
        <v>1933039417.3900001</v>
      </c>
      <c r="AP38" s="253">
        <v>10730</v>
      </c>
      <c r="AQ38" s="253">
        <v>795</v>
      </c>
      <c r="AR38" s="253">
        <v>299161</v>
      </c>
      <c r="AS38" s="253">
        <v>1</v>
      </c>
      <c r="AT38" s="245"/>
      <c r="AU38" s="253" t="s">
        <v>603</v>
      </c>
      <c r="AV38" s="253">
        <v>0</v>
      </c>
      <c r="AW38" s="253">
        <v>0</v>
      </c>
      <c r="AX38" s="253">
        <v>0</v>
      </c>
      <c r="AY38" s="253">
        <v>0</v>
      </c>
      <c r="AZ38" s="253">
        <v>1</v>
      </c>
      <c r="BA38" s="245"/>
      <c r="BB38" s="253" t="s">
        <v>584</v>
      </c>
      <c r="BC38" s="253">
        <v>0</v>
      </c>
      <c r="BD38" s="253">
        <v>0</v>
      </c>
      <c r="BE38" s="253">
        <v>0</v>
      </c>
      <c r="BF38" s="253">
        <v>0</v>
      </c>
      <c r="BG38" s="253">
        <v>1</v>
      </c>
      <c r="BH38" s="247" t="s">
        <v>592</v>
      </c>
      <c r="BI38" s="253">
        <v>461676324.97500002</v>
      </c>
      <c r="BJ38" s="253">
        <v>2159</v>
      </c>
      <c r="BK38" s="253">
        <v>152</v>
      </c>
      <c r="BL38" s="253">
        <v>16396</v>
      </c>
      <c r="BM38" s="253">
        <v>1</v>
      </c>
      <c r="BN38" s="253"/>
      <c r="BO38" s="247"/>
      <c r="BP38" s="263">
        <v>301427781586.88</v>
      </c>
      <c r="BQ38" s="263">
        <v>2612088</v>
      </c>
      <c r="BR38" s="263">
        <v>2439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76577.522296659998</v>
      </c>
      <c r="I39" s="164"/>
      <c r="J39" s="157"/>
      <c r="K39" s="228"/>
      <c r="L39" s="228"/>
      <c r="M39" s="228"/>
      <c r="O39" s="241" t="s">
        <v>47</v>
      </c>
      <c r="P39" s="241">
        <v>60846.276253470001</v>
      </c>
      <c r="Q39" s="239"/>
      <c r="R39" s="157"/>
      <c r="S39" s="253" t="s">
        <v>449</v>
      </c>
      <c r="T39" s="258">
        <v>0</v>
      </c>
      <c r="U39" s="258">
        <v>0</v>
      </c>
      <c r="V39" s="258">
        <v>0</v>
      </c>
      <c r="W39" s="258">
        <v>0</v>
      </c>
      <c r="X39" s="258">
        <v>0</v>
      </c>
      <c r="Y39" s="245"/>
      <c r="Z39" s="253" t="s">
        <v>604</v>
      </c>
      <c r="AA39" s="253">
        <v>3604575.35</v>
      </c>
      <c r="AB39" s="253">
        <v>184</v>
      </c>
      <c r="AC39" s="253">
        <v>22</v>
      </c>
      <c r="AD39" s="253">
        <v>3828</v>
      </c>
      <c r="AE39" s="253">
        <v>1</v>
      </c>
      <c r="AF39" s="253"/>
      <c r="AG39" s="253" t="s">
        <v>605</v>
      </c>
      <c r="AH39" s="253">
        <v>0</v>
      </c>
      <c r="AI39" s="253">
        <v>0</v>
      </c>
      <c r="AJ39" s="253">
        <v>0</v>
      </c>
      <c r="AK39" s="253">
        <v>78</v>
      </c>
      <c r="AL39" s="253">
        <v>1</v>
      </c>
      <c r="AM39" s="245"/>
      <c r="AN39" s="253" t="s">
        <v>602</v>
      </c>
      <c r="AO39" s="253">
        <v>0</v>
      </c>
      <c r="AP39" s="253">
        <v>0</v>
      </c>
      <c r="AQ39" s="253">
        <v>0</v>
      </c>
      <c r="AR39" s="253">
        <v>0</v>
      </c>
      <c r="AS39" s="253">
        <v>0</v>
      </c>
      <c r="AT39" s="245"/>
      <c r="AU39" s="253" t="s">
        <v>604</v>
      </c>
      <c r="AV39" s="253">
        <v>0</v>
      </c>
      <c r="AW39" s="253">
        <v>0</v>
      </c>
      <c r="AX39" s="253">
        <v>0</v>
      </c>
      <c r="AY39" s="253">
        <v>181</v>
      </c>
      <c r="AZ39" s="253">
        <v>1</v>
      </c>
      <c r="BA39" s="245"/>
      <c r="BB39" s="253" t="s">
        <v>592</v>
      </c>
      <c r="BC39" s="253">
        <v>5902369339.4650002</v>
      </c>
      <c r="BD39" s="253">
        <v>28888</v>
      </c>
      <c r="BE39" s="253">
        <v>2205</v>
      </c>
      <c r="BF39" s="253">
        <v>374232</v>
      </c>
      <c r="BG39" s="253">
        <v>1</v>
      </c>
      <c r="BH39" s="247" t="s">
        <v>619</v>
      </c>
      <c r="BI39" s="253">
        <v>0</v>
      </c>
      <c r="BJ39" s="253">
        <v>0</v>
      </c>
      <c r="BK39" s="253">
        <v>0</v>
      </c>
      <c r="BL39" s="253">
        <v>0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59779.263830520002</v>
      </c>
      <c r="I40" s="164"/>
      <c r="J40" s="157"/>
      <c r="K40" s="228"/>
      <c r="L40" s="228"/>
      <c r="M40" s="228"/>
      <c r="O40" s="241" t="s">
        <v>43</v>
      </c>
      <c r="P40" s="241">
        <v>58325.092839010002</v>
      </c>
      <c r="Q40" s="239"/>
      <c r="R40" s="157"/>
      <c r="S40" s="253" t="s">
        <v>446</v>
      </c>
      <c r="T40" s="258">
        <v>381303350317.58862</v>
      </c>
      <c r="U40" s="258">
        <v>1103538</v>
      </c>
      <c r="V40" s="258">
        <v>290201</v>
      </c>
      <c r="W40" s="258">
        <v>615965</v>
      </c>
      <c r="X40" s="258">
        <v>1</v>
      </c>
      <c r="Y40" s="245"/>
      <c r="Z40" s="253" t="s">
        <v>605</v>
      </c>
      <c r="AA40" s="253">
        <v>1305785.6000000001</v>
      </c>
      <c r="AB40" s="253">
        <v>88</v>
      </c>
      <c r="AC40" s="253">
        <v>5</v>
      </c>
      <c r="AD40" s="253">
        <v>654</v>
      </c>
      <c r="AE40" s="253">
        <v>1</v>
      </c>
      <c r="AF40" s="253"/>
      <c r="AG40" s="253" t="s">
        <v>577</v>
      </c>
      <c r="AH40" s="253">
        <v>1329000</v>
      </c>
      <c r="AI40" s="253">
        <v>10</v>
      </c>
      <c r="AJ40" s="253">
        <v>1</v>
      </c>
      <c r="AK40" s="253">
        <v>8</v>
      </c>
      <c r="AL40" s="253">
        <v>1</v>
      </c>
      <c r="AM40" s="245"/>
      <c r="AN40" s="253" t="s">
        <v>603</v>
      </c>
      <c r="AO40" s="253">
        <v>16286250</v>
      </c>
      <c r="AP40" s="253">
        <v>250</v>
      </c>
      <c r="AQ40" s="253">
        <v>2</v>
      </c>
      <c r="AR40" s="253">
        <v>750</v>
      </c>
      <c r="AS40" s="253">
        <v>1</v>
      </c>
      <c r="AT40" s="245"/>
      <c r="AU40" s="253" t="s">
        <v>605</v>
      </c>
      <c r="AV40" s="253">
        <v>0</v>
      </c>
      <c r="AW40" s="253">
        <v>0</v>
      </c>
      <c r="AX40" s="253">
        <v>0</v>
      </c>
      <c r="AY40" s="253">
        <v>30</v>
      </c>
      <c r="AZ40" s="253">
        <v>1</v>
      </c>
      <c r="BA40" s="245"/>
      <c r="BB40" s="253" t="s">
        <v>619</v>
      </c>
      <c r="BC40" s="253">
        <v>0</v>
      </c>
      <c r="BD40" s="253">
        <v>0</v>
      </c>
      <c r="BE40" s="253">
        <v>0</v>
      </c>
      <c r="BF40" s="253">
        <v>0</v>
      </c>
      <c r="BG40" s="253">
        <v>1</v>
      </c>
      <c r="BH40" s="247" t="s">
        <v>572</v>
      </c>
      <c r="BI40" s="253">
        <v>203311041.09999999</v>
      </c>
      <c r="BJ40" s="253">
        <v>1000</v>
      </c>
      <c r="BK40" s="253">
        <v>64</v>
      </c>
      <c r="BL40" s="253">
        <v>8614</v>
      </c>
      <c r="BM40" s="253">
        <v>1</v>
      </c>
      <c r="BN40" s="253"/>
      <c r="BO40" s="256" t="s">
        <v>474</v>
      </c>
      <c r="BP40" s="264" t="s">
        <v>538</v>
      </c>
      <c r="BQ40" s="264" t="s">
        <v>566</v>
      </c>
      <c r="BR40" s="264" t="s">
        <v>567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55474.523471250002</v>
      </c>
      <c r="I41" s="164"/>
      <c r="J41" s="157"/>
      <c r="K41" s="228"/>
      <c r="L41" s="228"/>
      <c r="M41" s="228"/>
      <c r="O41" s="241" t="s">
        <v>49</v>
      </c>
      <c r="P41" s="241">
        <v>7476.7541334400003</v>
      </c>
      <c r="Q41" s="239"/>
      <c r="R41" s="157"/>
      <c r="S41" s="253" t="s">
        <v>451</v>
      </c>
      <c r="T41" s="258">
        <v>1449356289.4200001</v>
      </c>
      <c r="U41" s="258">
        <v>103928</v>
      </c>
      <c r="V41" s="258">
        <v>85</v>
      </c>
      <c r="W41" s="258">
        <v>476657</v>
      </c>
      <c r="X41" s="258">
        <v>1</v>
      </c>
      <c r="Y41" s="245"/>
      <c r="Z41" s="253" t="s">
        <v>577</v>
      </c>
      <c r="AA41" s="253">
        <v>53357427.57</v>
      </c>
      <c r="AB41" s="253">
        <v>403</v>
      </c>
      <c r="AC41" s="253">
        <v>20</v>
      </c>
      <c r="AD41" s="253">
        <v>1257</v>
      </c>
      <c r="AE41" s="253">
        <v>1</v>
      </c>
      <c r="AF41" s="253"/>
      <c r="AG41" s="253" t="s">
        <v>578</v>
      </c>
      <c r="AH41" s="253">
        <v>0</v>
      </c>
      <c r="AI41" s="253">
        <v>0</v>
      </c>
      <c r="AJ41" s="253">
        <v>0</v>
      </c>
      <c r="AK41" s="253">
        <v>0</v>
      </c>
      <c r="AL41" s="253">
        <v>0</v>
      </c>
      <c r="AM41" s="245"/>
      <c r="AN41" s="253" t="s">
        <v>604</v>
      </c>
      <c r="AO41" s="253">
        <v>9762537.0999999996</v>
      </c>
      <c r="AP41" s="253">
        <v>528</v>
      </c>
      <c r="AQ41" s="253">
        <v>30</v>
      </c>
      <c r="AR41" s="253">
        <v>5004</v>
      </c>
      <c r="AS41" s="253">
        <v>1</v>
      </c>
      <c r="AT41" s="245"/>
      <c r="AU41" s="253" t="s">
        <v>577</v>
      </c>
      <c r="AV41" s="253">
        <v>1331800</v>
      </c>
      <c r="AW41" s="253">
        <v>10</v>
      </c>
      <c r="AX41" s="253">
        <v>1</v>
      </c>
      <c r="AY41" s="253">
        <v>5</v>
      </c>
      <c r="AZ41" s="253">
        <v>1</v>
      </c>
      <c r="BA41" s="245"/>
      <c r="BB41" s="253" t="s">
        <v>572</v>
      </c>
      <c r="BC41" s="253">
        <v>2194880659.4099998</v>
      </c>
      <c r="BD41" s="253">
        <v>10929</v>
      </c>
      <c r="BE41" s="253">
        <v>872</v>
      </c>
      <c r="BF41" s="253">
        <v>181622</v>
      </c>
      <c r="BG41" s="253">
        <v>1</v>
      </c>
      <c r="BH41" s="247" t="s">
        <v>602</v>
      </c>
      <c r="BI41" s="253">
        <v>0</v>
      </c>
      <c r="BJ41" s="253">
        <v>0</v>
      </c>
      <c r="BK41" s="253">
        <v>0</v>
      </c>
      <c r="BL41" s="253">
        <v>0</v>
      </c>
      <c r="BM41" s="253">
        <v>0</v>
      </c>
      <c r="BN41" s="253"/>
      <c r="BO41" s="245"/>
      <c r="BP41" s="263">
        <v>5057429756.25</v>
      </c>
      <c r="BQ41" s="263">
        <v>51436</v>
      </c>
      <c r="BR41" s="263">
        <v>110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7572.3728862300004</v>
      </c>
      <c r="I42" s="164"/>
      <c r="J42" s="157"/>
      <c r="K42" s="228"/>
      <c r="L42" s="228"/>
      <c r="M42" s="228"/>
      <c r="O42" s="241" t="s">
        <v>547</v>
      </c>
      <c r="P42" s="241">
        <v>57007.433199680003</v>
      </c>
      <c r="Q42" s="239"/>
      <c r="R42" s="157"/>
      <c r="S42" s="253" t="s">
        <v>450</v>
      </c>
      <c r="T42" s="258">
        <v>0</v>
      </c>
      <c r="U42" s="258">
        <v>2097341</v>
      </c>
      <c r="V42" s="258">
        <v>164</v>
      </c>
      <c r="W42" s="258">
        <v>6513524</v>
      </c>
      <c r="X42" s="258">
        <v>1</v>
      </c>
      <c r="Y42" s="245"/>
      <c r="Z42" s="253" t="s">
        <v>578</v>
      </c>
      <c r="AA42" s="253">
        <v>0</v>
      </c>
      <c r="AB42" s="253">
        <v>0</v>
      </c>
      <c r="AC42" s="253">
        <v>0</v>
      </c>
      <c r="AD42" s="253">
        <v>0</v>
      </c>
      <c r="AE42" s="253">
        <v>0</v>
      </c>
      <c r="AF42" s="253"/>
      <c r="AG42" s="253" t="s">
        <v>579</v>
      </c>
      <c r="AH42" s="253">
        <v>0</v>
      </c>
      <c r="AI42" s="253">
        <v>0</v>
      </c>
      <c r="AJ42" s="253">
        <v>0</v>
      </c>
      <c r="AK42" s="253">
        <v>0</v>
      </c>
      <c r="AL42" s="253">
        <v>0</v>
      </c>
      <c r="AM42" s="245"/>
      <c r="AN42" s="253" t="s">
        <v>605</v>
      </c>
      <c r="AO42" s="253">
        <v>460376</v>
      </c>
      <c r="AP42" s="253">
        <v>30</v>
      </c>
      <c r="AQ42" s="253">
        <v>2</v>
      </c>
      <c r="AR42" s="253">
        <v>370</v>
      </c>
      <c r="AS42" s="253">
        <v>1</v>
      </c>
      <c r="AT42" s="245"/>
      <c r="AU42" s="253" t="s">
        <v>578</v>
      </c>
      <c r="AV42" s="253">
        <v>0</v>
      </c>
      <c r="AW42" s="253">
        <v>0</v>
      </c>
      <c r="AX42" s="253">
        <v>0</v>
      </c>
      <c r="AY42" s="253">
        <v>0</v>
      </c>
      <c r="AZ42" s="253">
        <v>0</v>
      </c>
      <c r="BA42" s="245"/>
      <c r="BB42" s="253" t="s">
        <v>602</v>
      </c>
      <c r="BC42" s="253">
        <v>0</v>
      </c>
      <c r="BD42" s="253">
        <v>0</v>
      </c>
      <c r="BE42" s="253">
        <v>0</v>
      </c>
      <c r="BF42" s="253">
        <v>0</v>
      </c>
      <c r="BG42" s="253">
        <v>0</v>
      </c>
      <c r="BH42" s="247" t="s">
        <v>603</v>
      </c>
      <c r="BI42" s="253">
        <v>0</v>
      </c>
      <c r="BJ42" s="253">
        <v>0</v>
      </c>
      <c r="BK42" s="253">
        <v>0</v>
      </c>
      <c r="BL42" s="253">
        <v>0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547</v>
      </c>
      <c r="H43" s="223">
        <v>54026.710469019999</v>
      </c>
      <c r="I43" s="164"/>
      <c r="J43" s="157"/>
      <c r="K43" s="228"/>
      <c r="L43" s="228"/>
      <c r="M43" s="228"/>
      <c r="O43" s="241" t="s">
        <v>548</v>
      </c>
      <c r="P43" s="241">
        <v>56549.787562910002</v>
      </c>
      <c r="Q43" s="239"/>
      <c r="S43" s="245" t="s">
        <v>448</v>
      </c>
      <c r="T43" s="245">
        <v>833056</v>
      </c>
      <c r="U43" s="245">
        <v>386867</v>
      </c>
      <c r="V43" s="245">
        <v>4016</v>
      </c>
      <c r="W43" s="245">
        <v>504906</v>
      </c>
      <c r="X43" s="245">
        <v>1</v>
      </c>
      <c r="Y43" s="245"/>
      <c r="Z43" s="253" t="s">
        <v>579</v>
      </c>
      <c r="AA43" s="253">
        <v>0</v>
      </c>
      <c r="AB43" s="253">
        <v>0</v>
      </c>
      <c r="AC43" s="253">
        <v>0</v>
      </c>
      <c r="AD43" s="253">
        <v>0</v>
      </c>
      <c r="AE43" s="253">
        <v>0</v>
      </c>
      <c r="AF43" s="253"/>
      <c r="AG43" s="253" t="s">
        <v>580</v>
      </c>
      <c r="AH43" s="253">
        <v>629524.995</v>
      </c>
      <c r="AI43" s="253">
        <v>6</v>
      </c>
      <c r="AJ43" s="253">
        <v>3</v>
      </c>
      <c r="AK43" s="253">
        <v>77</v>
      </c>
      <c r="AL43" s="253">
        <v>1</v>
      </c>
      <c r="AM43" s="245"/>
      <c r="AN43" s="253" t="s">
        <v>577</v>
      </c>
      <c r="AO43" s="253">
        <v>11316719.960000001</v>
      </c>
      <c r="AP43" s="253">
        <v>84</v>
      </c>
      <c r="AQ43" s="253">
        <v>15</v>
      </c>
      <c r="AR43" s="253">
        <v>187</v>
      </c>
      <c r="AS43" s="253">
        <v>1</v>
      </c>
      <c r="AT43" s="245"/>
      <c r="AU43" s="253" t="s">
        <v>579</v>
      </c>
      <c r="AV43" s="253">
        <v>0</v>
      </c>
      <c r="AW43" s="253">
        <v>0</v>
      </c>
      <c r="AX43" s="253">
        <v>0</v>
      </c>
      <c r="AY43" s="253">
        <v>0</v>
      </c>
      <c r="AZ43" s="253">
        <v>0</v>
      </c>
      <c r="BA43" s="245"/>
      <c r="BB43" s="253" t="s">
        <v>603</v>
      </c>
      <c r="BC43" s="253">
        <v>0</v>
      </c>
      <c r="BD43" s="253">
        <v>0</v>
      </c>
      <c r="BE43" s="253">
        <v>0</v>
      </c>
      <c r="BF43" s="253">
        <v>0</v>
      </c>
      <c r="BG43" s="253">
        <v>1</v>
      </c>
      <c r="BH43" s="247" t="s">
        <v>604</v>
      </c>
      <c r="BI43" s="253">
        <v>1924660.5</v>
      </c>
      <c r="BJ43" s="253">
        <v>105</v>
      </c>
      <c r="BK43" s="253">
        <v>3</v>
      </c>
      <c r="BL43" s="253">
        <v>985</v>
      </c>
      <c r="BM43" s="253">
        <v>1</v>
      </c>
      <c r="BN43" s="253"/>
      <c r="BO43" s="252" t="s">
        <v>488</v>
      </c>
      <c r="BP43" s="264" t="s">
        <v>568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548</v>
      </c>
      <c r="H44" s="223">
        <v>53720.702731559999</v>
      </c>
      <c r="I44" s="164"/>
      <c r="J44" s="157"/>
      <c r="K44" s="228"/>
      <c r="L44" s="228"/>
      <c r="M44" s="228"/>
      <c r="O44" s="241" t="s">
        <v>282</v>
      </c>
      <c r="P44" s="241">
        <v>4679.3604311199997</v>
      </c>
      <c r="Q44" s="239"/>
      <c r="S44" s="245" t="s">
        <v>570</v>
      </c>
      <c r="T44" s="245">
        <v>0</v>
      </c>
      <c r="U44" s="245">
        <v>0</v>
      </c>
      <c r="V44" s="245">
        <v>0</v>
      </c>
      <c r="W44" s="245">
        <v>0</v>
      </c>
      <c r="X44" s="245">
        <v>0</v>
      </c>
      <c r="Y44" s="245"/>
      <c r="Z44" s="253" t="s">
        <v>580</v>
      </c>
      <c r="AA44" s="253">
        <v>39603954.935000002</v>
      </c>
      <c r="AB44" s="253">
        <v>349</v>
      </c>
      <c r="AC44" s="253">
        <v>20</v>
      </c>
      <c r="AD44" s="253">
        <v>765</v>
      </c>
      <c r="AE44" s="253">
        <v>1</v>
      </c>
      <c r="AF44" s="253"/>
      <c r="AG44" s="253" t="s">
        <v>581</v>
      </c>
      <c r="AH44" s="253">
        <v>593947</v>
      </c>
      <c r="AI44" s="253">
        <v>115</v>
      </c>
      <c r="AJ44" s="253">
        <v>4</v>
      </c>
      <c r="AK44" s="253">
        <v>11563</v>
      </c>
      <c r="AL44" s="253">
        <v>0</v>
      </c>
      <c r="AM44" s="245"/>
      <c r="AN44" s="253" t="s">
        <v>578</v>
      </c>
      <c r="AO44" s="253">
        <v>0</v>
      </c>
      <c r="AP44" s="253">
        <v>0</v>
      </c>
      <c r="AQ44" s="253">
        <v>0</v>
      </c>
      <c r="AR44" s="253">
        <v>0</v>
      </c>
      <c r="AS44" s="253">
        <v>0</v>
      </c>
      <c r="AT44" s="245"/>
      <c r="AU44" s="253" t="s">
        <v>580</v>
      </c>
      <c r="AV44" s="253">
        <v>221920</v>
      </c>
      <c r="AW44" s="253">
        <v>2</v>
      </c>
      <c r="AX44" s="253">
        <v>1</v>
      </c>
      <c r="AY44" s="253">
        <v>8</v>
      </c>
      <c r="AZ44" s="253">
        <v>1</v>
      </c>
      <c r="BA44" s="245"/>
      <c r="BB44" s="253" t="s">
        <v>604</v>
      </c>
      <c r="BC44" s="253">
        <v>17470847.75</v>
      </c>
      <c r="BD44" s="253">
        <v>929</v>
      </c>
      <c r="BE44" s="253">
        <v>84</v>
      </c>
      <c r="BF44" s="253">
        <v>13921</v>
      </c>
      <c r="BG44" s="253">
        <v>1</v>
      </c>
      <c r="BH44" s="247" t="s">
        <v>605</v>
      </c>
      <c r="BI44" s="253">
        <v>0</v>
      </c>
      <c r="BJ44" s="253">
        <v>0</v>
      </c>
      <c r="BK44" s="253">
        <v>0</v>
      </c>
      <c r="BL44" s="253">
        <v>6</v>
      </c>
      <c r="BM44" s="253">
        <v>1</v>
      </c>
      <c r="BN44" s="253"/>
      <c r="BO44" s="247"/>
      <c r="BP44" s="263">
        <v>804067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4426.7156102400004</v>
      </c>
      <c r="I45" s="164"/>
      <c r="J45" s="157"/>
      <c r="K45" s="228"/>
      <c r="L45" s="228"/>
      <c r="M45" s="228"/>
      <c r="O45" s="241" t="s">
        <v>61</v>
      </c>
      <c r="P45" s="241">
        <v>35752.464198540001</v>
      </c>
      <c r="Q45" s="239"/>
      <c r="R45" s="153" t="s">
        <v>455</v>
      </c>
      <c r="S45" s="254" t="s">
        <v>564</v>
      </c>
      <c r="T45" s="257" t="s">
        <v>565</v>
      </c>
      <c r="U45" s="257" t="s">
        <v>566</v>
      </c>
      <c r="V45" s="257" t="s">
        <v>567</v>
      </c>
      <c r="W45" s="257" t="s">
        <v>568</v>
      </c>
      <c r="X45" s="257" t="s">
        <v>569</v>
      </c>
      <c r="Y45" s="245"/>
      <c r="Z45" s="253" t="s">
        <v>581</v>
      </c>
      <c r="AA45" s="253">
        <v>15680161.65</v>
      </c>
      <c r="AB45" s="253">
        <v>2854</v>
      </c>
      <c r="AC45" s="253">
        <v>213</v>
      </c>
      <c r="AD45" s="253">
        <v>221891</v>
      </c>
      <c r="AE45" s="253">
        <v>0</v>
      </c>
      <c r="AF45" s="253"/>
      <c r="AG45" s="253" t="s">
        <v>602</v>
      </c>
      <c r="AH45" s="253">
        <v>0</v>
      </c>
      <c r="AI45" s="253">
        <v>0</v>
      </c>
      <c r="AJ45" s="253">
        <v>0</v>
      </c>
      <c r="AK45" s="253">
        <v>0</v>
      </c>
      <c r="AL45" s="253">
        <v>1</v>
      </c>
      <c r="AM45" s="245"/>
      <c r="AN45" s="253" t="s">
        <v>579</v>
      </c>
      <c r="AO45" s="253">
        <v>0</v>
      </c>
      <c r="AP45" s="253">
        <v>0</v>
      </c>
      <c r="AQ45" s="253">
        <v>0</v>
      </c>
      <c r="AR45" s="253">
        <v>0</v>
      </c>
      <c r="AS45" s="253">
        <v>0</v>
      </c>
      <c r="AT45" s="245"/>
      <c r="AU45" s="253" t="s">
        <v>581</v>
      </c>
      <c r="AV45" s="253">
        <v>1618127.4</v>
      </c>
      <c r="AW45" s="253">
        <v>222</v>
      </c>
      <c r="AX45" s="253">
        <v>12</v>
      </c>
      <c r="AY45" s="253">
        <v>10693</v>
      </c>
      <c r="AZ45" s="253">
        <v>0</v>
      </c>
      <c r="BA45" s="245"/>
      <c r="BB45" s="253" t="s">
        <v>605</v>
      </c>
      <c r="BC45" s="253">
        <v>120198.39999999999</v>
      </c>
      <c r="BD45" s="253">
        <v>6</v>
      </c>
      <c r="BE45" s="253">
        <v>4</v>
      </c>
      <c r="BF45" s="253">
        <v>32</v>
      </c>
      <c r="BG45" s="253">
        <v>1</v>
      </c>
      <c r="BH45" s="247" t="s">
        <v>577</v>
      </c>
      <c r="BI45" s="253">
        <v>0</v>
      </c>
      <c r="BJ45" s="253">
        <v>0</v>
      </c>
      <c r="BK45" s="253">
        <v>0</v>
      </c>
      <c r="BL45" s="253">
        <v>81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34706.604526820003</v>
      </c>
      <c r="I46" s="164"/>
      <c r="J46" s="157"/>
      <c r="K46" s="228"/>
      <c r="L46" s="228"/>
      <c r="M46" s="228"/>
      <c r="O46" s="241" t="s">
        <v>65</v>
      </c>
      <c r="P46" s="241">
        <v>76389.413620210005</v>
      </c>
      <c r="Q46" s="239"/>
      <c r="S46" s="253" t="s">
        <v>449</v>
      </c>
      <c r="T46" s="258">
        <v>11687641.108999999</v>
      </c>
      <c r="U46" s="258">
        <v>11288</v>
      </c>
      <c r="V46" s="258">
        <v>28</v>
      </c>
      <c r="W46" s="258">
        <v>6634497</v>
      </c>
      <c r="X46" s="258">
        <v>1</v>
      </c>
      <c r="Y46" s="245"/>
      <c r="Z46" s="253" t="s">
        <v>602</v>
      </c>
      <c r="AA46" s="253">
        <v>0</v>
      </c>
      <c r="AB46" s="253">
        <v>0</v>
      </c>
      <c r="AC46" s="253">
        <v>0</v>
      </c>
      <c r="AD46" s="253">
        <v>0</v>
      </c>
      <c r="AE46" s="253">
        <v>1</v>
      </c>
      <c r="AF46" s="253"/>
      <c r="AG46" s="253" t="s">
        <v>606</v>
      </c>
      <c r="AH46" s="253">
        <v>0</v>
      </c>
      <c r="AI46" s="253">
        <v>0</v>
      </c>
      <c r="AJ46" s="253">
        <v>0</v>
      </c>
      <c r="AK46" s="253">
        <v>0</v>
      </c>
      <c r="AL46" s="253">
        <v>1</v>
      </c>
      <c r="AM46" s="245"/>
      <c r="AN46" s="253" t="s">
        <v>580</v>
      </c>
      <c r="AO46" s="253">
        <v>3599669.97</v>
      </c>
      <c r="AP46" s="253">
        <v>34</v>
      </c>
      <c r="AQ46" s="253">
        <v>9</v>
      </c>
      <c r="AR46" s="253">
        <v>376</v>
      </c>
      <c r="AS46" s="253">
        <v>1</v>
      </c>
      <c r="AT46" s="245"/>
      <c r="AU46" s="253" t="s">
        <v>602</v>
      </c>
      <c r="AV46" s="253">
        <v>0</v>
      </c>
      <c r="AW46" s="253">
        <v>0</v>
      </c>
      <c r="AX46" s="253">
        <v>0</v>
      </c>
      <c r="AY46" s="253">
        <v>0</v>
      </c>
      <c r="AZ46" s="253">
        <v>1</v>
      </c>
      <c r="BA46" s="245"/>
      <c r="BB46" s="253" t="s">
        <v>577</v>
      </c>
      <c r="BC46" s="253">
        <v>7945420</v>
      </c>
      <c r="BD46" s="253">
        <v>64</v>
      </c>
      <c r="BE46" s="253">
        <v>23</v>
      </c>
      <c r="BF46" s="253">
        <v>1535</v>
      </c>
      <c r="BG46" s="253">
        <v>1</v>
      </c>
      <c r="BH46" s="247" t="s">
        <v>578</v>
      </c>
      <c r="BI46" s="253">
        <v>0</v>
      </c>
      <c r="BJ46" s="253">
        <v>0</v>
      </c>
      <c r="BK46" s="253">
        <v>0</v>
      </c>
      <c r="BL46" s="253">
        <v>0</v>
      </c>
      <c r="BM46" s="253">
        <v>0</v>
      </c>
      <c r="BN46" s="253"/>
      <c r="BO46" s="260" t="s">
        <v>489</v>
      </c>
      <c r="BP46" s="264" t="s">
        <v>568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71778.125599000006</v>
      </c>
      <c r="I47" s="164"/>
      <c r="J47" s="159"/>
      <c r="K47" s="228"/>
      <c r="L47" s="228"/>
      <c r="M47" s="228"/>
      <c r="O47" s="241" t="s">
        <v>67</v>
      </c>
      <c r="P47" s="241">
        <v>18352.193167329999</v>
      </c>
      <c r="Q47" s="239"/>
      <c r="S47" s="253" t="s">
        <v>447</v>
      </c>
      <c r="T47" s="258">
        <v>15916614.699999999</v>
      </c>
      <c r="U47" s="258">
        <v>15383</v>
      </c>
      <c r="V47" s="258">
        <v>29</v>
      </c>
      <c r="W47" s="258">
        <v>1766765</v>
      </c>
      <c r="X47" s="258">
        <v>0</v>
      </c>
      <c r="Y47" s="245"/>
      <c r="Z47" s="253" t="s">
        <v>606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587</v>
      </c>
      <c r="AH47" s="253">
        <v>0</v>
      </c>
      <c r="AI47" s="253">
        <v>0</v>
      </c>
      <c r="AJ47" s="253">
        <v>0</v>
      </c>
      <c r="AK47" s="253">
        <v>41</v>
      </c>
      <c r="AL47" s="253">
        <v>1</v>
      </c>
      <c r="AM47" s="245"/>
      <c r="AN47" s="253" t="s">
        <v>582</v>
      </c>
      <c r="AO47" s="253">
        <v>0</v>
      </c>
      <c r="AP47" s="253">
        <v>0</v>
      </c>
      <c r="AQ47" s="253">
        <v>0</v>
      </c>
      <c r="AR47" s="253">
        <v>0</v>
      </c>
      <c r="AS47" s="253">
        <v>0</v>
      </c>
      <c r="AT47" s="245"/>
      <c r="AU47" s="253" t="s">
        <v>606</v>
      </c>
      <c r="AV47" s="253">
        <v>0</v>
      </c>
      <c r="AW47" s="253">
        <v>0</v>
      </c>
      <c r="AX47" s="253">
        <v>0</v>
      </c>
      <c r="AY47" s="253">
        <v>0</v>
      </c>
      <c r="AZ47" s="253">
        <v>1</v>
      </c>
      <c r="BA47" s="245"/>
      <c r="BB47" s="253" t="s">
        <v>578</v>
      </c>
      <c r="BC47" s="253">
        <v>0</v>
      </c>
      <c r="BD47" s="253">
        <v>0</v>
      </c>
      <c r="BE47" s="253">
        <v>0</v>
      </c>
      <c r="BF47" s="253">
        <v>0</v>
      </c>
      <c r="BG47" s="253">
        <v>0</v>
      </c>
      <c r="BH47" s="247" t="s">
        <v>579</v>
      </c>
      <c r="BI47" s="253">
        <v>0</v>
      </c>
      <c r="BJ47" s="253">
        <v>0</v>
      </c>
      <c r="BK47" s="253">
        <v>0</v>
      </c>
      <c r="BL47" s="253">
        <v>0</v>
      </c>
      <c r="BM47" s="253">
        <v>0</v>
      </c>
      <c r="BN47" s="253"/>
      <c r="BO47" s="247"/>
      <c r="BP47" s="263">
        <v>32319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42195</v>
      </c>
      <c r="D48" s="190">
        <v>67821.078360950007</v>
      </c>
      <c r="E48" s="223">
        <v>1</v>
      </c>
      <c r="F48" s="217"/>
      <c r="G48" s="223" t="s">
        <v>67</v>
      </c>
      <c r="H48" s="223">
        <v>17553.489007600001</v>
      </c>
      <c r="I48" s="164"/>
      <c r="J48" s="159"/>
      <c r="K48" s="228"/>
      <c r="L48" s="228"/>
      <c r="M48" s="228"/>
      <c r="O48" s="241" t="s">
        <v>69</v>
      </c>
      <c r="P48" s="241">
        <v>82201.305798700007</v>
      </c>
      <c r="Q48" s="239"/>
      <c r="S48" s="253" t="s">
        <v>451</v>
      </c>
      <c r="T48" s="258">
        <v>7405564.3200000003</v>
      </c>
      <c r="U48" s="258">
        <v>2706</v>
      </c>
      <c r="V48" s="258">
        <v>2</v>
      </c>
      <c r="W48" s="258">
        <v>181422</v>
      </c>
      <c r="X48" s="258">
        <v>0</v>
      </c>
      <c r="Y48" s="245"/>
      <c r="Z48" s="253" t="s">
        <v>587</v>
      </c>
      <c r="AA48" s="253">
        <v>791400</v>
      </c>
      <c r="AB48" s="253">
        <v>17</v>
      </c>
      <c r="AC48" s="253">
        <v>4</v>
      </c>
      <c r="AD48" s="253">
        <v>700</v>
      </c>
      <c r="AE48" s="253">
        <v>1</v>
      </c>
      <c r="AF48" s="253"/>
      <c r="AG48" s="253" t="s">
        <v>588</v>
      </c>
      <c r="AH48" s="253">
        <v>0</v>
      </c>
      <c r="AI48" s="253">
        <v>0</v>
      </c>
      <c r="AJ48" s="253">
        <v>0</v>
      </c>
      <c r="AK48" s="253">
        <v>0</v>
      </c>
      <c r="AL48" s="253">
        <v>1</v>
      </c>
      <c r="AM48" s="245"/>
      <c r="AN48" s="253" t="s">
        <v>581</v>
      </c>
      <c r="AO48" s="253">
        <v>33384187.870000001</v>
      </c>
      <c r="AP48" s="253">
        <v>5930</v>
      </c>
      <c r="AQ48" s="253">
        <v>447</v>
      </c>
      <c r="AR48" s="253">
        <v>270504</v>
      </c>
      <c r="AS48" s="253">
        <v>0</v>
      </c>
      <c r="AT48" s="245"/>
      <c r="AU48" s="253" t="s">
        <v>587</v>
      </c>
      <c r="AV48" s="253">
        <v>0</v>
      </c>
      <c r="AW48" s="253">
        <v>0</v>
      </c>
      <c r="AX48" s="253">
        <v>0</v>
      </c>
      <c r="AY48" s="253">
        <v>38</v>
      </c>
      <c r="AZ48" s="253">
        <v>1</v>
      </c>
      <c r="BA48" s="245"/>
      <c r="BB48" s="253" t="s">
        <v>579</v>
      </c>
      <c r="BC48" s="253">
        <v>0</v>
      </c>
      <c r="BD48" s="253">
        <v>0</v>
      </c>
      <c r="BE48" s="253">
        <v>0</v>
      </c>
      <c r="BF48" s="253">
        <v>0</v>
      </c>
      <c r="BG48" s="253">
        <v>0</v>
      </c>
      <c r="BH48" s="247" t="s">
        <v>580</v>
      </c>
      <c r="BI48" s="253">
        <v>0</v>
      </c>
      <c r="BJ48" s="253">
        <v>0</v>
      </c>
      <c r="BK48" s="253">
        <v>0</v>
      </c>
      <c r="BL48" s="253">
        <v>1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77502.177466559995</v>
      </c>
      <c r="I49" s="164"/>
      <c r="J49" s="159"/>
      <c r="K49" s="228"/>
      <c r="L49" s="228"/>
      <c r="M49" s="228"/>
      <c r="O49" s="241" t="s">
        <v>115</v>
      </c>
      <c r="P49" s="241">
        <v>1091.58106825</v>
      </c>
      <c r="Q49" s="239"/>
      <c r="S49" s="253" t="s">
        <v>448</v>
      </c>
      <c r="T49" s="258">
        <v>0</v>
      </c>
      <c r="U49" s="258">
        <v>0</v>
      </c>
      <c r="V49" s="258">
        <v>0</v>
      </c>
      <c r="W49" s="258">
        <v>0</v>
      </c>
      <c r="X49" s="258">
        <v>0</v>
      </c>
      <c r="Y49" s="245"/>
      <c r="Z49" s="253" t="s">
        <v>588</v>
      </c>
      <c r="AA49" s="253">
        <v>0</v>
      </c>
      <c r="AB49" s="253">
        <v>0</v>
      </c>
      <c r="AC49" s="253">
        <v>0</v>
      </c>
      <c r="AD49" s="253">
        <v>0</v>
      </c>
      <c r="AE49" s="253">
        <v>1</v>
      </c>
      <c r="AF49" s="253"/>
      <c r="AG49" s="253" t="s">
        <v>607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602</v>
      </c>
      <c r="AO49" s="253">
        <v>123190</v>
      </c>
      <c r="AP49" s="253">
        <v>2</v>
      </c>
      <c r="AQ49" s="253">
        <v>2</v>
      </c>
      <c r="AR49" s="253">
        <v>1</v>
      </c>
      <c r="AS49" s="253">
        <v>1</v>
      </c>
      <c r="AT49" s="245"/>
      <c r="AU49" s="253" t="s">
        <v>588</v>
      </c>
      <c r="AV49" s="253">
        <v>0</v>
      </c>
      <c r="AW49" s="253">
        <v>0</v>
      </c>
      <c r="AX49" s="253">
        <v>0</v>
      </c>
      <c r="AY49" s="253">
        <v>0</v>
      </c>
      <c r="AZ49" s="253">
        <v>1</v>
      </c>
      <c r="BA49" s="245"/>
      <c r="BB49" s="253" t="s">
        <v>580</v>
      </c>
      <c r="BC49" s="253">
        <v>216487.5</v>
      </c>
      <c r="BD49" s="253">
        <v>2</v>
      </c>
      <c r="BE49" s="253">
        <v>2</v>
      </c>
      <c r="BF49" s="253">
        <v>12</v>
      </c>
      <c r="BG49" s="253">
        <v>1</v>
      </c>
      <c r="BH49" s="247" t="s">
        <v>582</v>
      </c>
      <c r="BI49" s="253">
        <v>0</v>
      </c>
      <c r="BJ49" s="253">
        <v>0</v>
      </c>
      <c r="BK49" s="253">
        <v>0</v>
      </c>
      <c r="BL49" s="253">
        <v>0</v>
      </c>
      <c r="BM49" s="253">
        <v>0</v>
      </c>
      <c r="BN49" s="253"/>
      <c r="BO49" s="256" t="s">
        <v>491</v>
      </c>
      <c r="BP49" s="264" t="s">
        <v>538</v>
      </c>
      <c r="BQ49" s="264" t="s">
        <v>566</v>
      </c>
      <c r="BR49" s="264" t="s">
        <v>567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1104.7032654300001</v>
      </c>
      <c r="I50" s="164"/>
      <c r="J50" s="159"/>
      <c r="K50" s="228"/>
      <c r="L50" s="228"/>
      <c r="M50" s="228"/>
      <c r="O50" s="241" t="s">
        <v>283</v>
      </c>
      <c r="P50" s="241">
        <v>337.17680595000002</v>
      </c>
      <c r="Q50" s="239"/>
      <c r="S50" s="253" t="s">
        <v>446</v>
      </c>
      <c r="T50" s="258">
        <v>102243722</v>
      </c>
      <c r="U50" s="258">
        <v>28784</v>
      </c>
      <c r="V50" s="258">
        <v>28</v>
      </c>
      <c r="W50" s="258">
        <v>1099504</v>
      </c>
      <c r="X50" s="258">
        <v>0</v>
      </c>
      <c r="Y50" s="245"/>
      <c r="Z50" s="253" t="s">
        <v>607</v>
      </c>
      <c r="AA50" s="253">
        <v>0</v>
      </c>
      <c r="AB50" s="253">
        <v>0</v>
      </c>
      <c r="AC50" s="253">
        <v>0</v>
      </c>
      <c r="AD50" s="253">
        <v>0</v>
      </c>
      <c r="AE50" s="253">
        <v>1</v>
      </c>
      <c r="AF50" s="253"/>
      <c r="AG50" s="253" t="s">
        <v>590</v>
      </c>
      <c r="AH50" s="253">
        <v>0</v>
      </c>
      <c r="AI50" s="253">
        <v>0</v>
      </c>
      <c r="AJ50" s="253">
        <v>0</v>
      </c>
      <c r="AK50" s="253">
        <v>62</v>
      </c>
      <c r="AL50" s="253">
        <v>1</v>
      </c>
      <c r="AM50" s="245"/>
      <c r="AN50" s="253" t="s">
        <v>606</v>
      </c>
      <c r="AO50" s="253">
        <v>0</v>
      </c>
      <c r="AP50" s="253">
        <v>0</v>
      </c>
      <c r="AQ50" s="253">
        <v>0</v>
      </c>
      <c r="AR50" s="253">
        <v>0</v>
      </c>
      <c r="AS50" s="253">
        <v>1</v>
      </c>
      <c r="AT50" s="245"/>
      <c r="AU50" s="253" t="s">
        <v>607</v>
      </c>
      <c r="AV50" s="253">
        <v>0</v>
      </c>
      <c r="AW50" s="253">
        <v>0</v>
      </c>
      <c r="AX50" s="253">
        <v>0</v>
      </c>
      <c r="AY50" s="253">
        <v>0</v>
      </c>
      <c r="AZ50" s="253">
        <v>1</v>
      </c>
      <c r="BA50" s="245"/>
      <c r="BB50" s="253" t="s">
        <v>582</v>
      </c>
      <c r="BC50" s="253">
        <v>0</v>
      </c>
      <c r="BD50" s="253">
        <v>0</v>
      </c>
      <c r="BE50" s="253">
        <v>0</v>
      </c>
      <c r="BF50" s="253">
        <v>0</v>
      </c>
      <c r="BG50" s="253">
        <v>0</v>
      </c>
      <c r="BH50" s="247" t="s">
        <v>581</v>
      </c>
      <c r="BI50" s="253">
        <v>1803409.05</v>
      </c>
      <c r="BJ50" s="253">
        <v>141</v>
      </c>
      <c r="BK50" s="253">
        <v>40</v>
      </c>
      <c r="BL50" s="253">
        <v>10996</v>
      </c>
      <c r="BM50" s="253">
        <v>0</v>
      </c>
      <c r="BN50" s="253"/>
      <c r="BO50" s="247"/>
      <c r="BP50" s="263">
        <v>66962963297.198868</v>
      </c>
      <c r="BQ50" s="263">
        <v>5317225</v>
      </c>
      <c r="BR50" s="263">
        <v>4468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362.07260473999997</v>
      </c>
      <c r="I51" s="164"/>
      <c r="J51" s="157"/>
      <c r="K51" s="228"/>
      <c r="L51" s="228"/>
      <c r="M51" s="228"/>
      <c r="O51" s="241" t="s">
        <v>284</v>
      </c>
      <c r="P51" s="241">
        <v>25.356043400000001</v>
      </c>
      <c r="Q51" s="239"/>
      <c r="S51" s="253" t="s">
        <v>570</v>
      </c>
      <c r="T51" s="258">
        <v>0</v>
      </c>
      <c r="U51" s="258">
        <v>0</v>
      </c>
      <c r="V51" s="258">
        <v>0</v>
      </c>
      <c r="W51" s="258">
        <v>0</v>
      </c>
      <c r="X51" s="258">
        <v>1</v>
      </c>
      <c r="Y51" s="245"/>
      <c r="Z51" s="253" t="s">
        <v>590</v>
      </c>
      <c r="AA51" s="253">
        <v>58209340.109999999</v>
      </c>
      <c r="AB51" s="253">
        <v>119</v>
      </c>
      <c r="AC51" s="253">
        <v>21</v>
      </c>
      <c r="AD51" s="253">
        <v>1849</v>
      </c>
      <c r="AE51" s="253">
        <v>1</v>
      </c>
      <c r="AF51" s="253"/>
      <c r="AG51" s="253" t="s">
        <v>589</v>
      </c>
      <c r="AH51" s="253">
        <v>0</v>
      </c>
      <c r="AI51" s="253">
        <v>0</v>
      </c>
      <c r="AJ51" s="253">
        <v>0</v>
      </c>
      <c r="AK51" s="253">
        <v>31</v>
      </c>
      <c r="AL51" s="253">
        <v>1</v>
      </c>
      <c r="AM51" s="245"/>
      <c r="AN51" s="253" t="s">
        <v>587</v>
      </c>
      <c r="AO51" s="253">
        <v>1543313.25</v>
      </c>
      <c r="AP51" s="253">
        <v>33</v>
      </c>
      <c r="AQ51" s="253">
        <v>7</v>
      </c>
      <c r="AR51" s="253">
        <v>578</v>
      </c>
      <c r="AS51" s="253">
        <v>1</v>
      </c>
      <c r="AT51" s="245"/>
      <c r="AU51" s="253" t="s">
        <v>590</v>
      </c>
      <c r="AV51" s="253">
        <v>1033700</v>
      </c>
      <c r="AW51" s="253">
        <v>2</v>
      </c>
      <c r="AX51" s="253">
        <v>1</v>
      </c>
      <c r="AY51" s="253">
        <v>127</v>
      </c>
      <c r="AZ51" s="253">
        <v>1</v>
      </c>
      <c r="BA51" s="245"/>
      <c r="BB51" s="253" t="s">
        <v>581</v>
      </c>
      <c r="BC51" s="253">
        <v>58596467.210000001</v>
      </c>
      <c r="BD51" s="253">
        <v>5442</v>
      </c>
      <c r="BE51" s="253">
        <v>412</v>
      </c>
      <c r="BF51" s="253">
        <v>206833</v>
      </c>
      <c r="BG51" s="253">
        <v>0</v>
      </c>
      <c r="BH51" s="247" t="s">
        <v>602</v>
      </c>
      <c r="BI51" s="253">
        <v>0</v>
      </c>
      <c r="BJ51" s="253">
        <v>0</v>
      </c>
      <c r="BK51" s="253">
        <v>0</v>
      </c>
      <c r="BL51" s="253">
        <v>157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23.596737269999998</v>
      </c>
      <c r="I52" s="164"/>
      <c r="J52" s="157"/>
      <c r="K52" s="228"/>
      <c r="L52" s="228"/>
      <c r="M52" s="228"/>
      <c r="O52" s="241" t="s">
        <v>285</v>
      </c>
      <c r="P52" s="241">
        <v>318.39226522000001</v>
      </c>
      <c r="Q52" s="239"/>
      <c r="S52" s="253" t="s">
        <v>447</v>
      </c>
      <c r="T52" s="258">
        <v>142345701</v>
      </c>
      <c r="U52" s="258">
        <v>28026</v>
      </c>
      <c r="V52" s="258">
        <v>168</v>
      </c>
      <c r="W52" s="258">
        <v>874880</v>
      </c>
      <c r="X52" s="258">
        <v>1</v>
      </c>
      <c r="Y52" s="245"/>
      <c r="Z52" s="253" t="s">
        <v>589</v>
      </c>
      <c r="AA52" s="253">
        <v>4626214</v>
      </c>
      <c r="AB52" s="253">
        <v>29</v>
      </c>
      <c r="AC52" s="253">
        <v>8</v>
      </c>
      <c r="AD52" s="253">
        <v>596</v>
      </c>
      <c r="AE52" s="253">
        <v>1</v>
      </c>
      <c r="AF52" s="253"/>
      <c r="AG52" s="253" t="s">
        <v>585</v>
      </c>
      <c r="AH52" s="253">
        <v>0</v>
      </c>
      <c r="AI52" s="253">
        <v>0</v>
      </c>
      <c r="AJ52" s="253">
        <v>0</v>
      </c>
      <c r="AK52" s="253">
        <v>31</v>
      </c>
      <c r="AL52" s="253">
        <v>1</v>
      </c>
      <c r="AM52" s="245"/>
      <c r="AN52" s="253" t="s">
        <v>588</v>
      </c>
      <c r="AO52" s="253">
        <v>0</v>
      </c>
      <c r="AP52" s="253">
        <v>0</v>
      </c>
      <c r="AQ52" s="253">
        <v>0</v>
      </c>
      <c r="AR52" s="253">
        <v>0</v>
      </c>
      <c r="AS52" s="253">
        <v>1</v>
      </c>
      <c r="AT52" s="245"/>
      <c r="AU52" s="253" t="s">
        <v>589</v>
      </c>
      <c r="AV52" s="253">
        <v>0</v>
      </c>
      <c r="AW52" s="253">
        <v>0</v>
      </c>
      <c r="AX52" s="253">
        <v>0</v>
      </c>
      <c r="AY52" s="253">
        <v>34</v>
      </c>
      <c r="AZ52" s="253">
        <v>1</v>
      </c>
      <c r="BA52" s="245"/>
      <c r="BB52" s="253" t="s">
        <v>602</v>
      </c>
      <c r="BC52" s="253">
        <v>2145080</v>
      </c>
      <c r="BD52" s="253">
        <v>40</v>
      </c>
      <c r="BE52" s="253">
        <v>11</v>
      </c>
      <c r="BF52" s="253">
        <v>3224</v>
      </c>
      <c r="BG52" s="253">
        <v>1</v>
      </c>
      <c r="BH52" s="247" t="s">
        <v>606</v>
      </c>
      <c r="BI52" s="253">
        <v>0</v>
      </c>
      <c r="BJ52" s="253">
        <v>0</v>
      </c>
      <c r="BK52" s="253">
        <v>0</v>
      </c>
      <c r="BL52" s="253">
        <v>6</v>
      </c>
      <c r="BM52" s="253">
        <v>1</v>
      </c>
      <c r="BN52" s="253"/>
      <c r="BO52" s="259" t="s">
        <v>492</v>
      </c>
      <c r="BP52" s="264" t="s">
        <v>538</v>
      </c>
      <c r="BQ52" s="264" t="s">
        <v>566</v>
      </c>
      <c r="BR52" s="264" t="s">
        <v>567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311.90951226999999</v>
      </c>
      <c r="I53" s="164"/>
      <c r="J53" s="157"/>
      <c r="K53" s="228"/>
      <c r="L53" s="228"/>
      <c r="M53" s="228"/>
      <c r="O53" s="241" t="s">
        <v>286</v>
      </c>
      <c r="P53" s="241">
        <v>226.85448787999999</v>
      </c>
      <c r="Q53" s="239"/>
      <c r="S53" s="253" t="s">
        <v>182</v>
      </c>
      <c r="T53" s="258">
        <v>1197257.449</v>
      </c>
      <c r="U53" s="258">
        <v>24382</v>
      </c>
      <c r="V53" s="258">
        <v>15</v>
      </c>
      <c r="W53" s="258">
        <v>637952</v>
      </c>
      <c r="X53" s="258">
        <v>1</v>
      </c>
      <c r="Y53" s="245"/>
      <c r="Z53" s="253" t="s">
        <v>585</v>
      </c>
      <c r="AA53" s="253">
        <v>420125</v>
      </c>
      <c r="AB53" s="253">
        <v>5</v>
      </c>
      <c r="AC53" s="253">
        <v>1</v>
      </c>
      <c r="AD53" s="253">
        <v>640</v>
      </c>
      <c r="AE53" s="253">
        <v>1</v>
      </c>
      <c r="AF53" s="253"/>
      <c r="AG53" s="253" t="s">
        <v>608</v>
      </c>
      <c r="AH53" s="253">
        <v>93890</v>
      </c>
      <c r="AI53" s="253">
        <v>1</v>
      </c>
      <c r="AJ53" s="253">
        <v>1</v>
      </c>
      <c r="AK53" s="253">
        <v>47</v>
      </c>
      <c r="AL53" s="253">
        <v>1</v>
      </c>
      <c r="AM53" s="245"/>
      <c r="AN53" s="253" t="s">
        <v>607</v>
      </c>
      <c r="AO53" s="253">
        <v>0</v>
      </c>
      <c r="AP53" s="253">
        <v>0</v>
      </c>
      <c r="AQ53" s="253">
        <v>0</v>
      </c>
      <c r="AR53" s="253">
        <v>0</v>
      </c>
      <c r="AS53" s="253">
        <v>1</v>
      </c>
      <c r="AT53" s="245"/>
      <c r="AU53" s="253" t="s">
        <v>585</v>
      </c>
      <c r="AV53" s="253">
        <v>0</v>
      </c>
      <c r="AW53" s="253">
        <v>0</v>
      </c>
      <c r="AX53" s="253">
        <v>0</v>
      </c>
      <c r="AY53" s="253">
        <v>36</v>
      </c>
      <c r="AZ53" s="253">
        <v>1</v>
      </c>
      <c r="BA53" s="245"/>
      <c r="BB53" s="253" t="s">
        <v>620</v>
      </c>
      <c r="BC53" s="253">
        <v>0</v>
      </c>
      <c r="BD53" s="253">
        <v>0</v>
      </c>
      <c r="BE53" s="253">
        <v>0</v>
      </c>
      <c r="BF53" s="253">
        <v>0</v>
      </c>
      <c r="BG53" s="253">
        <v>1</v>
      </c>
      <c r="BH53" s="247" t="s">
        <v>587</v>
      </c>
      <c r="BI53" s="253">
        <v>0</v>
      </c>
      <c r="BJ53" s="253">
        <v>0</v>
      </c>
      <c r="BK53" s="253">
        <v>0</v>
      </c>
      <c r="BL53" s="253">
        <v>21</v>
      </c>
      <c r="BM53" s="253">
        <v>1</v>
      </c>
      <c r="BN53" s="253"/>
      <c r="BO53" s="251"/>
      <c r="BP53" s="263">
        <v>44133693058.025002</v>
      </c>
      <c r="BQ53" s="263">
        <v>1702788</v>
      </c>
      <c r="BR53" s="263">
        <v>186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224.45855408</v>
      </c>
      <c r="I54" s="164"/>
      <c r="J54" s="157"/>
      <c r="K54" s="228"/>
      <c r="L54" s="228"/>
      <c r="M54" s="228"/>
      <c r="O54" s="241" t="s">
        <v>287</v>
      </c>
      <c r="P54" s="241">
        <v>187.57706089000001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608</v>
      </c>
      <c r="AA54" s="253">
        <v>12548770</v>
      </c>
      <c r="AB54" s="253">
        <v>130</v>
      </c>
      <c r="AC54" s="253">
        <v>8</v>
      </c>
      <c r="AD54" s="253">
        <v>1123</v>
      </c>
      <c r="AE54" s="253">
        <v>1</v>
      </c>
      <c r="AF54" s="253"/>
      <c r="AG54" s="253" t="s">
        <v>594</v>
      </c>
      <c r="AH54" s="253">
        <v>0</v>
      </c>
      <c r="AI54" s="253">
        <v>0</v>
      </c>
      <c r="AJ54" s="253">
        <v>0</v>
      </c>
      <c r="AK54" s="253">
        <v>21</v>
      </c>
      <c r="AL54" s="253">
        <v>1</v>
      </c>
      <c r="AM54" s="245"/>
      <c r="AN54" s="253" t="s">
        <v>590</v>
      </c>
      <c r="AO54" s="253">
        <v>162114600.06999999</v>
      </c>
      <c r="AP54" s="253">
        <v>340</v>
      </c>
      <c r="AQ54" s="253">
        <v>25</v>
      </c>
      <c r="AR54" s="253">
        <v>1179</v>
      </c>
      <c r="AS54" s="253">
        <v>1</v>
      </c>
      <c r="AT54" s="245"/>
      <c r="AU54" s="253" t="s">
        <v>608</v>
      </c>
      <c r="AV54" s="253">
        <v>2974100</v>
      </c>
      <c r="AW54" s="253">
        <v>30</v>
      </c>
      <c r="AX54" s="253">
        <v>2</v>
      </c>
      <c r="AY54" s="253">
        <v>56</v>
      </c>
      <c r="AZ54" s="253">
        <v>1</v>
      </c>
      <c r="BA54" s="245"/>
      <c r="BB54" s="253" t="s">
        <v>606</v>
      </c>
      <c r="BC54" s="253">
        <v>122400</v>
      </c>
      <c r="BD54" s="253">
        <v>8</v>
      </c>
      <c r="BE54" s="253">
        <v>3</v>
      </c>
      <c r="BF54" s="253">
        <v>52</v>
      </c>
      <c r="BG54" s="253">
        <v>1</v>
      </c>
      <c r="BH54" s="247" t="s">
        <v>588</v>
      </c>
      <c r="BI54" s="253">
        <v>0</v>
      </c>
      <c r="BJ54" s="253">
        <v>0</v>
      </c>
      <c r="BK54" s="253">
        <v>0</v>
      </c>
      <c r="BL54" s="253">
        <v>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181.85906611999999</v>
      </c>
      <c r="I55" s="164"/>
      <c r="J55" s="157"/>
      <c r="K55" s="228"/>
      <c r="L55" s="228"/>
      <c r="M55" s="228"/>
      <c r="O55" s="241" t="s">
        <v>288</v>
      </c>
      <c r="P55" s="241">
        <v>410.82817834999997</v>
      </c>
      <c r="Q55" s="239"/>
      <c r="S55" s="253" t="s">
        <v>446</v>
      </c>
      <c r="T55" s="258">
        <v>25434442794.436401</v>
      </c>
      <c r="U55" s="258">
        <v>123109</v>
      </c>
      <c r="V55" s="258">
        <v>10978</v>
      </c>
      <c r="W55" s="258">
        <v>615965</v>
      </c>
      <c r="X55" s="258">
        <v>1</v>
      </c>
      <c r="Y55" s="245"/>
      <c r="Z55" s="253" t="s">
        <v>594</v>
      </c>
      <c r="AA55" s="253">
        <v>53256670</v>
      </c>
      <c r="AB55" s="253">
        <v>253</v>
      </c>
      <c r="AC55" s="253">
        <v>7</v>
      </c>
      <c r="AD55" s="253">
        <v>1970</v>
      </c>
      <c r="AE55" s="253">
        <v>1</v>
      </c>
      <c r="AF55" s="253"/>
      <c r="AG55" s="253" t="s">
        <v>595</v>
      </c>
      <c r="AH55" s="253">
        <v>1017060</v>
      </c>
      <c r="AI55" s="253">
        <v>20</v>
      </c>
      <c r="AJ55" s="253">
        <v>1</v>
      </c>
      <c r="AK55" s="253">
        <v>24</v>
      </c>
      <c r="AL55" s="253">
        <v>1</v>
      </c>
      <c r="AM55" s="245"/>
      <c r="AN55" s="253" t="s">
        <v>589</v>
      </c>
      <c r="AO55" s="253">
        <v>3833470</v>
      </c>
      <c r="AP55" s="253">
        <v>24</v>
      </c>
      <c r="AQ55" s="253">
        <v>6</v>
      </c>
      <c r="AR55" s="253">
        <v>589</v>
      </c>
      <c r="AS55" s="253">
        <v>1</v>
      </c>
      <c r="AT55" s="245"/>
      <c r="AU55" s="253" t="s">
        <v>594</v>
      </c>
      <c r="AV55" s="253">
        <v>0</v>
      </c>
      <c r="AW55" s="253">
        <v>0</v>
      </c>
      <c r="AX55" s="253">
        <v>0</v>
      </c>
      <c r="AY55" s="253">
        <v>235</v>
      </c>
      <c r="AZ55" s="253">
        <v>1</v>
      </c>
      <c r="BA55" s="245"/>
      <c r="BB55" s="253" t="s">
        <v>587</v>
      </c>
      <c r="BC55" s="253">
        <v>109500</v>
      </c>
      <c r="BD55" s="253">
        <v>2</v>
      </c>
      <c r="BE55" s="253">
        <v>1</v>
      </c>
      <c r="BF55" s="253">
        <v>466</v>
      </c>
      <c r="BG55" s="253">
        <v>1</v>
      </c>
      <c r="BH55" s="247" t="s">
        <v>618</v>
      </c>
      <c r="BI55" s="253">
        <v>0</v>
      </c>
      <c r="BJ55" s="253">
        <v>0</v>
      </c>
      <c r="BK55" s="253">
        <v>0</v>
      </c>
      <c r="BL55" s="253">
        <v>0</v>
      </c>
      <c r="BM55" s="253">
        <v>1</v>
      </c>
      <c r="BN55" s="253"/>
      <c r="BO55" s="256" t="s">
        <v>493</v>
      </c>
      <c r="BP55" s="264" t="s">
        <v>622</v>
      </c>
      <c r="BQ55" s="264" t="s">
        <v>568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403.23259833999998</v>
      </c>
      <c r="I56" s="164"/>
      <c r="J56" s="157"/>
      <c r="K56" s="228"/>
      <c r="L56" s="228"/>
      <c r="M56" s="228"/>
      <c r="O56" s="241" t="s">
        <v>289</v>
      </c>
      <c r="P56" s="241">
        <v>8560.9867516199993</v>
      </c>
      <c r="Q56" s="239"/>
      <c r="S56" s="253" t="s">
        <v>451</v>
      </c>
      <c r="T56" s="258">
        <v>21585851.399999999</v>
      </c>
      <c r="U56" s="258">
        <v>8767</v>
      </c>
      <c r="V56" s="258">
        <v>13</v>
      </c>
      <c r="W56" s="258">
        <v>476657</v>
      </c>
      <c r="X56" s="258">
        <v>1</v>
      </c>
      <c r="Y56" s="245"/>
      <c r="Z56" s="253" t="s">
        <v>595</v>
      </c>
      <c r="AA56" s="253">
        <v>16659162.5</v>
      </c>
      <c r="AB56" s="253">
        <v>316</v>
      </c>
      <c r="AC56" s="253">
        <v>12</v>
      </c>
      <c r="AD56" s="253">
        <v>434</v>
      </c>
      <c r="AE56" s="253">
        <v>1</v>
      </c>
      <c r="AF56" s="253"/>
      <c r="AG56" s="253" t="s">
        <v>571</v>
      </c>
      <c r="AH56" s="253">
        <v>0</v>
      </c>
      <c r="AI56" s="253">
        <v>0</v>
      </c>
      <c r="AJ56" s="253">
        <v>0</v>
      </c>
      <c r="AK56" s="253">
        <v>0</v>
      </c>
      <c r="AL56" s="253">
        <v>1</v>
      </c>
      <c r="AM56" s="245"/>
      <c r="AN56" s="253" t="s">
        <v>585</v>
      </c>
      <c r="AO56" s="253">
        <v>8120075</v>
      </c>
      <c r="AP56" s="253">
        <v>97</v>
      </c>
      <c r="AQ56" s="253">
        <v>10</v>
      </c>
      <c r="AR56" s="253">
        <v>775</v>
      </c>
      <c r="AS56" s="253">
        <v>1</v>
      </c>
      <c r="AT56" s="245"/>
      <c r="AU56" s="253" t="s">
        <v>595</v>
      </c>
      <c r="AV56" s="253">
        <v>0</v>
      </c>
      <c r="AW56" s="253">
        <v>0</v>
      </c>
      <c r="AX56" s="253">
        <v>0</v>
      </c>
      <c r="AY56" s="253">
        <v>70</v>
      </c>
      <c r="AZ56" s="253">
        <v>1</v>
      </c>
      <c r="BA56" s="245"/>
      <c r="BB56" s="253" t="s">
        <v>588</v>
      </c>
      <c r="BC56" s="253">
        <v>0</v>
      </c>
      <c r="BD56" s="253">
        <v>0</v>
      </c>
      <c r="BE56" s="253">
        <v>0</v>
      </c>
      <c r="BF56" s="253">
        <v>0</v>
      </c>
      <c r="BG56" s="253">
        <v>1</v>
      </c>
      <c r="BH56" s="247" t="s">
        <v>590</v>
      </c>
      <c r="BI56" s="253">
        <v>0</v>
      </c>
      <c r="BJ56" s="253">
        <v>0</v>
      </c>
      <c r="BK56" s="253">
        <v>0</v>
      </c>
      <c r="BL56" s="253">
        <v>2</v>
      </c>
      <c r="BM56" s="253">
        <v>1</v>
      </c>
      <c r="BN56" s="253"/>
      <c r="BO56" s="247"/>
      <c r="BP56" s="263" t="s">
        <v>623</v>
      </c>
      <c r="BQ56" s="263">
        <v>3052723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8115.47755607</v>
      </c>
      <c r="I57" s="164"/>
      <c r="J57" s="157"/>
      <c r="K57" s="228"/>
      <c r="L57" s="228"/>
      <c r="M57" s="228"/>
      <c r="O57" s="241" t="s">
        <v>290</v>
      </c>
      <c r="P57" s="241">
        <v>798.06927200999996</v>
      </c>
      <c r="Q57" s="239"/>
      <c r="S57" s="253" t="s">
        <v>450</v>
      </c>
      <c r="T57" s="258">
        <v>0</v>
      </c>
      <c r="U57" s="258">
        <v>9594</v>
      </c>
      <c r="V57" s="258">
        <v>28</v>
      </c>
      <c r="W57" s="258">
        <v>6513524</v>
      </c>
      <c r="X57" s="258">
        <v>1</v>
      </c>
      <c r="Y57" s="245"/>
      <c r="Z57" s="253" t="s">
        <v>571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586</v>
      </c>
      <c r="AH57" s="253">
        <v>0</v>
      </c>
      <c r="AI57" s="253">
        <v>0</v>
      </c>
      <c r="AJ57" s="253">
        <v>0</v>
      </c>
      <c r="AK57" s="253">
        <v>0</v>
      </c>
      <c r="AL57" s="253">
        <v>0</v>
      </c>
      <c r="AM57" s="245"/>
      <c r="AN57" s="253" t="s">
        <v>608</v>
      </c>
      <c r="AO57" s="253">
        <v>9380350</v>
      </c>
      <c r="AP57" s="253">
        <v>94</v>
      </c>
      <c r="AQ57" s="253">
        <v>7</v>
      </c>
      <c r="AR57" s="253">
        <v>995</v>
      </c>
      <c r="AS57" s="253">
        <v>1</v>
      </c>
      <c r="AT57" s="245"/>
      <c r="AU57" s="253" t="s">
        <v>571</v>
      </c>
      <c r="AV57" s="253">
        <v>0</v>
      </c>
      <c r="AW57" s="253">
        <v>0</v>
      </c>
      <c r="AX57" s="253">
        <v>0</v>
      </c>
      <c r="AY57" s="253">
        <v>0</v>
      </c>
      <c r="AZ57" s="253">
        <v>1</v>
      </c>
      <c r="BA57" s="245"/>
      <c r="BB57" s="253" t="s">
        <v>618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589</v>
      </c>
      <c r="BI57" s="253">
        <v>1013100</v>
      </c>
      <c r="BJ57" s="253">
        <v>6</v>
      </c>
      <c r="BK57" s="253">
        <v>2</v>
      </c>
      <c r="BL57" s="253">
        <v>25</v>
      </c>
      <c r="BM57" s="253">
        <v>1</v>
      </c>
      <c r="BN57" s="253"/>
      <c r="BO57" s="247"/>
      <c r="BP57" s="263" t="s">
        <v>624</v>
      </c>
      <c r="BQ57" s="263">
        <v>1603007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810.38777562999996</v>
      </c>
      <c r="I58" s="164"/>
      <c r="J58" s="157"/>
      <c r="K58" s="228"/>
      <c r="L58" s="228"/>
      <c r="M58" s="228"/>
      <c r="O58" s="241" t="s">
        <v>95</v>
      </c>
      <c r="P58" s="241">
        <v>562.35324287000003</v>
      </c>
      <c r="Q58" s="239"/>
      <c r="S58" s="245" t="s">
        <v>448</v>
      </c>
      <c r="T58" s="245">
        <v>0</v>
      </c>
      <c r="U58" s="245">
        <v>16521</v>
      </c>
      <c r="V58" s="245">
        <v>154</v>
      </c>
      <c r="W58" s="245">
        <v>504906</v>
      </c>
      <c r="X58" s="245">
        <v>1</v>
      </c>
      <c r="Y58" s="245"/>
      <c r="Z58" s="253" t="s">
        <v>586</v>
      </c>
      <c r="AA58" s="253">
        <v>0</v>
      </c>
      <c r="AB58" s="253">
        <v>0</v>
      </c>
      <c r="AC58" s="253">
        <v>0</v>
      </c>
      <c r="AD58" s="253">
        <v>0</v>
      </c>
      <c r="AE58" s="253">
        <v>0</v>
      </c>
      <c r="AF58" s="253"/>
      <c r="AG58" s="253" t="s">
        <v>574</v>
      </c>
      <c r="AH58" s="253">
        <v>0</v>
      </c>
      <c r="AI58" s="253">
        <v>0</v>
      </c>
      <c r="AJ58" s="253">
        <v>0</v>
      </c>
      <c r="AK58" s="253">
        <v>0</v>
      </c>
      <c r="AL58" s="253">
        <v>0</v>
      </c>
      <c r="AM58" s="245"/>
      <c r="AN58" s="253" t="s">
        <v>594</v>
      </c>
      <c r="AO58" s="253">
        <v>42042350.2575</v>
      </c>
      <c r="AP58" s="253">
        <v>198</v>
      </c>
      <c r="AQ58" s="253">
        <v>5</v>
      </c>
      <c r="AR58" s="253">
        <v>1814</v>
      </c>
      <c r="AS58" s="253">
        <v>1</v>
      </c>
      <c r="AT58" s="245"/>
      <c r="AU58" s="253" t="s">
        <v>586</v>
      </c>
      <c r="AV58" s="253">
        <v>0</v>
      </c>
      <c r="AW58" s="253">
        <v>0</v>
      </c>
      <c r="AX58" s="253">
        <v>0</v>
      </c>
      <c r="AY58" s="253">
        <v>0</v>
      </c>
      <c r="AZ58" s="253">
        <v>0</v>
      </c>
      <c r="BA58" s="245"/>
      <c r="BB58" s="253" t="s">
        <v>590</v>
      </c>
      <c r="BC58" s="253">
        <v>0</v>
      </c>
      <c r="BD58" s="253">
        <v>0</v>
      </c>
      <c r="BE58" s="253">
        <v>0</v>
      </c>
      <c r="BF58" s="253">
        <v>44</v>
      </c>
      <c r="BG58" s="253">
        <v>1</v>
      </c>
      <c r="BH58" s="247" t="s">
        <v>585</v>
      </c>
      <c r="BI58" s="253">
        <v>0</v>
      </c>
      <c r="BJ58" s="253">
        <v>0</v>
      </c>
      <c r="BK58" s="253">
        <v>0</v>
      </c>
      <c r="BL58" s="253">
        <v>44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545.50868873000002</v>
      </c>
      <c r="I59" s="164"/>
      <c r="J59" s="157"/>
      <c r="K59" s="228"/>
      <c r="L59" s="228"/>
      <c r="M59" s="228"/>
      <c r="O59" s="241" t="s">
        <v>97</v>
      </c>
      <c r="P59" s="241">
        <v>449.94184646000002</v>
      </c>
      <c r="Q59" s="239"/>
      <c r="S59" s="245" t="s">
        <v>570</v>
      </c>
      <c r="T59" s="245">
        <v>0</v>
      </c>
      <c r="U59" s="245">
        <v>0</v>
      </c>
      <c r="V59" s="245">
        <v>0</v>
      </c>
      <c r="W59" s="245">
        <v>0</v>
      </c>
      <c r="X59" s="245">
        <v>0</v>
      </c>
      <c r="Y59" s="245"/>
      <c r="Z59" s="253" t="s">
        <v>574</v>
      </c>
      <c r="AA59" s="253">
        <v>0</v>
      </c>
      <c r="AB59" s="253">
        <v>0</v>
      </c>
      <c r="AC59" s="253">
        <v>0</v>
      </c>
      <c r="AD59" s="253">
        <v>0</v>
      </c>
      <c r="AE59" s="253">
        <v>0</v>
      </c>
      <c r="AF59" s="253"/>
      <c r="AG59" s="253" t="s">
        <v>609</v>
      </c>
      <c r="AH59" s="253">
        <v>0</v>
      </c>
      <c r="AI59" s="253">
        <v>0</v>
      </c>
      <c r="AJ59" s="253">
        <v>0</v>
      </c>
      <c r="AK59" s="253">
        <v>40</v>
      </c>
      <c r="AL59" s="253">
        <v>0</v>
      </c>
      <c r="AM59" s="245"/>
      <c r="AN59" s="253" t="s">
        <v>595</v>
      </c>
      <c r="AO59" s="253">
        <v>3669250</v>
      </c>
      <c r="AP59" s="253">
        <v>70</v>
      </c>
      <c r="AQ59" s="253">
        <v>4</v>
      </c>
      <c r="AR59" s="253">
        <v>510</v>
      </c>
      <c r="AS59" s="253">
        <v>1</v>
      </c>
      <c r="AT59" s="245"/>
      <c r="AU59" s="253" t="s">
        <v>574</v>
      </c>
      <c r="AV59" s="253">
        <v>0</v>
      </c>
      <c r="AW59" s="253">
        <v>0</v>
      </c>
      <c r="AX59" s="253">
        <v>0</v>
      </c>
      <c r="AY59" s="253">
        <v>0</v>
      </c>
      <c r="AZ59" s="253">
        <v>0</v>
      </c>
      <c r="BA59" s="245"/>
      <c r="BB59" s="253" t="s">
        <v>589</v>
      </c>
      <c r="BC59" s="253">
        <v>27157040.002</v>
      </c>
      <c r="BD59" s="253">
        <v>169</v>
      </c>
      <c r="BE59" s="253">
        <v>33</v>
      </c>
      <c r="BF59" s="253">
        <v>994</v>
      </c>
      <c r="BG59" s="253">
        <v>1</v>
      </c>
      <c r="BH59" s="247" t="s">
        <v>608</v>
      </c>
      <c r="BI59" s="253">
        <v>0</v>
      </c>
      <c r="BJ59" s="253">
        <v>0</v>
      </c>
      <c r="BK59" s="253">
        <v>0</v>
      </c>
      <c r="BL59" s="253">
        <v>56</v>
      </c>
      <c r="BM59" s="253">
        <v>1</v>
      </c>
      <c r="BN59" s="253"/>
      <c r="BO59" s="256" t="s">
        <v>475</v>
      </c>
      <c r="BP59" s="264" t="s">
        <v>538</v>
      </c>
      <c r="BQ59" s="264" t="s">
        <v>566</v>
      </c>
      <c r="BR59" s="264" t="s">
        <v>567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441.19374125000002</v>
      </c>
      <c r="I60" s="164"/>
      <c r="J60" s="157"/>
      <c r="K60" s="228"/>
      <c r="L60" s="228"/>
      <c r="M60" s="228"/>
      <c r="O60" s="241" t="s">
        <v>293</v>
      </c>
      <c r="P60" s="241">
        <v>84684.175332379993</v>
      </c>
      <c r="Q60" s="239"/>
      <c r="R60" s="153" t="s">
        <v>456</v>
      </c>
      <c r="S60" s="254" t="s">
        <v>564</v>
      </c>
      <c r="T60" s="257" t="s">
        <v>565</v>
      </c>
      <c r="U60" s="257" t="s">
        <v>566</v>
      </c>
      <c r="V60" s="257" t="s">
        <v>567</v>
      </c>
      <c r="W60" s="257" t="s">
        <v>568</v>
      </c>
      <c r="X60" s="257" t="s">
        <v>569</v>
      </c>
      <c r="Y60" s="245"/>
      <c r="Z60" s="253" t="s">
        <v>609</v>
      </c>
      <c r="AA60" s="253">
        <v>520900</v>
      </c>
      <c r="AB60" s="253">
        <v>40</v>
      </c>
      <c r="AC60" s="253">
        <v>4</v>
      </c>
      <c r="AD60" s="253">
        <v>920</v>
      </c>
      <c r="AE60" s="253">
        <v>0</v>
      </c>
      <c r="AF60" s="253"/>
      <c r="AG60" s="253" t="s">
        <v>610</v>
      </c>
      <c r="AH60" s="253">
        <v>0</v>
      </c>
      <c r="AI60" s="253">
        <v>0</v>
      </c>
      <c r="AJ60" s="253">
        <v>0</v>
      </c>
      <c r="AK60" s="253">
        <v>0</v>
      </c>
      <c r="AL60" s="253">
        <v>0</v>
      </c>
      <c r="AM60" s="245"/>
      <c r="AN60" s="253" t="s">
        <v>571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609</v>
      </c>
      <c r="AV60" s="253">
        <v>0</v>
      </c>
      <c r="AW60" s="253">
        <v>0</v>
      </c>
      <c r="AX60" s="253">
        <v>0</v>
      </c>
      <c r="AY60" s="253">
        <v>50</v>
      </c>
      <c r="AZ60" s="253">
        <v>0</v>
      </c>
      <c r="BA60" s="245"/>
      <c r="BB60" s="253" t="s">
        <v>585</v>
      </c>
      <c r="BC60" s="253">
        <v>2023375</v>
      </c>
      <c r="BD60" s="253">
        <v>23</v>
      </c>
      <c r="BE60" s="253">
        <v>7</v>
      </c>
      <c r="BF60" s="253">
        <v>817</v>
      </c>
      <c r="BG60" s="253">
        <v>1</v>
      </c>
      <c r="BH60" s="247" t="s">
        <v>594</v>
      </c>
      <c r="BI60" s="253">
        <v>0</v>
      </c>
      <c r="BJ60" s="253">
        <v>0</v>
      </c>
      <c r="BK60" s="253">
        <v>0</v>
      </c>
      <c r="BL60" s="253">
        <v>2</v>
      </c>
      <c r="BM60" s="253">
        <v>1</v>
      </c>
      <c r="BN60" s="253"/>
      <c r="BO60" s="247"/>
      <c r="BP60" s="263">
        <v>132813646513.18927</v>
      </c>
      <c r="BQ60" s="263">
        <v>10626152</v>
      </c>
      <c r="BR60" s="263">
        <v>11438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79667.333399900002</v>
      </c>
      <c r="I61" s="164"/>
      <c r="J61" s="157"/>
      <c r="K61" s="228"/>
      <c r="L61" s="228"/>
      <c r="M61" s="228"/>
      <c r="O61" s="241" t="s">
        <v>99</v>
      </c>
      <c r="P61" s="241">
        <v>20306.92473721</v>
      </c>
      <c r="Q61" s="239"/>
      <c r="R61" s="157"/>
      <c r="S61" s="253" t="s">
        <v>449</v>
      </c>
      <c r="T61" s="258">
        <v>2701762341.198</v>
      </c>
      <c r="U61" s="258">
        <v>11023624</v>
      </c>
      <c r="V61" s="258">
        <v>470</v>
      </c>
      <c r="W61" s="258">
        <v>14555497</v>
      </c>
      <c r="X61" s="258">
        <v>1</v>
      </c>
      <c r="Y61" s="245"/>
      <c r="Z61" s="253" t="s">
        <v>610</v>
      </c>
      <c r="AA61" s="253">
        <v>0</v>
      </c>
      <c r="AB61" s="253">
        <v>0</v>
      </c>
      <c r="AC61" s="253">
        <v>0</v>
      </c>
      <c r="AD61" s="253">
        <v>0</v>
      </c>
      <c r="AE61" s="253">
        <v>0</v>
      </c>
      <c r="AF61" s="253"/>
      <c r="AG61" s="253" t="s">
        <v>575</v>
      </c>
      <c r="AH61" s="253">
        <v>0</v>
      </c>
      <c r="AI61" s="253">
        <v>0</v>
      </c>
      <c r="AJ61" s="253">
        <v>0</v>
      </c>
      <c r="AK61" s="253">
        <v>0</v>
      </c>
      <c r="AL61" s="253">
        <v>0</v>
      </c>
      <c r="AM61" s="245"/>
      <c r="AN61" s="253" t="s">
        <v>586</v>
      </c>
      <c r="AO61" s="253">
        <v>0</v>
      </c>
      <c r="AP61" s="253">
        <v>0</v>
      </c>
      <c r="AQ61" s="253">
        <v>0</v>
      </c>
      <c r="AR61" s="253">
        <v>0</v>
      </c>
      <c r="AS61" s="253">
        <v>0</v>
      </c>
      <c r="AT61" s="245"/>
      <c r="AU61" s="253" t="s">
        <v>610</v>
      </c>
      <c r="AV61" s="253">
        <v>0</v>
      </c>
      <c r="AW61" s="253">
        <v>0</v>
      </c>
      <c r="AX61" s="253">
        <v>0</v>
      </c>
      <c r="AY61" s="253">
        <v>0</v>
      </c>
      <c r="AZ61" s="253">
        <v>0</v>
      </c>
      <c r="BA61" s="245"/>
      <c r="BB61" s="253" t="s">
        <v>608</v>
      </c>
      <c r="BC61" s="253">
        <v>7679210.04</v>
      </c>
      <c r="BD61" s="253">
        <v>79</v>
      </c>
      <c r="BE61" s="253">
        <v>28</v>
      </c>
      <c r="BF61" s="253">
        <v>1449</v>
      </c>
      <c r="BG61" s="253">
        <v>1</v>
      </c>
      <c r="BH61" s="247" t="s">
        <v>595</v>
      </c>
      <c r="BI61" s="253">
        <v>633100</v>
      </c>
      <c r="BJ61" s="253">
        <v>13</v>
      </c>
      <c r="BK61" s="253">
        <v>1</v>
      </c>
      <c r="BL61" s="253">
        <v>21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19562.188555469998</v>
      </c>
      <c r="I62" s="164"/>
      <c r="J62" s="157"/>
      <c r="K62" s="228"/>
      <c r="L62" s="228"/>
      <c r="M62" s="228"/>
      <c r="O62" s="241" t="s">
        <v>294</v>
      </c>
      <c r="P62" s="241">
        <v>263.19653482000001</v>
      </c>
      <c r="Q62" s="239"/>
      <c r="R62" s="157"/>
      <c r="S62" s="253" t="s">
        <v>447</v>
      </c>
      <c r="T62" s="258">
        <v>573713093.29999995</v>
      </c>
      <c r="U62" s="258">
        <v>1175983</v>
      </c>
      <c r="V62" s="258">
        <v>685</v>
      </c>
      <c r="W62" s="258">
        <v>1472774</v>
      </c>
      <c r="X62" s="258">
        <v>0</v>
      </c>
      <c r="Y62" s="245"/>
      <c r="Z62" s="253" t="s">
        <v>575</v>
      </c>
      <c r="AA62" s="253">
        <v>0</v>
      </c>
      <c r="AB62" s="253">
        <v>0</v>
      </c>
      <c r="AC62" s="253">
        <v>0</v>
      </c>
      <c r="AD62" s="253">
        <v>0</v>
      </c>
      <c r="AE62" s="253">
        <v>0</v>
      </c>
      <c r="AF62" s="253"/>
      <c r="AG62" s="253" t="s">
        <v>611</v>
      </c>
      <c r="AH62" s="253">
        <v>0</v>
      </c>
      <c r="AI62" s="253">
        <v>0</v>
      </c>
      <c r="AJ62" s="253">
        <v>0</v>
      </c>
      <c r="AK62" s="253">
        <v>0</v>
      </c>
      <c r="AL62" s="253">
        <v>0</v>
      </c>
      <c r="AM62" s="245"/>
      <c r="AN62" s="253" t="s">
        <v>574</v>
      </c>
      <c r="AO62" s="253">
        <v>0</v>
      </c>
      <c r="AP62" s="253">
        <v>0</v>
      </c>
      <c r="AQ62" s="253">
        <v>0</v>
      </c>
      <c r="AR62" s="253">
        <v>0</v>
      </c>
      <c r="AS62" s="253">
        <v>0</v>
      </c>
      <c r="AT62" s="245"/>
      <c r="AU62" s="253" t="s">
        <v>575</v>
      </c>
      <c r="AV62" s="253">
        <v>0</v>
      </c>
      <c r="AW62" s="253">
        <v>0</v>
      </c>
      <c r="AX62" s="253">
        <v>0</v>
      </c>
      <c r="AY62" s="253">
        <v>0</v>
      </c>
      <c r="AZ62" s="253">
        <v>0</v>
      </c>
      <c r="BA62" s="245"/>
      <c r="BB62" s="253" t="s">
        <v>594</v>
      </c>
      <c r="BC62" s="253">
        <v>0</v>
      </c>
      <c r="BD62" s="253">
        <v>0</v>
      </c>
      <c r="BE62" s="253">
        <v>0</v>
      </c>
      <c r="BF62" s="253">
        <v>44</v>
      </c>
      <c r="BG62" s="253">
        <v>1</v>
      </c>
      <c r="BH62" s="247" t="s">
        <v>571</v>
      </c>
      <c r="BI62" s="253">
        <v>0</v>
      </c>
      <c r="BJ62" s="253">
        <v>0</v>
      </c>
      <c r="BK62" s="253">
        <v>0</v>
      </c>
      <c r="BL62" s="253">
        <v>4</v>
      </c>
      <c r="BM62" s="253">
        <v>1</v>
      </c>
      <c r="BN62" s="253"/>
      <c r="BO62" s="256" t="s">
        <v>490</v>
      </c>
      <c r="BP62" s="264" t="s">
        <v>538</v>
      </c>
      <c r="BQ62" s="264" t="s">
        <v>566</v>
      </c>
      <c r="BR62" s="264" t="s">
        <v>567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246.93073129999999</v>
      </c>
      <c r="I63" s="164"/>
      <c r="J63" s="157"/>
      <c r="K63" s="228"/>
      <c r="L63" s="228"/>
      <c r="M63" s="228"/>
      <c r="O63" s="241" t="s">
        <v>295</v>
      </c>
      <c r="P63" s="241">
        <v>11163.085848979999</v>
      </c>
      <c r="Q63" s="239"/>
      <c r="R63" s="157"/>
      <c r="S63" s="253" t="s">
        <v>451</v>
      </c>
      <c r="T63" s="258">
        <v>148503017.5</v>
      </c>
      <c r="U63" s="258">
        <v>433324</v>
      </c>
      <c r="V63" s="258">
        <v>841</v>
      </c>
      <c r="W63" s="258">
        <v>475662</v>
      </c>
      <c r="X63" s="258">
        <v>0</v>
      </c>
      <c r="Y63" s="245"/>
      <c r="Z63" s="253" t="s">
        <v>611</v>
      </c>
      <c r="AA63" s="253">
        <v>0</v>
      </c>
      <c r="AB63" s="253">
        <v>0</v>
      </c>
      <c r="AC63" s="253">
        <v>0</v>
      </c>
      <c r="AD63" s="253">
        <v>0</v>
      </c>
      <c r="AE63" s="253">
        <v>0</v>
      </c>
      <c r="AF63" s="253"/>
      <c r="AG63" s="253" t="s">
        <v>576</v>
      </c>
      <c r="AH63" s="253">
        <v>0</v>
      </c>
      <c r="AI63" s="253">
        <v>0</v>
      </c>
      <c r="AJ63" s="253">
        <v>0</v>
      </c>
      <c r="AK63" s="253">
        <v>0</v>
      </c>
      <c r="AL63" s="253">
        <v>0</v>
      </c>
      <c r="AM63" s="245"/>
      <c r="AN63" s="253" t="s">
        <v>609</v>
      </c>
      <c r="AO63" s="253">
        <v>0</v>
      </c>
      <c r="AP63" s="253">
        <v>0</v>
      </c>
      <c r="AQ63" s="253">
        <v>0</v>
      </c>
      <c r="AR63" s="253">
        <v>1000</v>
      </c>
      <c r="AS63" s="253">
        <v>0</v>
      </c>
      <c r="AT63" s="245"/>
      <c r="AU63" s="253" t="s">
        <v>611</v>
      </c>
      <c r="AV63" s="253">
        <v>0</v>
      </c>
      <c r="AW63" s="253">
        <v>0</v>
      </c>
      <c r="AX63" s="253">
        <v>0</v>
      </c>
      <c r="AY63" s="253">
        <v>0</v>
      </c>
      <c r="AZ63" s="253">
        <v>0</v>
      </c>
      <c r="BA63" s="245"/>
      <c r="BB63" s="253" t="s">
        <v>595</v>
      </c>
      <c r="BC63" s="253">
        <v>1940625</v>
      </c>
      <c r="BD63" s="253">
        <v>39</v>
      </c>
      <c r="BE63" s="253">
        <v>4</v>
      </c>
      <c r="BF63" s="253">
        <v>526</v>
      </c>
      <c r="BG63" s="253">
        <v>1</v>
      </c>
      <c r="BH63" s="247" t="s">
        <v>586</v>
      </c>
      <c r="BI63" s="253">
        <v>0</v>
      </c>
      <c r="BJ63" s="253">
        <v>0</v>
      </c>
      <c r="BK63" s="253">
        <v>0</v>
      </c>
      <c r="BL63" s="253">
        <v>0</v>
      </c>
      <c r="BM63" s="253">
        <v>0</v>
      </c>
      <c r="BN63" s="253"/>
      <c r="BO63" s="251"/>
      <c r="BP63" s="263">
        <v>117859420301.325</v>
      </c>
      <c r="BQ63" s="263">
        <v>7326676</v>
      </c>
      <c r="BR63" s="263">
        <v>799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201.34194296999999</v>
      </c>
      <c r="I64" s="164"/>
      <c r="J64" s="3"/>
      <c r="K64" s="228"/>
      <c r="L64" s="228"/>
      <c r="M64" s="228"/>
      <c r="O64" s="241" t="s">
        <v>296</v>
      </c>
      <c r="P64" s="241">
        <v>10489.296469180001</v>
      </c>
      <c r="Q64" s="239"/>
      <c r="R64" s="157"/>
      <c r="S64" s="253" t="s">
        <v>446</v>
      </c>
      <c r="T64" s="258">
        <v>4379370345.5</v>
      </c>
      <c r="U64" s="258">
        <v>586305</v>
      </c>
      <c r="V64" s="258">
        <v>2353</v>
      </c>
      <c r="W64" s="258">
        <v>901617</v>
      </c>
      <c r="X64" s="258">
        <v>0</v>
      </c>
      <c r="Y64" s="245"/>
      <c r="Z64" s="253" t="s">
        <v>576</v>
      </c>
      <c r="AA64" s="253">
        <v>0</v>
      </c>
      <c r="AB64" s="253">
        <v>0</v>
      </c>
      <c r="AC64" s="253">
        <v>0</v>
      </c>
      <c r="AD64" s="253">
        <v>0</v>
      </c>
      <c r="AE64" s="253">
        <v>0</v>
      </c>
      <c r="AF64" s="253"/>
      <c r="AG64" s="253" t="s">
        <v>612</v>
      </c>
      <c r="AH64" s="253">
        <v>0</v>
      </c>
      <c r="AI64" s="253">
        <v>0</v>
      </c>
      <c r="AJ64" s="253">
        <v>0</v>
      </c>
      <c r="AK64" s="253">
        <v>0</v>
      </c>
      <c r="AL64" s="253">
        <v>1</v>
      </c>
      <c r="AM64" s="245"/>
      <c r="AN64" s="253" t="s">
        <v>610</v>
      </c>
      <c r="AO64" s="253">
        <v>0</v>
      </c>
      <c r="AP64" s="253">
        <v>0</v>
      </c>
      <c r="AQ64" s="253">
        <v>0</v>
      </c>
      <c r="AR64" s="253">
        <v>0</v>
      </c>
      <c r="AS64" s="253">
        <v>0</v>
      </c>
      <c r="AT64" s="245"/>
      <c r="AU64" s="253" t="s">
        <v>576</v>
      </c>
      <c r="AV64" s="253">
        <v>0</v>
      </c>
      <c r="AW64" s="253">
        <v>0</v>
      </c>
      <c r="AX64" s="253">
        <v>0</v>
      </c>
      <c r="AY64" s="253">
        <v>0</v>
      </c>
      <c r="AZ64" s="253">
        <v>0</v>
      </c>
      <c r="BA64" s="245"/>
      <c r="BB64" s="253" t="s">
        <v>571</v>
      </c>
      <c r="BC64" s="253">
        <v>0</v>
      </c>
      <c r="BD64" s="253">
        <v>0</v>
      </c>
      <c r="BE64" s="253">
        <v>0</v>
      </c>
      <c r="BF64" s="253">
        <v>88</v>
      </c>
      <c r="BG64" s="253">
        <v>1</v>
      </c>
      <c r="BH64" s="247" t="s">
        <v>574</v>
      </c>
      <c r="BI64" s="253">
        <v>0</v>
      </c>
      <c r="BJ64" s="253">
        <v>0</v>
      </c>
      <c r="BK64" s="253">
        <v>0</v>
      </c>
      <c r="BL64" s="253">
        <v>0</v>
      </c>
      <c r="BM64" s="253">
        <v>0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12566.390783360001</v>
      </c>
      <c r="I65" s="164"/>
      <c r="J65" s="3"/>
      <c r="K65" s="228"/>
      <c r="L65" s="228"/>
      <c r="M65" s="228"/>
      <c r="O65" s="241" t="s">
        <v>297</v>
      </c>
      <c r="P65" s="241">
        <v>211.15129962</v>
      </c>
      <c r="Q65" s="239"/>
      <c r="R65" s="157"/>
      <c r="S65" s="253" t="s">
        <v>570</v>
      </c>
      <c r="T65" s="258">
        <v>0</v>
      </c>
      <c r="U65" s="258">
        <v>0</v>
      </c>
      <c r="V65" s="258">
        <v>0</v>
      </c>
      <c r="W65" s="258">
        <v>0</v>
      </c>
      <c r="X65" s="258">
        <v>1</v>
      </c>
      <c r="Y65" s="245"/>
      <c r="Z65" s="253" t="s">
        <v>612</v>
      </c>
      <c r="AA65" s="253">
        <v>0</v>
      </c>
      <c r="AB65" s="253">
        <v>0</v>
      </c>
      <c r="AC65" s="253">
        <v>0</v>
      </c>
      <c r="AD65" s="253">
        <v>0</v>
      </c>
      <c r="AE65" s="253">
        <v>1</v>
      </c>
      <c r="AF65" s="253"/>
      <c r="AG65" s="253" t="s">
        <v>610</v>
      </c>
      <c r="AH65" s="253">
        <v>0</v>
      </c>
      <c r="AI65" s="253">
        <v>0</v>
      </c>
      <c r="AJ65" s="253">
        <v>0</v>
      </c>
      <c r="AK65" s="253">
        <v>21</v>
      </c>
      <c r="AL65" s="253">
        <v>1</v>
      </c>
      <c r="AM65" s="245"/>
      <c r="AN65" s="253" t="s">
        <v>575</v>
      </c>
      <c r="AO65" s="253">
        <v>0</v>
      </c>
      <c r="AP65" s="253">
        <v>0</v>
      </c>
      <c r="AQ65" s="253">
        <v>0</v>
      </c>
      <c r="AR65" s="253">
        <v>0</v>
      </c>
      <c r="AS65" s="253">
        <v>0</v>
      </c>
      <c r="AT65" s="245"/>
      <c r="AU65" s="253" t="s">
        <v>612</v>
      </c>
      <c r="AV65" s="253">
        <v>0</v>
      </c>
      <c r="AW65" s="253">
        <v>0</v>
      </c>
      <c r="AX65" s="253">
        <v>0</v>
      </c>
      <c r="AY65" s="253">
        <v>0</v>
      </c>
      <c r="AZ65" s="253">
        <v>1</v>
      </c>
      <c r="BA65" s="245"/>
      <c r="BB65" s="253" t="s">
        <v>586</v>
      </c>
      <c r="BC65" s="253">
        <v>0</v>
      </c>
      <c r="BD65" s="253">
        <v>0</v>
      </c>
      <c r="BE65" s="253">
        <v>0</v>
      </c>
      <c r="BF65" s="253">
        <v>0</v>
      </c>
      <c r="BG65" s="253">
        <v>0</v>
      </c>
      <c r="BH65" s="247" t="s">
        <v>609</v>
      </c>
      <c r="BI65" s="253">
        <v>0</v>
      </c>
      <c r="BJ65" s="253">
        <v>0</v>
      </c>
      <c r="BK65" s="253">
        <v>0</v>
      </c>
      <c r="BL65" s="253">
        <v>60</v>
      </c>
      <c r="BM65" s="253">
        <v>0</v>
      </c>
      <c r="BN65" s="253"/>
      <c r="BO65" s="256" t="s">
        <v>476</v>
      </c>
      <c r="BP65" s="264" t="s">
        <v>538</v>
      </c>
      <c r="BQ65" s="264" t="s">
        <v>566</v>
      </c>
      <c r="BR65" s="264" t="s">
        <v>567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6101.6481604099999</v>
      </c>
      <c r="I66" s="164"/>
      <c r="J66" s="3"/>
      <c r="K66" s="228"/>
      <c r="L66" s="228"/>
      <c r="M66" s="228"/>
      <c r="O66" s="241" t="s">
        <v>298</v>
      </c>
      <c r="P66" s="241">
        <v>12919.99082818</v>
      </c>
      <c r="Q66" s="239"/>
      <c r="R66" s="157"/>
      <c r="S66" s="253" t="s">
        <v>447</v>
      </c>
      <c r="T66" s="258">
        <v>24600766848.456001</v>
      </c>
      <c r="U66" s="258">
        <v>2214835</v>
      </c>
      <c r="V66" s="258">
        <v>9526</v>
      </c>
      <c r="W66" s="258">
        <v>988350</v>
      </c>
      <c r="X66" s="258">
        <v>1</v>
      </c>
      <c r="Y66" s="245"/>
      <c r="Z66" s="253" t="s">
        <v>610</v>
      </c>
      <c r="AA66" s="253">
        <v>4240300</v>
      </c>
      <c r="AB66" s="253">
        <v>43</v>
      </c>
      <c r="AC66" s="253">
        <v>5</v>
      </c>
      <c r="AD66" s="253">
        <v>428</v>
      </c>
      <c r="AE66" s="253">
        <v>1</v>
      </c>
      <c r="AF66" s="253"/>
      <c r="AG66" s="253" t="s">
        <v>609</v>
      </c>
      <c r="AH66" s="253">
        <v>0</v>
      </c>
      <c r="AI66" s="253">
        <v>0</v>
      </c>
      <c r="AJ66" s="253">
        <v>0</v>
      </c>
      <c r="AK66" s="253">
        <v>13</v>
      </c>
      <c r="AL66" s="253">
        <v>1</v>
      </c>
      <c r="AM66" s="245"/>
      <c r="AN66" s="253" t="s">
        <v>611</v>
      </c>
      <c r="AO66" s="253">
        <v>0</v>
      </c>
      <c r="AP66" s="253">
        <v>0</v>
      </c>
      <c r="AQ66" s="253">
        <v>0</v>
      </c>
      <c r="AR66" s="253">
        <v>0</v>
      </c>
      <c r="AS66" s="253">
        <v>0</v>
      </c>
      <c r="AT66" s="245"/>
      <c r="AU66" s="253" t="s">
        <v>610</v>
      </c>
      <c r="AV66" s="253">
        <v>0</v>
      </c>
      <c r="AW66" s="253">
        <v>0</v>
      </c>
      <c r="AX66" s="253">
        <v>0</v>
      </c>
      <c r="AY66" s="253">
        <v>22</v>
      </c>
      <c r="AZ66" s="253">
        <v>1</v>
      </c>
      <c r="BA66" s="245"/>
      <c r="BB66" s="253" t="s">
        <v>574</v>
      </c>
      <c r="BC66" s="253">
        <v>0</v>
      </c>
      <c r="BD66" s="253">
        <v>0</v>
      </c>
      <c r="BE66" s="253">
        <v>0</v>
      </c>
      <c r="BF66" s="253">
        <v>0</v>
      </c>
      <c r="BG66" s="253">
        <v>0</v>
      </c>
      <c r="BH66" s="247" t="s">
        <v>610</v>
      </c>
      <c r="BI66" s="253">
        <v>0</v>
      </c>
      <c r="BJ66" s="253">
        <v>0</v>
      </c>
      <c r="BK66" s="253">
        <v>0</v>
      </c>
      <c r="BL66" s="253">
        <v>0</v>
      </c>
      <c r="BM66" s="253">
        <v>0</v>
      </c>
      <c r="BN66" s="253"/>
      <c r="BO66" s="247"/>
      <c r="BP66" s="263">
        <v>103216262507.8</v>
      </c>
      <c r="BQ66" s="263">
        <v>7781204</v>
      </c>
      <c r="BR66" s="263">
        <v>15986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189.21391018</v>
      </c>
      <c r="I67" s="164"/>
      <c r="J67" s="3"/>
      <c r="K67" s="228"/>
      <c r="L67" s="228"/>
      <c r="M67" s="228"/>
      <c r="O67" s="241" t="s">
        <v>299</v>
      </c>
      <c r="P67" s="241">
        <v>6721.4789537400002</v>
      </c>
      <c r="Q67" s="239"/>
      <c r="R67" s="157"/>
      <c r="S67" s="253" t="s">
        <v>182</v>
      </c>
      <c r="T67" s="258">
        <v>222969121.32499999</v>
      </c>
      <c r="U67" s="258">
        <v>3586454</v>
      </c>
      <c r="V67" s="258">
        <v>600</v>
      </c>
      <c r="W67" s="258">
        <v>1503628</v>
      </c>
      <c r="X67" s="258">
        <v>1</v>
      </c>
      <c r="Y67" s="245"/>
      <c r="Z67" s="253" t="s">
        <v>609</v>
      </c>
      <c r="AA67" s="253">
        <v>5873472</v>
      </c>
      <c r="AB67" s="253">
        <v>51</v>
      </c>
      <c r="AC67" s="253">
        <v>8</v>
      </c>
      <c r="AD67" s="253">
        <v>612</v>
      </c>
      <c r="AE67" s="253">
        <v>1</v>
      </c>
      <c r="AF67" s="253"/>
      <c r="AG67" s="253" t="s">
        <v>604</v>
      </c>
      <c r="AH67" s="253">
        <v>0</v>
      </c>
      <c r="AI67" s="253">
        <v>0</v>
      </c>
      <c r="AJ67" s="253">
        <v>0</v>
      </c>
      <c r="AK67" s="253">
        <v>0</v>
      </c>
      <c r="AL67" s="253">
        <v>0</v>
      </c>
      <c r="AM67" s="245"/>
      <c r="AN67" s="253" t="s">
        <v>576</v>
      </c>
      <c r="AO67" s="253">
        <v>0</v>
      </c>
      <c r="AP67" s="253">
        <v>0</v>
      </c>
      <c r="AQ67" s="253">
        <v>0</v>
      </c>
      <c r="AR67" s="253">
        <v>0</v>
      </c>
      <c r="AS67" s="253">
        <v>0</v>
      </c>
      <c r="AT67" s="245"/>
      <c r="AU67" s="253" t="s">
        <v>609</v>
      </c>
      <c r="AV67" s="253">
        <v>0</v>
      </c>
      <c r="AW67" s="253">
        <v>0</v>
      </c>
      <c r="AX67" s="253">
        <v>0</v>
      </c>
      <c r="AY67" s="253">
        <v>42</v>
      </c>
      <c r="AZ67" s="253">
        <v>1</v>
      </c>
      <c r="BA67" s="245"/>
      <c r="BB67" s="253" t="s">
        <v>609</v>
      </c>
      <c r="BC67" s="253">
        <v>361296.8</v>
      </c>
      <c r="BD67" s="253">
        <v>60</v>
      </c>
      <c r="BE67" s="253">
        <v>4</v>
      </c>
      <c r="BF67" s="253">
        <v>1040</v>
      </c>
      <c r="BG67" s="253">
        <v>0</v>
      </c>
      <c r="BH67" s="247" t="s">
        <v>575</v>
      </c>
      <c r="BI67" s="253">
        <v>0</v>
      </c>
      <c r="BJ67" s="253">
        <v>0</v>
      </c>
      <c r="BK67" s="253">
        <v>0</v>
      </c>
      <c r="BL67" s="253">
        <v>0</v>
      </c>
      <c r="BM67" s="253">
        <v>0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41967</v>
      </c>
      <c r="D68" s="190">
        <v>25297.640064309999</v>
      </c>
      <c r="E68" s="223">
        <v>1</v>
      </c>
      <c r="F68" s="213"/>
      <c r="G68" s="223" t="s">
        <v>301</v>
      </c>
      <c r="H68" s="223">
        <v>2008.7532548500001</v>
      </c>
      <c r="I68" s="164"/>
      <c r="J68" s="3"/>
      <c r="K68" s="228"/>
      <c r="L68" s="228"/>
      <c r="M68" s="228"/>
      <c r="O68" s="241" t="s">
        <v>300</v>
      </c>
      <c r="P68" s="241">
        <v>204.45253865000001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604</v>
      </c>
      <c r="AA68" s="253">
        <v>0</v>
      </c>
      <c r="AB68" s="253">
        <v>0</v>
      </c>
      <c r="AC68" s="253">
        <v>0</v>
      </c>
      <c r="AD68" s="253">
        <v>0</v>
      </c>
      <c r="AE68" s="253">
        <v>0</v>
      </c>
      <c r="AF68" s="253"/>
      <c r="AG68" s="253" t="s">
        <v>603</v>
      </c>
      <c r="AH68" s="253">
        <v>0</v>
      </c>
      <c r="AI68" s="253">
        <v>0</v>
      </c>
      <c r="AJ68" s="253">
        <v>0</v>
      </c>
      <c r="AK68" s="253">
        <v>0</v>
      </c>
      <c r="AL68" s="253">
        <v>0</v>
      </c>
      <c r="AM68" s="245"/>
      <c r="AN68" s="253" t="s">
        <v>612</v>
      </c>
      <c r="AO68" s="253">
        <v>0</v>
      </c>
      <c r="AP68" s="253">
        <v>0</v>
      </c>
      <c r="AQ68" s="253">
        <v>0</v>
      </c>
      <c r="AR68" s="253">
        <v>0</v>
      </c>
      <c r="AS68" s="253">
        <v>1</v>
      </c>
      <c r="AT68" s="245"/>
      <c r="AU68" s="253" t="s">
        <v>604</v>
      </c>
      <c r="AV68" s="253">
        <v>0</v>
      </c>
      <c r="AW68" s="253">
        <v>0</v>
      </c>
      <c r="AX68" s="253">
        <v>0</v>
      </c>
      <c r="AY68" s="253">
        <v>0</v>
      </c>
      <c r="AZ68" s="253">
        <v>0</v>
      </c>
      <c r="BA68" s="245"/>
      <c r="BB68" s="253" t="s">
        <v>610</v>
      </c>
      <c r="BC68" s="253">
        <v>0</v>
      </c>
      <c r="BD68" s="253">
        <v>0</v>
      </c>
      <c r="BE68" s="253">
        <v>0</v>
      </c>
      <c r="BF68" s="253">
        <v>0</v>
      </c>
      <c r="BG68" s="253">
        <v>0</v>
      </c>
      <c r="BH68" s="247" t="s">
        <v>611</v>
      </c>
      <c r="BI68" s="253">
        <v>0</v>
      </c>
      <c r="BJ68" s="253">
        <v>0</v>
      </c>
      <c r="BK68" s="253">
        <v>0</v>
      </c>
      <c r="BL68" s="253">
        <v>0</v>
      </c>
      <c r="BM68" s="253">
        <v>0</v>
      </c>
      <c r="BN68" s="253"/>
      <c r="BO68" s="256" t="s">
        <v>477</v>
      </c>
      <c r="BP68" s="264" t="s">
        <v>538</v>
      </c>
      <c r="BQ68" s="264" t="s">
        <v>566</v>
      </c>
      <c r="BR68" s="264" t="s">
        <v>567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12724.1656</v>
      </c>
      <c r="I69" s="164"/>
      <c r="J69" s="3"/>
      <c r="K69" s="228"/>
      <c r="L69" s="228"/>
      <c r="M69" s="228"/>
      <c r="O69" s="241" t="s">
        <v>301</v>
      </c>
      <c r="P69" s="241">
        <v>2106.1216495100002</v>
      </c>
      <c r="Q69" s="239"/>
      <c r="R69" s="157"/>
      <c r="S69" s="253" t="s">
        <v>446</v>
      </c>
      <c r="T69" s="258">
        <v>794670051351.52673</v>
      </c>
      <c r="U69" s="258">
        <v>3015379</v>
      </c>
      <c r="V69" s="258">
        <v>280043</v>
      </c>
      <c r="W69" s="258">
        <v>839890</v>
      </c>
      <c r="X69" s="258">
        <v>1</v>
      </c>
      <c r="Y69" s="245"/>
      <c r="Z69" s="253" t="s">
        <v>603</v>
      </c>
      <c r="AA69" s="253">
        <v>0</v>
      </c>
      <c r="AB69" s="253">
        <v>0</v>
      </c>
      <c r="AC69" s="253">
        <v>0</v>
      </c>
      <c r="AD69" s="253">
        <v>0</v>
      </c>
      <c r="AE69" s="253">
        <v>0</v>
      </c>
      <c r="AF69" s="253"/>
      <c r="AG69" s="253" t="s">
        <v>605</v>
      </c>
      <c r="AH69" s="253">
        <v>0</v>
      </c>
      <c r="AI69" s="253">
        <v>0</v>
      </c>
      <c r="AJ69" s="253">
        <v>0</v>
      </c>
      <c r="AK69" s="253">
        <v>0</v>
      </c>
      <c r="AL69" s="253">
        <v>0</v>
      </c>
      <c r="AM69" s="245"/>
      <c r="AN69" s="253" t="s">
        <v>610</v>
      </c>
      <c r="AO69" s="253">
        <v>198625</v>
      </c>
      <c r="AP69" s="253">
        <v>2</v>
      </c>
      <c r="AQ69" s="253">
        <v>2</v>
      </c>
      <c r="AR69" s="253">
        <v>457</v>
      </c>
      <c r="AS69" s="253">
        <v>1</v>
      </c>
      <c r="AT69" s="245"/>
      <c r="AU69" s="253" t="s">
        <v>603</v>
      </c>
      <c r="AV69" s="253">
        <v>0</v>
      </c>
      <c r="AW69" s="253">
        <v>0</v>
      </c>
      <c r="AX69" s="253">
        <v>0</v>
      </c>
      <c r="AY69" s="253">
        <v>0</v>
      </c>
      <c r="AZ69" s="253">
        <v>0</v>
      </c>
      <c r="BA69" s="245"/>
      <c r="BB69" s="253" t="s">
        <v>575</v>
      </c>
      <c r="BC69" s="253">
        <v>0</v>
      </c>
      <c r="BD69" s="253">
        <v>0</v>
      </c>
      <c r="BE69" s="253">
        <v>0</v>
      </c>
      <c r="BF69" s="253">
        <v>0</v>
      </c>
      <c r="BG69" s="253">
        <v>0</v>
      </c>
      <c r="BH69" s="247" t="s">
        <v>576</v>
      </c>
      <c r="BI69" s="253">
        <v>0</v>
      </c>
      <c r="BJ69" s="253">
        <v>0</v>
      </c>
      <c r="BK69" s="253">
        <v>0</v>
      </c>
      <c r="BL69" s="253">
        <v>0</v>
      </c>
      <c r="BM69" s="253">
        <v>0</v>
      </c>
      <c r="BN69" s="253"/>
      <c r="BO69" s="247"/>
      <c r="BP69" s="263">
        <v>41028449336.699997</v>
      </c>
      <c r="BQ69" s="263">
        <v>3055285</v>
      </c>
      <c r="BR69" s="263">
        <v>708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23904.409858999999</v>
      </c>
      <c r="I70" s="164"/>
      <c r="J70" s="3"/>
      <c r="K70" s="228"/>
      <c r="L70" s="228"/>
      <c r="M70" s="228"/>
      <c r="O70" s="241" t="s">
        <v>302</v>
      </c>
      <c r="P70" s="241">
        <v>10970.948325380001</v>
      </c>
      <c r="Q70" s="239"/>
      <c r="R70" s="157"/>
      <c r="S70" s="253" t="s">
        <v>451</v>
      </c>
      <c r="T70" s="258">
        <v>4020515799.1849999</v>
      </c>
      <c r="U70" s="258">
        <v>474154</v>
      </c>
      <c r="V70" s="258">
        <v>357</v>
      </c>
      <c r="W70" s="258">
        <v>338389</v>
      </c>
      <c r="X70" s="258">
        <v>1</v>
      </c>
      <c r="Y70" s="245"/>
      <c r="Z70" s="253" t="s">
        <v>605</v>
      </c>
      <c r="AA70" s="253">
        <v>0</v>
      </c>
      <c r="AB70" s="253">
        <v>0</v>
      </c>
      <c r="AC70" s="253">
        <v>0</v>
      </c>
      <c r="AD70" s="253">
        <v>0</v>
      </c>
      <c r="AE70" s="253">
        <v>0</v>
      </c>
      <c r="AF70" s="253"/>
      <c r="AG70" s="253" t="s">
        <v>591</v>
      </c>
      <c r="AH70" s="253">
        <v>43611220.064999998</v>
      </c>
      <c r="AI70" s="253">
        <v>188</v>
      </c>
      <c r="AJ70" s="253">
        <v>73</v>
      </c>
      <c r="AK70" s="253">
        <v>5392</v>
      </c>
      <c r="AL70" s="253">
        <v>1</v>
      </c>
      <c r="AM70" s="245"/>
      <c r="AN70" s="253" t="s">
        <v>609</v>
      </c>
      <c r="AO70" s="253">
        <v>20754760.024999999</v>
      </c>
      <c r="AP70" s="253">
        <v>175</v>
      </c>
      <c r="AQ70" s="253">
        <v>9</v>
      </c>
      <c r="AR70" s="253">
        <v>2253</v>
      </c>
      <c r="AS70" s="253">
        <v>1</v>
      </c>
      <c r="AT70" s="245"/>
      <c r="AU70" s="253" t="s">
        <v>605</v>
      </c>
      <c r="AV70" s="253">
        <v>0</v>
      </c>
      <c r="AW70" s="253">
        <v>0</v>
      </c>
      <c r="AX70" s="253">
        <v>0</v>
      </c>
      <c r="AY70" s="253">
        <v>0</v>
      </c>
      <c r="AZ70" s="253">
        <v>0</v>
      </c>
      <c r="BA70" s="245"/>
      <c r="BB70" s="253" t="s">
        <v>611</v>
      </c>
      <c r="BC70" s="253">
        <v>0</v>
      </c>
      <c r="BD70" s="253">
        <v>0</v>
      </c>
      <c r="BE70" s="253">
        <v>0</v>
      </c>
      <c r="BF70" s="253">
        <v>0</v>
      </c>
      <c r="BG70" s="253">
        <v>0</v>
      </c>
      <c r="BH70" s="247" t="s">
        <v>610</v>
      </c>
      <c r="BI70" s="253">
        <v>0</v>
      </c>
      <c r="BJ70" s="253">
        <v>0</v>
      </c>
      <c r="BK70" s="253">
        <v>0</v>
      </c>
      <c r="BL70" s="253">
        <v>21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25651.746007490001</v>
      </c>
      <c r="I71" s="164"/>
      <c r="J71" s="3"/>
      <c r="K71" s="228"/>
      <c r="L71" s="228"/>
      <c r="M71" s="228"/>
      <c r="O71" s="241" t="s">
        <v>303</v>
      </c>
      <c r="P71" s="241">
        <v>12317.953799999999</v>
      </c>
      <c r="Q71" s="239"/>
      <c r="R71" s="157"/>
      <c r="S71" s="253" t="s">
        <v>450</v>
      </c>
      <c r="T71" s="258">
        <v>0</v>
      </c>
      <c r="U71" s="258">
        <v>8887438</v>
      </c>
      <c r="V71" s="258">
        <v>435</v>
      </c>
      <c r="W71" s="258">
        <v>14102852</v>
      </c>
      <c r="X71" s="258">
        <v>1</v>
      </c>
      <c r="Y71" s="245"/>
      <c r="Z71" s="253" t="s">
        <v>591</v>
      </c>
      <c r="AA71" s="253">
        <v>3015825938.355</v>
      </c>
      <c r="AB71" s="253">
        <v>12568</v>
      </c>
      <c r="AC71" s="253">
        <v>2539</v>
      </c>
      <c r="AD71" s="253">
        <v>107966</v>
      </c>
      <c r="AE71" s="253">
        <v>1</v>
      </c>
      <c r="AF71" s="253"/>
      <c r="AG71" s="253" t="s">
        <v>611</v>
      </c>
      <c r="AH71" s="253">
        <v>0</v>
      </c>
      <c r="AI71" s="253">
        <v>0</v>
      </c>
      <c r="AJ71" s="253">
        <v>0</v>
      </c>
      <c r="AK71" s="253">
        <v>940</v>
      </c>
      <c r="AL71" s="253">
        <v>1</v>
      </c>
      <c r="AM71" s="245"/>
      <c r="AN71" s="253" t="s">
        <v>604</v>
      </c>
      <c r="AO71" s="253">
        <v>0</v>
      </c>
      <c r="AP71" s="253">
        <v>0</v>
      </c>
      <c r="AQ71" s="253">
        <v>0</v>
      </c>
      <c r="AR71" s="253">
        <v>0</v>
      </c>
      <c r="AS71" s="253">
        <v>0</v>
      </c>
      <c r="AT71" s="245"/>
      <c r="AU71" s="253" t="s">
        <v>591</v>
      </c>
      <c r="AV71" s="253">
        <v>256517859.72999999</v>
      </c>
      <c r="AW71" s="253">
        <v>1086</v>
      </c>
      <c r="AX71" s="253">
        <v>143</v>
      </c>
      <c r="AY71" s="253">
        <v>5877</v>
      </c>
      <c r="AZ71" s="253">
        <v>1</v>
      </c>
      <c r="BA71" s="245"/>
      <c r="BB71" s="253" t="s">
        <v>576</v>
      </c>
      <c r="BC71" s="253">
        <v>0</v>
      </c>
      <c r="BD71" s="253">
        <v>0</v>
      </c>
      <c r="BE71" s="253">
        <v>0</v>
      </c>
      <c r="BF71" s="253">
        <v>0</v>
      </c>
      <c r="BG71" s="253">
        <v>0</v>
      </c>
      <c r="BH71" s="247" t="s">
        <v>609</v>
      </c>
      <c r="BI71" s="253">
        <v>0</v>
      </c>
      <c r="BJ71" s="253">
        <v>0</v>
      </c>
      <c r="BK71" s="253">
        <v>0</v>
      </c>
      <c r="BL71" s="253">
        <v>54</v>
      </c>
      <c r="BM71" s="253">
        <v>1</v>
      </c>
      <c r="BN71" s="253"/>
      <c r="BO71" s="256" t="s">
        <v>494</v>
      </c>
      <c r="BP71" s="264" t="s">
        <v>622</v>
      </c>
      <c r="BQ71" s="264" t="s">
        <v>568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28075.327906139999</v>
      </c>
      <c r="I72" s="164"/>
      <c r="J72" s="3"/>
      <c r="K72" s="228"/>
      <c r="L72" s="228"/>
      <c r="M72" s="228"/>
      <c r="O72" s="241" t="s">
        <v>304</v>
      </c>
      <c r="P72" s="241">
        <v>24843.47126513</v>
      </c>
      <c r="Q72" s="239"/>
      <c r="R72" s="157"/>
      <c r="S72" s="253" t="s">
        <v>448</v>
      </c>
      <c r="T72" s="258">
        <v>1111841.3400000001</v>
      </c>
      <c r="U72" s="258">
        <v>1400209</v>
      </c>
      <c r="V72" s="258">
        <v>8999</v>
      </c>
      <c r="W72" s="258">
        <v>812188</v>
      </c>
      <c r="X72" s="258">
        <v>1</v>
      </c>
      <c r="Y72" s="245"/>
      <c r="Z72" s="253" t="s">
        <v>611</v>
      </c>
      <c r="AA72" s="253">
        <v>179924435.40000001</v>
      </c>
      <c r="AB72" s="253">
        <v>2412</v>
      </c>
      <c r="AC72" s="253">
        <v>60</v>
      </c>
      <c r="AD72" s="253">
        <v>10968</v>
      </c>
      <c r="AE72" s="253">
        <v>1</v>
      </c>
      <c r="AF72" s="253"/>
      <c r="AG72" s="253" t="s">
        <v>596</v>
      </c>
      <c r="AH72" s="253">
        <v>0</v>
      </c>
      <c r="AI72" s="253">
        <v>0</v>
      </c>
      <c r="AJ72" s="253">
        <v>0</v>
      </c>
      <c r="AK72" s="253">
        <v>0</v>
      </c>
      <c r="AL72" s="253">
        <v>1</v>
      </c>
      <c r="AM72" s="245"/>
      <c r="AN72" s="253" t="s">
        <v>603</v>
      </c>
      <c r="AO72" s="253">
        <v>0</v>
      </c>
      <c r="AP72" s="253">
        <v>0</v>
      </c>
      <c r="AQ72" s="253">
        <v>0</v>
      </c>
      <c r="AR72" s="253">
        <v>0</v>
      </c>
      <c r="AS72" s="253">
        <v>0</v>
      </c>
      <c r="AT72" s="245"/>
      <c r="AU72" s="253" t="s">
        <v>611</v>
      </c>
      <c r="AV72" s="253">
        <v>0</v>
      </c>
      <c r="AW72" s="253">
        <v>0</v>
      </c>
      <c r="AX72" s="253">
        <v>0</v>
      </c>
      <c r="AY72" s="253">
        <v>132</v>
      </c>
      <c r="AZ72" s="253">
        <v>1</v>
      </c>
      <c r="BA72" s="245"/>
      <c r="BB72" s="253" t="s">
        <v>610</v>
      </c>
      <c r="BC72" s="253">
        <v>44111244</v>
      </c>
      <c r="BD72" s="253">
        <v>390</v>
      </c>
      <c r="BE72" s="253">
        <v>20</v>
      </c>
      <c r="BF72" s="253">
        <v>2106</v>
      </c>
      <c r="BG72" s="253">
        <v>1</v>
      </c>
      <c r="BH72" s="247" t="s">
        <v>604</v>
      </c>
      <c r="BI72" s="253">
        <v>0</v>
      </c>
      <c r="BJ72" s="253">
        <v>0</v>
      </c>
      <c r="BK72" s="253">
        <v>0</v>
      </c>
      <c r="BL72" s="253">
        <v>0</v>
      </c>
      <c r="BM72" s="253">
        <v>0</v>
      </c>
      <c r="BN72" s="253"/>
      <c r="BO72" s="247"/>
      <c r="BP72" s="263" t="s">
        <v>623</v>
      </c>
      <c r="BQ72" s="263">
        <v>1513236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12800.12</v>
      </c>
      <c r="I73" s="164"/>
      <c r="J73" s="3"/>
      <c r="K73" s="228"/>
      <c r="L73" s="228"/>
      <c r="M73" s="228"/>
      <c r="O73" s="241" t="s">
        <v>58</v>
      </c>
      <c r="P73" s="241">
        <v>26726.851095419999</v>
      </c>
      <c r="Q73" s="239"/>
      <c r="R73" s="157"/>
      <c r="S73" s="247"/>
      <c r="T73" s="247"/>
      <c r="U73" s="247"/>
      <c r="V73" s="247"/>
      <c r="W73" s="247"/>
      <c r="X73" s="247"/>
      <c r="Y73" s="245"/>
      <c r="Z73" s="253" t="s">
        <v>596</v>
      </c>
      <c r="AA73" s="253">
        <v>0</v>
      </c>
      <c r="AB73" s="253">
        <v>0</v>
      </c>
      <c r="AC73" s="253">
        <v>0</v>
      </c>
      <c r="AD73" s="253">
        <v>0</v>
      </c>
      <c r="AE73" s="253">
        <v>1</v>
      </c>
      <c r="AF73" s="253"/>
      <c r="AG73" s="253" t="s">
        <v>593</v>
      </c>
      <c r="AH73" s="253">
        <v>705341.4</v>
      </c>
      <c r="AI73" s="253">
        <v>226</v>
      </c>
      <c r="AJ73" s="253">
        <v>18</v>
      </c>
      <c r="AK73" s="253">
        <v>25612</v>
      </c>
      <c r="AL73" s="253">
        <v>0</v>
      </c>
      <c r="AM73" s="245"/>
      <c r="AN73" s="253" t="s">
        <v>605</v>
      </c>
      <c r="AO73" s="253">
        <v>0</v>
      </c>
      <c r="AP73" s="253">
        <v>0</v>
      </c>
      <c r="AQ73" s="253">
        <v>0</v>
      </c>
      <c r="AR73" s="253">
        <v>0</v>
      </c>
      <c r="AS73" s="253">
        <v>0</v>
      </c>
      <c r="AT73" s="245"/>
      <c r="AU73" s="253" t="s">
        <v>596</v>
      </c>
      <c r="AV73" s="253">
        <v>0</v>
      </c>
      <c r="AW73" s="253">
        <v>0</v>
      </c>
      <c r="AX73" s="253">
        <v>0</v>
      </c>
      <c r="AY73" s="253">
        <v>0</v>
      </c>
      <c r="AZ73" s="253">
        <v>1</v>
      </c>
      <c r="BA73" s="245"/>
      <c r="BB73" s="253" t="s">
        <v>609</v>
      </c>
      <c r="BC73" s="253">
        <v>50393609.542000003</v>
      </c>
      <c r="BD73" s="253">
        <v>400</v>
      </c>
      <c r="BE73" s="253">
        <v>29</v>
      </c>
      <c r="BF73" s="253">
        <v>2545</v>
      </c>
      <c r="BG73" s="253">
        <v>1</v>
      </c>
      <c r="BH73" s="247" t="s">
        <v>603</v>
      </c>
      <c r="BI73" s="253">
        <v>0</v>
      </c>
      <c r="BJ73" s="253">
        <v>0</v>
      </c>
      <c r="BK73" s="253">
        <v>0</v>
      </c>
      <c r="BL73" s="253">
        <v>800</v>
      </c>
      <c r="BM73" s="253">
        <v>0</v>
      </c>
      <c r="BN73" s="253"/>
      <c r="BO73" s="247"/>
      <c r="BP73" s="263" t="s">
        <v>624</v>
      </c>
      <c r="BQ73" s="263">
        <v>1147239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549</v>
      </c>
      <c r="H74" s="223">
        <v>71573.035927510005</v>
      </c>
      <c r="I74" s="164"/>
      <c r="J74" s="3"/>
      <c r="K74" s="228"/>
      <c r="L74" s="228"/>
      <c r="M74" s="228"/>
      <c r="O74" s="241" t="s">
        <v>51</v>
      </c>
      <c r="P74" s="241">
        <v>29286.24458241</v>
      </c>
      <c r="Q74" s="239"/>
      <c r="R74" s="157"/>
      <c r="S74" s="247"/>
      <c r="T74" s="247"/>
      <c r="U74" s="247"/>
      <c r="V74" s="247"/>
      <c r="W74" s="247"/>
      <c r="X74" s="247"/>
      <c r="Y74" s="245"/>
      <c r="Z74" s="253" t="s">
        <v>593</v>
      </c>
      <c r="AA74" s="253">
        <v>93408055.709999993</v>
      </c>
      <c r="AB74" s="253">
        <v>12617</v>
      </c>
      <c r="AC74" s="253">
        <v>1418</v>
      </c>
      <c r="AD74" s="253">
        <v>469548</v>
      </c>
      <c r="AE74" s="253">
        <v>0</v>
      </c>
      <c r="AF74" s="253"/>
      <c r="AG74" s="253" t="s">
        <v>597</v>
      </c>
      <c r="AH74" s="253">
        <v>0</v>
      </c>
      <c r="AI74" s="253">
        <v>0</v>
      </c>
      <c r="AJ74" s="253">
        <v>0</v>
      </c>
      <c r="AK74" s="253">
        <v>0</v>
      </c>
      <c r="AL74" s="253">
        <v>0</v>
      </c>
      <c r="AM74" s="245"/>
      <c r="AN74" s="253" t="s">
        <v>591</v>
      </c>
      <c r="AO74" s="253">
        <v>3686259687.7550001</v>
      </c>
      <c r="AP74" s="253">
        <v>15774</v>
      </c>
      <c r="AQ74" s="253">
        <v>2014</v>
      </c>
      <c r="AR74" s="253">
        <v>137034</v>
      </c>
      <c r="AS74" s="253">
        <v>1</v>
      </c>
      <c r="AT74" s="245"/>
      <c r="AU74" s="253" t="s">
        <v>593</v>
      </c>
      <c r="AV74" s="253">
        <v>4505312.33</v>
      </c>
      <c r="AW74" s="253">
        <v>517</v>
      </c>
      <c r="AX74" s="253">
        <v>175</v>
      </c>
      <c r="AY74" s="253">
        <v>21784</v>
      </c>
      <c r="AZ74" s="253">
        <v>0</v>
      </c>
      <c r="BA74" s="245"/>
      <c r="BB74" s="253" t="s">
        <v>604</v>
      </c>
      <c r="BC74" s="253">
        <v>0</v>
      </c>
      <c r="BD74" s="253">
        <v>0</v>
      </c>
      <c r="BE74" s="253">
        <v>0</v>
      </c>
      <c r="BF74" s="253">
        <v>0</v>
      </c>
      <c r="BG74" s="253">
        <v>0</v>
      </c>
      <c r="BH74" s="247" t="s">
        <v>605</v>
      </c>
      <c r="BI74" s="253">
        <v>0</v>
      </c>
      <c r="BJ74" s="253">
        <v>0</v>
      </c>
      <c r="BK74" s="253">
        <v>0</v>
      </c>
      <c r="BL74" s="253">
        <v>0</v>
      </c>
      <c r="BM74" s="253">
        <v>0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359.09136186000001</v>
      </c>
      <c r="I75" s="164"/>
      <c r="J75" s="3"/>
      <c r="K75" s="228"/>
      <c r="L75" s="228"/>
      <c r="M75" s="228"/>
      <c r="O75" s="241" t="s">
        <v>305</v>
      </c>
      <c r="P75" s="241">
        <v>13172.87</v>
      </c>
      <c r="Q75" s="239"/>
      <c r="R75" s="153" t="s">
        <v>457</v>
      </c>
      <c r="S75" s="254" t="s">
        <v>564</v>
      </c>
      <c r="T75" s="257" t="s">
        <v>565</v>
      </c>
      <c r="U75" s="257" t="s">
        <v>566</v>
      </c>
      <c r="V75" s="257" t="s">
        <v>567</v>
      </c>
      <c r="W75" s="257" t="s">
        <v>568</v>
      </c>
      <c r="X75" s="257" t="s">
        <v>569</v>
      </c>
      <c r="Y75" s="245"/>
      <c r="Z75" s="253" t="s">
        <v>597</v>
      </c>
      <c r="AA75" s="253">
        <v>0</v>
      </c>
      <c r="AB75" s="253">
        <v>0</v>
      </c>
      <c r="AC75" s="253">
        <v>0</v>
      </c>
      <c r="AD75" s="253">
        <v>0</v>
      </c>
      <c r="AE75" s="253">
        <v>0</v>
      </c>
      <c r="AF75" s="253"/>
      <c r="AG75" s="253" t="s">
        <v>573</v>
      </c>
      <c r="AH75" s="253">
        <v>175470570.95500001</v>
      </c>
      <c r="AI75" s="253">
        <v>769</v>
      </c>
      <c r="AJ75" s="253">
        <v>123</v>
      </c>
      <c r="AK75" s="253">
        <v>15796</v>
      </c>
      <c r="AL75" s="253">
        <v>1</v>
      </c>
      <c r="AM75" s="245"/>
      <c r="AN75" s="253" t="s">
        <v>611</v>
      </c>
      <c r="AO75" s="253">
        <v>98211276.469999999</v>
      </c>
      <c r="AP75" s="253">
        <v>1309</v>
      </c>
      <c r="AQ75" s="253">
        <v>57</v>
      </c>
      <c r="AR75" s="253">
        <v>4290</v>
      </c>
      <c r="AS75" s="253">
        <v>1</v>
      </c>
      <c r="AT75" s="245"/>
      <c r="AU75" s="253" t="s">
        <v>597</v>
      </c>
      <c r="AV75" s="253">
        <v>0</v>
      </c>
      <c r="AW75" s="253">
        <v>0</v>
      </c>
      <c r="AX75" s="253">
        <v>0</v>
      </c>
      <c r="AY75" s="253">
        <v>0</v>
      </c>
      <c r="AZ75" s="253">
        <v>0</v>
      </c>
      <c r="BA75" s="245"/>
      <c r="BB75" s="253" t="s">
        <v>603</v>
      </c>
      <c r="BC75" s="253">
        <v>1361000</v>
      </c>
      <c r="BD75" s="253">
        <v>800</v>
      </c>
      <c r="BE75" s="253">
        <v>4</v>
      </c>
      <c r="BF75" s="253">
        <v>16000</v>
      </c>
      <c r="BG75" s="253">
        <v>0</v>
      </c>
      <c r="BH75" s="247" t="s">
        <v>591</v>
      </c>
      <c r="BI75" s="253">
        <v>179916398.96000001</v>
      </c>
      <c r="BJ75" s="253">
        <v>784</v>
      </c>
      <c r="BK75" s="253">
        <v>111</v>
      </c>
      <c r="BL75" s="253">
        <v>6536</v>
      </c>
      <c r="BM75" s="253">
        <v>1</v>
      </c>
      <c r="BN75" s="253"/>
      <c r="BO75" s="256" t="s">
        <v>478</v>
      </c>
      <c r="BP75" s="264" t="s">
        <v>565</v>
      </c>
      <c r="BQ75" s="264" t="s">
        <v>566</v>
      </c>
      <c r="BR75" s="264" t="s">
        <v>567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656.95750555999996</v>
      </c>
      <c r="I76" s="164"/>
      <c r="J76" s="3"/>
      <c r="K76" s="228"/>
      <c r="L76" s="228"/>
      <c r="M76" s="228"/>
      <c r="O76" s="241" t="s">
        <v>549</v>
      </c>
      <c r="P76" s="241">
        <v>75426.019952720002</v>
      </c>
      <c r="Q76" s="239"/>
      <c r="R76" s="157"/>
      <c r="S76" s="253" t="s">
        <v>449</v>
      </c>
      <c r="T76" s="258">
        <v>230472.67</v>
      </c>
      <c r="U76" s="258">
        <v>265</v>
      </c>
      <c r="V76" s="258">
        <v>2</v>
      </c>
      <c r="W76" s="258">
        <v>14555497</v>
      </c>
      <c r="X76" s="258">
        <v>1</v>
      </c>
      <c r="Y76" s="245"/>
      <c r="Z76" s="253" t="s">
        <v>573</v>
      </c>
      <c r="AA76" s="253">
        <v>7105891724.1400003</v>
      </c>
      <c r="AB76" s="253">
        <v>30062</v>
      </c>
      <c r="AC76" s="253">
        <v>2800</v>
      </c>
      <c r="AD76" s="253">
        <v>297098</v>
      </c>
      <c r="AE76" s="253">
        <v>1</v>
      </c>
      <c r="AF76" s="253"/>
      <c r="AG76" s="253" t="s">
        <v>598</v>
      </c>
      <c r="AH76" s="253">
        <v>0</v>
      </c>
      <c r="AI76" s="253">
        <v>0</v>
      </c>
      <c r="AJ76" s="253">
        <v>0</v>
      </c>
      <c r="AK76" s="253">
        <v>0</v>
      </c>
      <c r="AL76" s="253">
        <v>1</v>
      </c>
      <c r="AM76" s="245"/>
      <c r="AN76" s="253" t="s">
        <v>596</v>
      </c>
      <c r="AO76" s="253">
        <v>0</v>
      </c>
      <c r="AP76" s="253">
        <v>0</v>
      </c>
      <c r="AQ76" s="253">
        <v>0</v>
      </c>
      <c r="AR76" s="253">
        <v>0</v>
      </c>
      <c r="AS76" s="253">
        <v>1</v>
      </c>
      <c r="AT76" s="245"/>
      <c r="AU76" s="253" t="s">
        <v>573</v>
      </c>
      <c r="AV76" s="253">
        <v>329794842.23500001</v>
      </c>
      <c r="AW76" s="253">
        <v>1419</v>
      </c>
      <c r="AX76" s="253">
        <v>98</v>
      </c>
      <c r="AY76" s="253">
        <v>13713</v>
      </c>
      <c r="AZ76" s="253">
        <v>1</v>
      </c>
      <c r="BA76" s="245"/>
      <c r="BB76" s="253" t="s">
        <v>605</v>
      </c>
      <c r="BC76" s="253">
        <v>0</v>
      </c>
      <c r="BD76" s="253">
        <v>0</v>
      </c>
      <c r="BE76" s="253">
        <v>0</v>
      </c>
      <c r="BF76" s="253">
        <v>0</v>
      </c>
      <c r="BG76" s="253">
        <v>0</v>
      </c>
      <c r="BH76" s="245" t="s">
        <v>611</v>
      </c>
      <c r="BI76" s="253">
        <v>834619.96</v>
      </c>
      <c r="BJ76" s="253">
        <v>12</v>
      </c>
      <c r="BK76" s="253">
        <v>2</v>
      </c>
      <c r="BL76" s="253">
        <v>495</v>
      </c>
      <c r="BM76" s="253">
        <v>1</v>
      </c>
      <c r="BN76" s="253"/>
      <c r="BO76" s="247"/>
      <c r="BP76" s="263">
        <v>137944880251.69348</v>
      </c>
      <c r="BQ76" s="263">
        <v>694153</v>
      </c>
      <c r="BR76" s="263">
        <v>98534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5208.2546009999996</v>
      </c>
      <c r="I77" s="164"/>
      <c r="J77" s="3"/>
      <c r="K77" s="228"/>
      <c r="L77" s="228"/>
      <c r="M77" s="228"/>
      <c r="O77" s="241" t="s">
        <v>101</v>
      </c>
      <c r="P77" s="241">
        <v>381.60048657999999</v>
      </c>
      <c r="Q77" s="239"/>
      <c r="R77" s="157"/>
      <c r="S77" s="253" t="s">
        <v>447</v>
      </c>
      <c r="T77" s="258">
        <v>149117.5</v>
      </c>
      <c r="U77" s="258">
        <v>500</v>
      </c>
      <c r="V77" s="258">
        <v>3</v>
      </c>
      <c r="W77" s="258">
        <v>1472774</v>
      </c>
      <c r="X77" s="258">
        <v>0</v>
      </c>
      <c r="Y77" s="245"/>
      <c r="Z77" s="253" t="s">
        <v>598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601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593</v>
      </c>
      <c r="AO77" s="253">
        <v>97446361.259990007</v>
      </c>
      <c r="AP77" s="253">
        <v>14890</v>
      </c>
      <c r="AQ77" s="253">
        <v>1831</v>
      </c>
      <c r="AR77" s="253">
        <v>714305</v>
      </c>
      <c r="AS77" s="253">
        <v>0</v>
      </c>
      <c r="AT77" s="245"/>
      <c r="AU77" s="253" t="s">
        <v>598</v>
      </c>
      <c r="AV77" s="253">
        <v>0</v>
      </c>
      <c r="AW77" s="253">
        <v>0</v>
      </c>
      <c r="AX77" s="253">
        <v>0</v>
      </c>
      <c r="AY77" s="253">
        <v>0</v>
      </c>
      <c r="AZ77" s="253">
        <v>1</v>
      </c>
      <c r="BA77" s="245"/>
      <c r="BB77" s="253" t="s">
        <v>591</v>
      </c>
      <c r="BC77" s="253">
        <v>3985888316.2350001</v>
      </c>
      <c r="BD77" s="253">
        <v>17416</v>
      </c>
      <c r="BE77" s="253">
        <v>2398</v>
      </c>
      <c r="BF77" s="253">
        <v>128549</v>
      </c>
      <c r="BG77" s="253">
        <v>1</v>
      </c>
      <c r="BH77" s="245" t="s">
        <v>596</v>
      </c>
      <c r="BI77" s="253">
        <v>0</v>
      </c>
      <c r="BJ77" s="253">
        <v>0</v>
      </c>
      <c r="BK77" s="253">
        <v>0</v>
      </c>
      <c r="BL77" s="253">
        <v>0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43012</v>
      </c>
      <c r="D78" s="190">
        <v>67708.833138410002</v>
      </c>
      <c r="E78" s="223">
        <v>1</v>
      </c>
      <c r="F78" s="209"/>
      <c r="G78" s="223" t="s">
        <v>307</v>
      </c>
      <c r="H78" s="223">
        <v>222.46934517</v>
      </c>
      <c r="I78" s="164"/>
      <c r="J78" s="63"/>
      <c r="K78" s="228"/>
      <c r="L78" s="228"/>
      <c r="M78" s="228"/>
      <c r="O78" s="241" t="s">
        <v>103</v>
      </c>
      <c r="P78" s="241">
        <v>687.40769247000003</v>
      </c>
      <c r="Q78" s="239"/>
      <c r="R78" s="157"/>
      <c r="S78" s="253" t="s">
        <v>451</v>
      </c>
      <c r="T78" s="258">
        <v>1956915.94</v>
      </c>
      <c r="U78" s="258">
        <v>42478</v>
      </c>
      <c r="V78" s="258">
        <v>54</v>
      </c>
      <c r="W78" s="258">
        <v>475662</v>
      </c>
      <c r="X78" s="258">
        <v>0</v>
      </c>
      <c r="Y78" s="245"/>
      <c r="Z78" s="253" t="s">
        <v>601</v>
      </c>
      <c r="AA78" s="253">
        <v>0</v>
      </c>
      <c r="AB78" s="253">
        <v>0</v>
      </c>
      <c r="AC78" s="253">
        <v>0</v>
      </c>
      <c r="AD78" s="253">
        <v>0</v>
      </c>
      <c r="AE78" s="253">
        <v>1</v>
      </c>
      <c r="AF78" s="253"/>
      <c r="AG78" s="253" t="s">
        <v>600</v>
      </c>
      <c r="AH78" s="253">
        <v>0</v>
      </c>
      <c r="AI78" s="253">
        <v>0</v>
      </c>
      <c r="AJ78" s="253">
        <v>0</v>
      </c>
      <c r="AK78" s="253">
        <v>48</v>
      </c>
      <c r="AL78" s="253">
        <v>1</v>
      </c>
      <c r="AM78" s="245"/>
      <c r="AN78" s="253" t="s">
        <v>613</v>
      </c>
      <c r="AO78" s="253">
        <v>0</v>
      </c>
      <c r="AP78" s="253">
        <v>0</v>
      </c>
      <c r="AQ78" s="253">
        <v>0</v>
      </c>
      <c r="AR78" s="253">
        <v>0</v>
      </c>
      <c r="AS78" s="253">
        <v>0</v>
      </c>
      <c r="AT78" s="245"/>
      <c r="AU78" s="253" t="s">
        <v>601</v>
      </c>
      <c r="AV78" s="253">
        <v>0</v>
      </c>
      <c r="AW78" s="253">
        <v>0</v>
      </c>
      <c r="AX78" s="253">
        <v>0</v>
      </c>
      <c r="AY78" s="253">
        <v>0</v>
      </c>
      <c r="AZ78" s="253">
        <v>1</v>
      </c>
      <c r="BA78" s="245"/>
      <c r="BB78" s="253" t="s">
        <v>611</v>
      </c>
      <c r="BC78" s="253">
        <v>69078156.959999993</v>
      </c>
      <c r="BD78" s="253">
        <v>1091</v>
      </c>
      <c r="BE78" s="253">
        <v>47</v>
      </c>
      <c r="BF78" s="253">
        <v>4196</v>
      </c>
      <c r="BG78" s="253">
        <v>1</v>
      </c>
      <c r="BH78" s="245" t="s">
        <v>593</v>
      </c>
      <c r="BI78" s="253">
        <v>9116968.7100000009</v>
      </c>
      <c r="BJ78" s="253">
        <v>806</v>
      </c>
      <c r="BK78" s="253">
        <v>106</v>
      </c>
      <c r="BL78" s="253">
        <v>30376</v>
      </c>
      <c r="BM78" s="253">
        <v>0</v>
      </c>
      <c r="BN78" s="253"/>
      <c r="BO78" s="256" t="s">
        <v>497</v>
      </c>
      <c r="BP78" s="264" t="s">
        <v>565</v>
      </c>
      <c r="BQ78" s="264" t="s">
        <v>566</v>
      </c>
      <c r="BR78" s="264" t="s">
        <v>567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9802.4290572499995</v>
      </c>
      <c r="I79" s="164"/>
      <c r="J79" s="63"/>
      <c r="K79" s="228"/>
      <c r="L79" s="228"/>
      <c r="M79" s="228"/>
      <c r="O79" s="241" t="s">
        <v>306</v>
      </c>
      <c r="P79" s="241">
        <v>5398.4691168700001</v>
      </c>
      <c r="Q79" s="239"/>
      <c r="R79" s="157"/>
      <c r="S79" s="253" t="s">
        <v>446</v>
      </c>
      <c r="T79" s="258">
        <v>290456448</v>
      </c>
      <c r="U79" s="258">
        <v>81476</v>
      </c>
      <c r="V79" s="258">
        <v>34</v>
      </c>
      <c r="W79" s="258">
        <v>901617</v>
      </c>
      <c r="X79" s="258">
        <v>0</v>
      </c>
      <c r="Y79" s="245"/>
      <c r="Z79" s="253" t="s">
        <v>600</v>
      </c>
      <c r="AA79" s="253">
        <v>106502400</v>
      </c>
      <c r="AB79" s="253">
        <v>288</v>
      </c>
      <c r="AC79" s="253">
        <v>4</v>
      </c>
      <c r="AD79" s="253">
        <v>960</v>
      </c>
      <c r="AE79" s="253">
        <v>1</v>
      </c>
      <c r="AF79" s="253"/>
      <c r="AG79" s="253" t="s">
        <v>608</v>
      </c>
      <c r="AH79" s="253">
        <v>0</v>
      </c>
      <c r="AI79" s="253">
        <v>0</v>
      </c>
      <c r="AJ79" s="253">
        <v>0</v>
      </c>
      <c r="AK79" s="253">
        <v>0</v>
      </c>
      <c r="AL79" s="253">
        <v>0</v>
      </c>
      <c r="AM79" s="245"/>
      <c r="AN79" s="253" t="s">
        <v>614</v>
      </c>
      <c r="AO79" s="253">
        <v>0</v>
      </c>
      <c r="AP79" s="253">
        <v>0</v>
      </c>
      <c r="AQ79" s="253">
        <v>0</v>
      </c>
      <c r="AR79" s="253">
        <v>0</v>
      </c>
      <c r="AS79" s="253">
        <v>1</v>
      </c>
      <c r="AT79" s="245"/>
      <c r="AU79" s="253" t="s">
        <v>600</v>
      </c>
      <c r="AV79" s="253">
        <v>0</v>
      </c>
      <c r="AW79" s="253">
        <v>0</v>
      </c>
      <c r="AX79" s="253">
        <v>0</v>
      </c>
      <c r="AY79" s="253">
        <v>48</v>
      </c>
      <c r="AZ79" s="253">
        <v>1</v>
      </c>
      <c r="BA79" s="245"/>
      <c r="BB79" s="253" t="s">
        <v>596</v>
      </c>
      <c r="BC79" s="253">
        <v>0</v>
      </c>
      <c r="BD79" s="253">
        <v>0</v>
      </c>
      <c r="BE79" s="253">
        <v>0</v>
      </c>
      <c r="BF79" s="253">
        <v>0</v>
      </c>
      <c r="BG79" s="253">
        <v>1</v>
      </c>
      <c r="BH79" s="245" t="s">
        <v>597</v>
      </c>
      <c r="BI79" s="253">
        <v>0</v>
      </c>
      <c r="BJ79" s="253">
        <v>0</v>
      </c>
      <c r="BK79" s="253">
        <v>0</v>
      </c>
      <c r="BL79" s="253">
        <v>0</v>
      </c>
      <c r="BM79" s="253">
        <v>0</v>
      </c>
      <c r="BN79" s="253"/>
      <c r="BO79" s="251"/>
      <c r="BP79" s="263">
        <v>561221944.53998995</v>
      </c>
      <c r="BQ79" s="263">
        <v>75683</v>
      </c>
      <c r="BR79" s="263">
        <v>8220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22.647207080000001</v>
      </c>
      <c r="I80" s="164"/>
      <c r="J80" s="3"/>
      <c r="K80" s="228"/>
      <c r="L80" s="228"/>
      <c r="M80" s="228"/>
      <c r="O80" s="241" t="s">
        <v>307</v>
      </c>
      <c r="P80" s="241">
        <v>226.70786785000001</v>
      </c>
      <c r="Q80" s="239"/>
      <c r="R80" s="157"/>
      <c r="S80" s="253" t="s">
        <v>570</v>
      </c>
      <c r="T80" s="258">
        <v>0</v>
      </c>
      <c r="U80" s="258">
        <v>0</v>
      </c>
      <c r="V80" s="258">
        <v>0</v>
      </c>
      <c r="W80" s="258">
        <v>0</v>
      </c>
      <c r="X80" s="258">
        <v>1</v>
      </c>
      <c r="Y80" s="245"/>
      <c r="Z80" s="245" t="s">
        <v>608</v>
      </c>
      <c r="AA80" s="245">
        <v>0</v>
      </c>
      <c r="AB80" s="245">
        <v>0</v>
      </c>
      <c r="AC80" s="245">
        <v>0</v>
      </c>
      <c r="AD80" s="245">
        <v>0</v>
      </c>
      <c r="AE80" s="245">
        <v>0</v>
      </c>
      <c r="AF80" s="245"/>
      <c r="AG80" s="245"/>
      <c r="AH80" s="245"/>
      <c r="AI80" s="245"/>
      <c r="AJ80" s="245"/>
      <c r="AK80" s="245"/>
      <c r="AL80" s="245"/>
      <c r="AM80" s="245"/>
      <c r="AN80" s="245" t="s">
        <v>597</v>
      </c>
      <c r="AO80" s="245">
        <v>0</v>
      </c>
      <c r="AP80" s="245">
        <v>0</v>
      </c>
      <c r="AQ80" s="245">
        <v>0</v>
      </c>
      <c r="AR80" s="245">
        <v>0</v>
      </c>
      <c r="AS80" s="245">
        <v>0</v>
      </c>
      <c r="AT80" s="245"/>
      <c r="AU80" s="245" t="s">
        <v>608</v>
      </c>
      <c r="AV80" s="245">
        <v>0</v>
      </c>
      <c r="AW80" s="245">
        <v>0</v>
      </c>
      <c r="AX80" s="245">
        <v>0</v>
      </c>
      <c r="AY80" s="245">
        <v>0</v>
      </c>
      <c r="AZ80" s="245">
        <v>0</v>
      </c>
      <c r="BA80" s="245"/>
      <c r="BB80" s="245" t="s">
        <v>593</v>
      </c>
      <c r="BC80" s="245">
        <v>148405748.97999999</v>
      </c>
      <c r="BD80" s="245">
        <v>15385</v>
      </c>
      <c r="BE80" s="245">
        <v>1907</v>
      </c>
      <c r="BF80" s="245">
        <v>577419</v>
      </c>
      <c r="BG80" s="245">
        <v>0</v>
      </c>
      <c r="BH80" s="245" t="s">
        <v>615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1065.8799677300001</v>
      </c>
      <c r="I81" s="164"/>
      <c r="J81" s="3"/>
      <c r="K81" s="228"/>
      <c r="L81" s="228"/>
      <c r="M81" s="228"/>
      <c r="O81" s="241" t="s">
        <v>308</v>
      </c>
      <c r="P81" s="241">
        <v>10657.49800351</v>
      </c>
      <c r="Q81" s="239"/>
      <c r="R81" s="157"/>
      <c r="S81" s="253" t="s">
        <v>447</v>
      </c>
      <c r="T81" s="258">
        <v>298100139.77999997</v>
      </c>
      <c r="U81" s="258">
        <v>25317</v>
      </c>
      <c r="V81" s="258">
        <v>407</v>
      </c>
      <c r="W81" s="258">
        <v>988350</v>
      </c>
      <c r="X81" s="258">
        <v>1</v>
      </c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 t="s">
        <v>573</v>
      </c>
      <c r="AO81" s="245">
        <v>7191642148.4949999</v>
      </c>
      <c r="AP81" s="245">
        <v>31243</v>
      </c>
      <c r="AQ81" s="245">
        <v>2225</v>
      </c>
      <c r="AR81" s="245">
        <v>295024</v>
      </c>
      <c r="AS81" s="245">
        <v>1</v>
      </c>
      <c r="AT81" s="245"/>
      <c r="AU81" s="245"/>
      <c r="AV81" s="245"/>
      <c r="AW81" s="245"/>
      <c r="AX81" s="245"/>
      <c r="AY81" s="245"/>
      <c r="AZ81" s="245"/>
      <c r="BA81" s="245"/>
      <c r="BB81" s="245" t="s">
        <v>597</v>
      </c>
      <c r="BC81" s="245">
        <v>0</v>
      </c>
      <c r="BD81" s="245">
        <v>0</v>
      </c>
      <c r="BE81" s="245">
        <v>0</v>
      </c>
      <c r="BF81" s="245">
        <v>0</v>
      </c>
      <c r="BG81" s="245">
        <v>0</v>
      </c>
      <c r="BH81" s="245" t="s">
        <v>621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565</v>
      </c>
      <c r="BQ81" s="264" t="s">
        <v>566</v>
      </c>
      <c r="BR81" s="264" t="s">
        <v>567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8900.6855992799992</v>
      </c>
      <c r="I82" s="164"/>
      <c r="J82" s="157"/>
      <c r="K82" s="228"/>
      <c r="L82" s="228"/>
      <c r="M82" s="228"/>
      <c r="O82" s="241" t="s">
        <v>309</v>
      </c>
      <c r="P82" s="241">
        <v>39.804182140000002</v>
      </c>
      <c r="Q82" s="239"/>
      <c r="R82" s="157"/>
      <c r="S82" s="253" t="s">
        <v>182</v>
      </c>
      <c r="T82" s="258">
        <v>6298037.4500000002</v>
      </c>
      <c r="U82" s="258">
        <v>181893</v>
      </c>
      <c r="V82" s="258">
        <v>49</v>
      </c>
      <c r="W82" s="258">
        <v>1503628</v>
      </c>
      <c r="X82" s="258">
        <v>1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 t="s">
        <v>598</v>
      </c>
      <c r="AO82" s="245">
        <v>0</v>
      </c>
      <c r="AP82" s="245">
        <v>0</v>
      </c>
      <c r="AQ82" s="245">
        <v>0</v>
      </c>
      <c r="AR82" s="245">
        <v>0</v>
      </c>
      <c r="AS82" s="245">
        <v>1</v>
      </c>
      <c r="AT82" s="245"/>
      <c r="AU82" s="245"/>
      <c r="AV82" s="245"/>
      <c r="AW82" s="245"/>
      <c r="AX82" s="245"/>
      <c r="AY82" s="245"/>
      <c r="AZ82" s="245"/>
      <c r="BA82" s="245"/>
      <c r="BB82" s="245" t="s">
        <v>615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 t="s">
        <v>573</v>
      </c>
      <c r="BI82" s="245">
        <v>222746365.41999999</v>
      </c>
      <c r="BJ82" s="245">
        <v>895</v>
      </c>
      <c r="BK82" s="245">
        <v>105</v>
      </c>
      <c r="BL82" s="245">
        <v>8246</v>
      </c>
      <c r="BM82" s="245">
        <v>1</v>
      </c>
      <c r="BN82" s="245"/>
      <c r="BO82" s="247"/>
      <c r="BP82" s="263">
        <v>134434756700.24396</v>
      </c>
      <c r="BQ82" s="263">
        <v>590933</v>
      </c>
      <c r="BR82" s="263">
        <v>81894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1012.0126196</v>
      </c>
      <c r="I83" s="164"/>
      <c r="J83" s="157"/>
      <c r="K83" s="228"/>
      <c r="L83" s="228"/>
      <c r="M83" s="228"/>
      <c r="O83" s="241" t="s">
        <v>311</v>
      </c>
      <c r="P83" s="241">
        <v>1046.40408751</v>
      </c>
      <c r="Q83" s="239"/>
      <c r="R83" s="157"/>
      <c r="S83" s="253" t="s">
        <v>449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 t="s">
        <v>601</v>
      </c>
      <c r="AO83" s="245">
        <v>0</v>
      </c>
      <c r="AP83" s="245">
        <v>0</v>
      </c>
      <c r="AQ83" s="245">
        <v>0</v>
      </c>
      <c r="AR83" s="245">
        <v>0</v>
      </c>
      <c r="AS83" s="245">
        <v>1</v>
      </c>
      <c r="AT83" s="245"/>
      <c r="AU83" s="245"/>
      <c r="AV83" s="245"/>
      <c r="AW83" s="245"/>
      <c r="AX83" s="245"/>
      <c r="AY83" s="245"/>
      <c r="AZ83" s="245"/>
      <c r="BA83" s="245"/>
      <c r="BB83" s="245" t="s">
        <v>621</v>
      </c>
      <c r="BC83" s="245">
        <v>0</v>
      </c>
      <c r="BD83" s="245">
        <v>0</v>
      </c>
      <c r="BE83" s="245">
        <v>0</v>
      </c>
      <c r="BF83" s="245">
        <v>0</v>
      </c>
      <c r="BG83" s="245">
        <v>1</v>
      </c>
      <c r="BH83" s="245" t="s">
        <v>598</v>
      </c>
      <c r="BI83" s="245">
        <v>0</v>
      </c>
      <c r="BJ83" s="245">
        <v>0</v>
      </c>
      <c r="BK83" s="245">
        <v>0</v>
      </c>
      <c r="BL83" s="245">
        <v>0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11025.020091410001</v>
      </c>
      <c r="I84" s="164"/>
      <c r="J84" s="157"/>
      <c r="K84" s="228"/>
      <c r="L84" s="228"/>
      <c r="M84" s="228"/>
      <c r="O84" s="241" t="s">
        <v>312</v>
      </c>
      <c r="P84" s="241">
        <v>9031.0236842899994</v>
      </c>
      <c r="Q84" s="239"/>
      <c r="R84" s="157"/>
      <c r="S84" s="253" t="s">
        <v>446</v>
      </c>
      <c r="T84" s="258">
        <v>29907249786.901901</v>
      </c>
      <c r="U84" s="258">
        <v>170409</v>
      </c>
      <c r="V84" s="258">
        <v>12579</v>
      </c>
      <c r="W84" s="258">
        <v>839890</v>
      </c>
      <c r="X84" s="258">
        <v>1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 t="s">
        <v>600</v>
      </c>
      <c r="AO84" s="245">
        <v>1479200</v>
      </c>
      <c r="AP84" s="245">
        <v>4</v>
      </c>
      <c r="AQ84" s="245">
        <v>1</v>
      </c>
      <c r="AR84" s="245">
        <v>988</v>
      </c>
      <c r="AS84" s="245">
        <v>1</v>
      </c>
      <c r="AT84" s="245"/>
      <c r="AU84" s="245"/>
      <c r="AV84" s="245"/>
      <c r="AW84" s="245"/>
      <c r="AX84" s="245"/>
      <c r="AY84" s="245"/>
      <c r="AZ84" s="245"/>
      <c r="BA84" s="245"/>
      <c r="BB84" s="245" t="s">
        <v>573</v>
      </c>
      <c r="BC84" s="245">
        <v>4575713367.6899996</v>
      </c>
      <c r="BD84" s="245">
        <v>18077</v>
      </c>
      <c r="BE84" s="245">
        <v>2046</v>
      </c>
      <c r="BF84" s="245">
        <v>172369</v>
      </c>
      <c r="BG84" s="245">
        <v>1</v>
      </c>
      <c r="BH84" s="245" t="s">
        <v>601</v>
      </c>
      <c r="BI84" s="245">
        <v>0</v>
      </c>
      <c r="BJ84" s="245">
        <v>0</v>
      </c>
      <c r="BK84" s="245">
        <v>0</v>
      </c>
      <c r="BL84" s="245">
        <v>0</v>
      </c>
      <c r="BM84" s="245">
        <v>1</v>
      </c>
      <c r="BN84" s="245"/>
      <c r="BO84" s="256" t="s">
        <v>480</v>
      </c>
      <c r="BP84" s="264" t="s">
        <v>565</v>
      </c>
      <c r="BQ84" s="264" t="s">
        <v>566</v>
      </c>
      <c r="BR84" s="264" t="s">
        <v>567</v>
      </c>
    </row>
    <row r="85" spans="1:70" x14ac:dyDescent="0.2">
      <c r="A85" s="149"/>
      <c r="B85" s="190" t="s">
        <v>556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12294.86798096</v>
      </c>
      <c r="I85" s="164"/>
      <c r="J85" s="157"/>
      <c r="K85" s="228"/>
      <c r="L85" s="228"/>
      <c r="M85" s="228"/>
      <c r="O85" s="241" t="s">
        <v>313</v>
      </c>
      <c r="P85" s="241">
        <v>1035.9331200900001</v>
      </c>
      <c r="Q85" s="239"/>
      <c r="R85" s="157"/>
      <c r="S85" s="253" t="s">
        <v>451</v>
      </c>
      <c r="T85" s="258">
        <v>97462713.400000006</v>
      </c>
      <c r="U85" s="258">
        <v>7894</v>
      </c>
      <c r="V85" s="258">
        <v>3</v>
      </c>
      <c r="W85" s="258">
        <v>338389</v>
      </c>
      <c r="X85" s="258">
        <v>1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 t="s">
        <v>608</v>
      </c>
      <c r="AO85" s="245">
        <v>0</v>
      </c>
      <c r="AP85" s="245">
        <v>0</v>
      </c>
      <c r="AQ85" s="245">
        <v>0</v>
      </c>
      <c r="AR85" s="245">
        <v>0</v>
      </c>
      <c r="AS85" s="245">
        <v>0</v>
      </c>
      <c r="AT85" s="245"/>
      <c r="AU85" s="245"/>
      <c r="AV85" s="245"/>
      <c r="AW85" s="245"/>
      <c r="AX85" s="245"/>
      <c r="AY85" s="245"/>
      <c r="AZ85" s="245"/>
      <c r="BA85" s="245"/>
      <c r="BB85" s="245" t="s">
        <v>598</v>
      </c>
      <c r="BC85" s="245">
        <v>0</v>
      </c>
      <c r="BD85" s="245">
        <v>0</v>
      </c>
      <c r="BE85" s="245">
        <v>0</v>
      </c>
      <c r="BF85" s="245">
        <v>0</v>
      </c>
      <c r="BG85" s="245">
        <v>1</v>
      </c>
      <c r="BH85" s="245" t="s">
        <v>600</v>
      </c>
      <c r="BI85" s="245">
        <v>0</v>
      </c>
      <c r="BJ85" s="245">
        <v>0</v>
      </c>
      <c r="BK85" s="245">
        <v>0</v>
      </c>
      <c r="BL85" s="245">
        <v>2</v>
      </c>
      <c r="BM85" s="245">
        <v>1</v>
      </c>
      <c r="BN85" s="245"/>
      <c r="BO85" s="247"/>
      <c r="BP85" s="263">
        <v>1212734664.3099999</v>
      </c>
      <c r="BQ85" s="263">
        <v>82007</v>
      </c>
      <c r="BR85" s="263">
        <v>8675</v>
      </c>
    </row>
    <row r="86" spans="1:70" x14ac:dyDescent="0.2">
      <c r="A86" s="149"/>
      <c r="B86" s="190" t="s">
        <v>557</v>
      </c>
      <c r="C86" s="193">
        <v>42118</v>
      </c>
      <c r="D86" s="190">
        <v>1225.1600000000001</v>
      </c>
      <c r="E86" s="223">
        <v>1</v>
      </c>
      <c r="F86" s="213"/>
      <c r="G86" s="223" t="s">
        <v>550</v>
      </c>
      <c r="H86" s="223">
        <v>17739.03463934</v>
      </c>
      <c r="I86" s="164"/>
      <c r="J86" s="157"/>
      <c r="K86" s="228"/>
      <c r="L86" s="228"/>
      <c r="M86" s="228"/>
      <c r="O86" s="241" t="s">
        <v>60</v>
      </c>
      <c r="P86" s="241">
        <v>11737.678331360001</v>
      </c>
      <c r="Q86" s="239"/>
      <c r="R86" s="157"/>
      <c r="S86" s="253" t="s">
        <v>450</v>
      </c>
      <c r="T86" s="258">
        <v>0</v>
      </c>
      <c r="U86" s="258">
        <v>225</v>
      </c>
      <c r="V86" s="258">
        <v>2</v>
      </c>
      <c r="W86" s="258">
        <v>14102852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601</v>
      </c>
      <c r="BC86" s="245">
        <v>0</v>
      </c>
      <c r="BD86" s="245">
        <v>0</v>
      </c>
      <c r="BE86" s="245">
        <v>0</v>
      </c>
      <c r="BF86" s="245">
        <v>0</v>
      </c>
      <c r="BG86" s="245">
        <v>1</v>
      </c>
      <c r="BH86" s="245" t="s">
        <v>617</v>
      </c>
      <c r="BI86" s="245">
        <v>0</v>
      </c>
      <c r="BJ86" s="245">
        <v>0</v>
      </c>
      <c r="BK86" s="245">
        <v>0</v>
      </c>
      <c r="BL86" s="245">
        <v>0</v>
      </c>
      <c r="BM86" s="245">
        <v>0</v>
      </c>
      <c r="BN86" s="245"/>
      <c r="BO86" s="245"/>
      <c r="BP86" s="245"/>
      <c r="BQ86" s="245"/>
      <c r="BR86" s="245"/>
    </row>
    <row r="87" spans="1:70" x14ac:dyDescent="0.2">
      <c r="A87" s="151"/>
      <c r="B87" s="190" t="s">
        <v>558</v>
      </c>
      <c r="C87" s="193">
        <v>42143</v>
      </c>
      <c r="D87" s="190">
        <v>1310.1099999999999</v>
      </c>
      <c r="E87" s="223">
        <v>1</v>
      </c>
      <c r="F87" s="213"/>
      <c r="G87" s="223" t="s">
        <v>551</v>
      </c>
      <c r="H87" s="223">
        <v>18473.520827119999</v>
      </c>
      <c r="I87" s="164"/>
      <c r="J87" s="157"/>
      <c r="K87" s="228"/>
      <c r="L87" s="228"/>
      <c r="M87" s="228"/>
      <c r="O87" s="241" t="s">
        <v>53</v>
      </c>
      <c r="P87" s="241">
        <v>13028.32662407</v>
      </c>
      <c r="Q87" s="239"/>
      <c r="R87" s="157"/>
      <c r="S87" s="253" t="s">
        <v>448</v>
      </c>
      <c r="T87" s="258">
        <v>0</v>
      </c>
      <c r="U87" s="258">
        <v>18832</v>
      </c>
      <c r="V87" s="258">
        <v>393</v>
      </c>
      <c r="W87" s="258">
        <v>812188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 t="s">
        <v>600</v>
      </c>
      <c r="BC87" s="245">
        <v>500200</v>
      </c>
      <c r="BD87" s="245">
        <v>2</v>
      </c>
      <c r="BE87" s="245">
        <v>1</v>
      </c>
      <c r="BF87" s="245">
        <v>4</v>
      </c>
      <c r="BG87" s="245">
        <v>1</v>
      </c>
      <c r="BH87" s="245" t="s">
        <v>608</v>
      </c>
      <c r="BI87" s="245">
        <v>0</v>
      </c>
      <c r="BJ87" s="245">
        <v>0</v>
      </c>
      <c r="BK87" s="245">
        <v>0</v>
      </c>
      <c r="BL87" s="245">
        <v>0</v>
      </c>
      <c r="BM87" s="245">
        <v>0</v>
      </c>
      <c r="BN87" s="245"/>
      <c r="BO87" s="256" t="s">
        <v>495</v>
      </c>
      <c r="BP87" s="264" t="s">
        <v>568</v>
      </c>
      <c r="BQ87" s="245"/>
      <c r="BR87" s="245"/>
    </row>
    <row r="88" spans="1:70" x14ac:dyDescent="0.2">
      <c r="A88" s="151"/>
      <c r="B88" s="190" t="s">
        <v>559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7786.81436261</v>
      </c>
      <c r="I88" s="164"/>
      <c r="J88" s="157"/>
      <c r="K88" s="228"/>
      <c r="L88" s="228"/>
      <c r="M88" s="228"/>
      <c r="O88" s="241" t="s">
        <v>550</v>
      </c>
      <c r="P88" s="241">
        <v>18618.613467200001</v>
      </c>
      <c r="Q88" s="239"/>
      <c r="R88" s="157"/>
      <c r="S88" s="247"/>
      <c r="T88" s="247"/>
      <c r="U88" s="247"/>
      <c r="V88" s="247"/>
      <c r="W88" s="247"/>
      <c r="X88" s="247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 t="s">
        <v>617</v>
      </c>
      <c r="BC88" s="245">
        <v>0</v>
      </c>
      <c r="BD88" s="245">
        <v>0</v>
      </c>
      <c r="BE88" s="245">
        <v>0</v>
      </c>
      <c r="BF88" s="245">
        <v>0</v>
      </c>
      <c r="BG88" s="245">
        <v>0</v>
      </c>
      <c r="BH88" s="245"/>
      <c r="BI88" s="245"/>
      <c r="BJ88" s="245"/>
      <c r="BK88" s="245"/>
      <c r="BL88" s="245"/>
      <c r="BM88" s="245"/>
      <c r="BN88" s="245"/>
      <c r="BO88" s="247"/>
      <c r="BP88" s="263">
        <v>81769</v>
      </c>
      <c r="BQ88" s="245"/>
      <c r="BR88" s="245"/>
    </row>
    <row r="89" spans="1:70" x14ac:dyDescent="0.2">
      <c r="A89" s="14"/>
      <c r="B89" s="190" t="s">
        <v>560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25880.446506759999</v>
      </c>
      <c r="I89" s="164"/>
      <c r="J89" s="157"/>
      <c r="K89" s="228"/>
      <c r="L89" s="228"/>
      <c r="M89" s="228"/>
      <c r="O89" s="241" t="s">
        <v>551</v>
      </c>
      <c r="P89" s="241">
        <v>19375.481860430002</v>
      </c>
      <c r="Q89" s="239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 t="s">
        <v>608</v>
      </c>
      <c r="BC89" s="245">
        <v>0</v>
      </c>
      <c r="BD89" s="245">
        <v>0</v>
      </c>
      <c r="BE89" s="245">
        <v>0</v>
      </c>
      <c r="BF89" s="245">
        <v>0</v>
      </c>
      <c r="BG89" s="245">
        <v>0</v>
      </c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561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5555.8214194299999</v>
      </c>
      <c r="I90" s="164"/>
      <c r="J90" s="157"/>
      <c r="K90" s="228"/>
      <c r="L90" s="228"/>
      <c r="M90" s="228"/>
      <c r="O90" s="241" t="s">
        <v>314</v>
      </c>
      <c r="P90" s="241">
        <v>7422.6811785299997</v>
      </c>
      <c r="Q90" s="239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568</v>
      </c>
      <c r="BQ90" s="245"/>
      <c r="BR90" s="245"/>
    </row>
    <row r="91" spans="1:70" x14ac:dyDescent="0.2">
      <c r="A91" s="149"/>
      <c r="B91" s="190" t="s">
        <v>562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7730.1315776199999</v>
      </c>
      <c r="I91" s="164"/>
      <c r="J91" s="157"/>
      <c r="K91" s="228"/>
      <c r="L91" s="228"/>
      <c r="M91" s="228"/>
      <c r="O91" s="241" t="s">
        <v>315</v>
      </c>
      <c r="P91" s="241">
        <v>26932.18479779</v>
      </c>
      <c r="Q91" s="239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51648</v>
      </c>
      <c r="BQ91" s="245"/>
      <c r="BR91" s="245"/>
    </row>
    <row r="92" spans="1:70" x14ac:dyDescent="0.2">
      <c r="A92" s="149"/>
      <c r="B92" s="190" t="s">
        <v>563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24511.699357180001</v>
      </c>
      <c r="I92" s="164"/>
      <c r="J92" s="157"/>
      <c r="K92" s="228"/>
      <c r="L92" s="228"/>
      <c r="M92" s="228"/>
      <c r="O92" s="241" t="s">
        <v>316</v>
      </c>
      <c r="P92" s="241">
        <v>5832.9026157400003</v>
      </c>
      <c r="Q92" s="239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52703.494057249998</v>
      </c>
      <c r="I93" s="164"/>
      <c r="J93" s="157"/>
      <c r="K93" s="228"/>
      <c r="L93" s="228"/>
      <c r="M93" s="228"/>
      <c r="O93" s="241" t="s">
        <v>74</v>
      </c>
      <c r="P93" s="241">
        <v>25450.516914659998</v>
      </c>
      <c r="Q93" s="239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547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62285.72625095</v>
      </c>
      <c r="I94" s="164"/>
      <c r="J94" s="157"/>
      <c r="K94" s="228"/>
      <c r="L94" s="228"/>
      <c r="M94" s="228"/>
      <c r="O94" s="241" t="s">
        <v>76</v>
      </c>
      <c r="P94" s="241">
        <v>55632.94725058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548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12294.002295849999</v>
      </c>
      <c r="I95" s="164"/>
      <c r="J95" s="157"/>
      <c r="K95" s="228"/>
      <c r="L95" s="228"/>
      <c r="M95" s="228"/>
      <c r="O95" s="241" t="s">
        <v>78</v>
      </c>
      <c r="P95" s="241">
        <v>63161.700049680003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8648.6470030199998</v>
      </c>
      <c r="I96" s="164"/>
      <c r="J96" s="157"/>
      <c r="K96" s="228"/>
      <c r="L96" s="228"/>
      <c r="M96" s="228"/>
      <c r="O96" s="241" t="s">
        <v>317</v>
      </c>
      <c r="P96" s="241">
        <v>12640.107276410001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7028.4093952100002</v>
      </c>
      <c r="I97" s="164"/>
      <c r="K97" s="228"/>
      <c r="L97" s="228"/>
      <c r="M97" s="228"/>
      <c r="O97" s="241" t="s">
        <v>318</v>
      </c>
      <c r="P97" s="241">
        <v>8647.0218181599994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22800.59449503</v>
      </c>
      <c r="I98" s="164"/>
      <c r="K98" s="228"/>
      <c r="L98" s="228"/>
      <c r="M98" s="228"/>
      <c r="O98" s="241" t="s">
        <v>88</v>
      </c>
      <c r="P98" s="241">
        <v>6982.4122365800004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628.91211017000001</v>
      </c>
      <c r="I99" s="164"/>
      <c r="K99" s="228"/>
      <c r="L99" s="228"/>
      <c r="M99" s="228"/>
      <c r="O99" s="241" t="s">
        <v>80</v>
      </c>
      <c r="P99" s="241">
        <v>24935.616346120001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6619.2403369800004</v>
      </c>
      <c r="I100" s="164"/>
      <c r="K100" s="228"/>
      <c r="L100" s="228"/>
      <c r="M100" s="228"/>
      <c r="O100" s="241" t="s">
        <v>319</v>
      </c>
      <c r="P100" s="241">
        <v>711.30827275000001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5058.9992172100001</v>
      </c>
      <c r="I101" s="164"/>
      <c r="K101" s="228"/>
      <c r="L101" s="228"/>
      <c r="M101" s="228"/>
      <c r="O101" s="241" t="s">
        <v>86</v>
      </c>
      <c r="P101" s="241">
        <v>7075.11597325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45405.115294650001</v>
      </c>
      <c r="I102" s="164"/>
      <c r="K102" s="228"/>
      <c r="L102" s="228"/>
      <c r="M102" s="228"/>
      <c r="O102" s="241" t="s">
        <v>320</v>
      </c>
      <c r="P102" s="241">
        <v>5504.2167773000001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27087.639023399999</v>
      </c>
      <c r="I103" s="164"/>
      <c r="K103" s="228"/>
      <c r="L103" s="228"/>
      <c r="M103" s="228"/>
      <c r="O103" s="241" t="s">
        <v>82</v>
      </c>
      <c r="P103" s="241">
        <v>47196.256176609997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9172.8580511399996</v>
      </c>
      <c r="I104" s="164"/>
      <c r="K104" s="228"/>
      <c r="L104" s="228"/>
      <c r="M104" s="228"/>
      <c r="O104" s="241" t="s">
        <v>84</v>
      </c>
      <c r="P104" s="241">
        <v>36425.751851419998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1699.2863583999999</v>
      </c>
      <c r="I105" s="164"/>
      <c r="K105" s="228"/>
      <c r="L105" s="228"/>
      <c r="M105" s="228"/>
      <c r="O105" s="241" t="s">
        <v>321</v>
      </c>
      <c r="P105" s="241">
        <v>9542.6667031100005</v>
      </c>
    </row>
    <row r="106" spans="1:16" x14ac:dyDescent="0.2">
      <c r="B106" s="190" t="s">
        <v>285</v>
      </c>
      <c r="C106" s="193">
        <v>43052</v>
      </c>
      <c r="D106" s="190">
        <v>376.15467045999998</v>
      </c>
      <c r="E106" s="223">
        <v>1</v>
      </c>
      <c r="F106" s="213"/>
      <c r="G106" s="223" t="s">
        <v>323</v>
      </c>
      <c r="H106" s="223">
        <v>218.01010939</v>
      </c>
      <c r="I106" s="164"/>
      <c r="K106" s="228"/>
      <c r="L106" s="228"/>
      <c r="M106" s="228"/>
      <c r="O106" s="241" t="s">
        <v>322</v>
      </c>
      <c r="P106" s="241">
        <v>1661.08932843</v>
      </c>
    </row>
    <row r="107" spans="1:16" x14ac:dyDescent="0.2">
      <c r="B107" s="190" t="s">
        <v>286</v>
      </c>
      <c r="C107" s="193">
        <v>43052</v>
      </c>
      <c r="D107" s="190">
        <v>280.31799875000002</v>
      </c>
      <c r="E107" s="223">
        <v>1</v>
      </c>
      <c r="F107" s="213"/>
      <c r="G107" s="223" t="s">
        <v>552</v>
      </c>
      <c r="H107" s="223">
        <v>14480.405137260001</v>
      </c>
      <c r="I107" s="164"/>
      <c r="K107" s="228"/>
      <c r="L107" s="228"/>
      <c r="M107" s="228"/>
      <c r="O107" s="241" t="s">
        <v>323</v>
      </c>
      <c r="P107" s="241">
        <v>234.05990358</v>
      </c>
    </row>
    <row r="108" spans="1:16" x14ac:dyDescent="0.2">
      <c r="B108" s="190" t="s">
        <v>287</v>
      </c>
      <c r="C108" s="193">
        <v>43052</v>
      </c>
      <c r="D108" s="190">
        <v>217.9566356</v>
      </c>
      <c r="E108" s="223">
        <v>1</v>
      </c>
      <c r="F108" s="209"/>
      <c r="G108" s="223" t="s">
        <v>553</v>
      </c>
      <c r="H108" s="223">
        <v>14194.5414834</v>
      </c>
      <c r="I108" s="164"/>
      <c r="K108" s="228"/>
      <c r="L108" s="228"/>
      <c r="M108" s="228"/>
      <c r="O108" s="241" t="s">
        <v>552</v>
      </c>
      <c r="P108" s="241">
        <v>14853.85150486</v>
      </c>
    </row>
    <row r="109" spans="1:16" x14ac:dyDescent="0.2">
      <c r="B109" s="190" t="s">
        <v>288</v>
      </c>
      <c r="C109" s="193">
        <v>43052</v>
      </c>
      <c r="D109" s="190">
        <v>484.68717138</v>
      </c>
      <c r="E109" s="223">
        <v>1</v>
      </c>
      <c r="F109" s="209"/>
      <c r="G109" s="223" t="s">
        <v>554</v>
      </c>
      <c r="H109" s="223">
        <v>11256.90509504</v>
      </c>
      <c r="I109" s="164"/>
      <c r="K109" s="228"/>
      <c r="L109" s="228"/>
      <c r="M109" s="228"/>
      <c r="O109" s="241" t="s">
        <v>553</v>
      </c>
      <c r="P109" s="241">
        <v>14447.485173679999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9952.7007147500008</v>
      </c>
      <c r="I110" s="164"/>
      <c r="K110" s="228"/>
      <c r="L110" s="228"/>
      <c r="M110" s="228"/>
      <c r="O110" s="241" t="s">
        <v>554</v>
      </c>
      <c r="P110" s="241">
        <v>11669.81409455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86169.936277550005</v>
      </c>
      <c r="I111" s="164"/>
      <c r="K111" s="228"/>
      <c r="L111" s="228"/>
      <c r="M111" s="228"/>
      <c r="O111" s="241" t="s">
        <v>324</v>
      </c>
      <c r="P111" s="241">
        <v>10365.99738794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44471.609933109998</v>
      </c>
      <c r="I112" s="164"/>
      <c r="K112" s="228"/>
      <c r="L112" s="228"/>
      <c r="M112" s="228"/>
      <c r="O112" s="241" t="s">
        <v>325</v>
      </c>
      <c r="P112" s="241">
        <v>81145.27295852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1136.49170802</v>
      </c>
      <c r="I113" s="164"/>
      <c r="K113" s="228"/>
      <c r="L113" s="228"/>
      <c r="M113" s="228"/>
      <c r="O113" s="241" t="s">
        <v>326</v>
      </c>
      <c r="P113" s="241">
        <v>46575.848574349999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793.00503375000005</v>
      </c>
      <c r="I114" s="164"/>
      <c r="K114" s="228"/>
      <c r="L114" s="228"/>
      <c r="M114" s="228"/>
      <c r="O114" s="241" t="s">
        <v>327</v>
      </c>
      <c r="P114" s="241">
        <v>1143.6267110199999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3723.9944026600001</v>
      </c>
      <c r="I115" s="164"/>
      <c r="K115" s="228"/>
      <c r="L115" s="228"/>
      <c r="M115" s="228"/>
      <c r="O115" s="241" t="s">
        <v>190</v>
      </c>
      <c r="P115" s="241">
        <v>807.57362690000002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3870.4625397700001</v>
      </c>
      <c r="I116" s="164"/>
      <c r="K116" s="228"/>
      <c r="L116" s="228"/>
      <c r="M116" s="228"/>
      <c r="O116" s="241" t="s">
        <v>329</v>
      </c>
      <c r="P116" s="241">
        <v>3997.4130641800002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580.70987428000001</v>
      </c>
      <c r="I117" s="164"/>
      <c r="K117" s="228"/>
      <c r="L117" s="228"/>
      <c r="M117" s="228"/>
      <c r="O117" s="241" t="s">
        <v>330</v>
      </c>
      <c r="P117" s="241">
        <v>3857.18605273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79.686777930000005</v>
      </c>
      <c r="I118" s="164"/>
      <c r="K118" s="228"/>
      <c r="L118" s="228"/>
      <c r="M118" s="228"/>
      <c r="O118" s="241" t="s">
        <v>331</v>
      </c>
      <c r="P118" s="241">
        <v>780.90208452000002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122.32276118</v>
      </c>
      <c r="I119" s="164"/>
      <c r="K119" s="228"/>
      <c r="L119" s="228"/>
      <c r="M119" s="228"/>
      <c r="O119" s="241" t="s">
        <v>333</v>
      </c>
      <c r="P119" s="241">
        <v>80.140190619999998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60.006782260000001</v>
      </c>
      <c r="I120" s="164"/>
      <c r="K120" s="228"/>
      <c r="L120" s="228"/>
      <c r="M120" s="228"/>
      <c r="O120" s="241" t="s">
        <v>334</v>
      </c>
      <c r="P120" s="241">
        <v>122.55156073000001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88.275673319999996</v>
      </c>
      <c r="I121" s="164"/>
      <c r="K121" s="228"/>
      <c r="L121" s="228"/>
      <c r="M121" s="228"/>
      <c r="O121" s="241" t="s">
        <v>335</v>
      </c>
      <c r="P121" s="241">
        <v>58.228444580000001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48794.503113730003</v>
      </c>
      <c r="I122" s="164"/>
      <c r="K122" s="228"/>
      <c r="L122" s="228"/>
      <c r="M122" s="228"/>
      <c r="O122" s="241" t="s">
        <v>336</v>
      </c>
      <c r="P122" s="241">
        <v>85.334245960000004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4426.7156102400004</v>
      </c>
      <c r="I123" s="164"/>
      <c r="K123" s="228"/>
      <c r="L123" s="228"/>
      <c r="M123" s="228"/>
      <c r="O123" s="241" t="s">
        <v>337</v>
      </c>
      <c r="P123" s="241">
        <v>51383.447880920001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55474.523471250002</v>
      </c>
      <c r="I124" s="164"/>
      <c r="K124" s="228"/>
      <c r="L124" s="228"/>
      <c r="M124" s="228"/>
      <c r="O124" s="241" t="s">
        <v>338</v>
      </c>
      <c r="P124" s="241">
        <v>4679.3604311199997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12294.86798096</v>
      </c>
      <c r="I125" s="164"/>
      <c r="K125" s="228"/>
      <c r="L125" s="228"/>
      <c r="M125" s="228"/>
      <c r="O125" s="241" t="s">
        <v>339</v>
      </c>
      <c r="P125" s="241">
        <v>58325.092839010002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810.38777562999996</v>
      </c>
      <c r="I126" s="164"/>
      <c r="K126" s="228"/>
      <c r="L126" s="228"/>
      <c r="M126" s="228"/>
      <c r="O126" s="241" t="s">
        <v>340</v>
      </c>
      <c r="P126" s="241">
        <v>13028.32662407</v>
      </c>
    </row>
    <row r="127" spans="2:16" x14ac:dyDescent="0.2">
      <c r="B127" s="190" t="s">
        <v>303</v>
      </c>
      <c r="C127" s="193">
        <v>43186</v>
      </c>
      <c r="D127" s="190">
        <v>12724.1656</v>
      </c>
      <c r="E127" s="223">
        <v>1</v>
      </c>
      <c r="F127" s="209"/>
      <c r="G127" s="223" t="s">
        <v>343</v>
      </c>
      <c r="H127" s="223">
        <v>2838.6321600299998</v>
      </c>
      <c r="I127" s="164"/>
      <c r="K127" s="228"/>
      <c r="L127" s="228"/>
      <c r="M127" s="228"/>
      <c r="O127" s="241" t="s">
        <v>341</v>
      </c>
      <c r="P127" s="241">
        <v>798.06927200999996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11025.020091410001</v>
      </c>
      <c r="I128" s="164"/>
      <c r="K128" s="228"/>
      <c r="L128" s="228"/>
      <c r="M128" s="228"/>
      <c r="O128" s="241" t="s">
        <v>342</v>
      </c>
      <c r="P128" s="241">
        <v>11163.085848979999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17383.240000000002</v>
      </c>
      <c r="I129" s="164"/>
      <c r="K129" s="228"/>
      <c r="L129" s="228"/>
      <c r="M129" s="228"/>
      <c r="O129" s="241" t="s">
        <v>343</v>
      </c>
      <c r="P129" s="241">
        <v>2943.31855911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8051.69</v>
      </c>
      <c r="I130" s="164"/>
      <c r="K130" s="228"/>
      <c r="L130" s="228"/>
      <c r="M130" s="228"/>
      <c r="O130" s="241" t="s">
        <v>344</v>
      </c>
      <c r="P130" s="241">
        <v>11737.678331360001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14018.87</v>
      </c>
      <c r="I131" s="164"/>
      <c r="K131" s="228"/>
      <c r="L131" s="228"/>
      <c r="M131" s="228"/>
      <c r="O131" s="241" t="s">
        <v>346</v>
      </c>
      <c r="P131" s="241">
        <v>8288.94</v>
      </c>
    </row>
    <row r="132" spans="2:16" x14ac:dyDescent="0.2">
      <c r="B132" s="190" t="s">
        <v>549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3997.99</v>
      </c>
      <c r="I132" s="164"/>
      <c r="K132" s="228"/>
      <c r="L132" s="228"/>
      <c r="M132" s="228"/>
      <c r="O132" s="241" t="s">
        <v>347</v>
      </c>
      <c r="P132" s="241">
        <v>13690.22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4075.4</v>
      </c>
      <c r="I133" s="164"/>
      <c r="K133" s="228"/>
      <c r="L133" s="228"/>
      <c r="M133" s="228"/>
      <c r="O133" s="241" t="s">
        <v>348</v>
      </c>
      <c r="P133" s="241">
        <v>4927.97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3207.61</v>
      </c>
      <c r="I134" s="164"/>
      <c r="K134" s="228"/>
      <c r="L134" s="228"/>
      <c r="M134" s="228"/>
      <c r="O134" s="241" t="s">
        <v>349</v>
      </c>
      <c r="P134" s="241">
        <v>4352.95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23439.56</v>
      </c>
      <c r="I135" s="164"/>
      <c r="K135" s="228"/>
      <c r="L135" s="228"/>
      <c r="M135" s="228"/>
      <c r="O135" s="241" t="s">
        <v>350</v>
      </c>
      <c r="P135" s="241">
        <v>3446.76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2718.44</v>
      </c>
      <c r="I136" s="164"/>
      <c r="K136" s="228"/>
      <c r="L136" s="228"/>
      <c r="M136" s="228"/>
      <c r="O136" s="241" t="s">
        <v>351</v>
      </c>
      <c r="P136" s="241">
        <v>24581.53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8773.32</v>
      </c>
      <c r="I137" s="164"/>
      <c r="K137" s="228"/>
      <c r="L137" s="228"/>
      <c r="M137" s="228"/>
      <c r="O137" s="241" t="s">
        <v>352</v>
      </c>
      <c r="P137" s="241">
        <v>2794.93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6816.41</v>
      </c>
      <c r="I138" s="164"/>
      <c r="K138" s="228"/>
      <c r="L138" s="228"/>
      <c r="M138" s="228"/>
      <c r="O138" s="241" t="s">
        <v>353</v>
      </c>
      <c r="P138" s="241">
        <v>9664.5499999999993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5419.4</v>
      </c>
      <c r="I139" s="164"/>
      <c r="K139" s="228"/>
      <c r="L139" s="228"/>
      <c r="M139" s="228"/>
      <c r="O139" s="241" t="s">
        <v>354</v>
      </c>
      <c r="P139" s="241">
        <v>7365.37</v>
      </c>
    </row>
    <row r="140" spans="2:16" x14ac:dyDescent="0.2">
      <c r="B140" s="190" t="s">
        <v>311</v>
      </c>
      <c r="C140" s="193">
        <v>43042</v>
      </c>
      <c r="D140" s="190">
        <v>1309.0787797099999</v>
      </c>
      <c r="E140" s="223">
        <v>1</v>
      </c>
      <c r="F140" s="209"/>
      <c r="G140" s="223" t="s">
        <v>356</v>
      </c>
      <c r="H140" s="223">
        <v>9248.64</v>
      </c>
      <c r="I140" s="164"/>
      <c r="K140" s="228"/>
      <c r="L140" s="228"/>
      <c r="M140" s="228"/>
      <c r="O140" s="241" t="s">
        <v>355</v>
      </c>
      <c r="P140" s="241">
        <v>5682.09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21270.14</v>
      </c>
      <c r="I141" s="164"/>
      <c r="K141" s="228"/>
      <c r="L141" s="228"/>
      <c r="M141" s="228"/>
      <c r="O141" s="241" t="s">
        <v>356</v>
      </c>
      <c r="P141" s="241">
        <v>9586.42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14727.76</v>
      </c>
      <c r="I142" s="164"/>
      <c r="K142" s="228"/>
      <c r="L142" s="228"/>
      <c r="M142" s="228"/>
      <c r="O142" s="241" t="s">
        <v>357</v>
      </c>
      <c r="P142" s="241">
        <v>21675.38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875.12</v>
      </c>
      <c r="I143" s="164"/>
      <c r="K143" s="228"/>
      <c r="L143" s="228"/>
      <c r="M143" s="228"/>
      <c r="O143" s="241" t="s">
        <v>358</v>
      </c>
      <c r="P143" s="241">
        <v>16012.47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41186.910000000003</v>
      </c>
      <c r="I144" s="164"/>
      <c r="K144" s="228"/>
      <c r="L144" s="228"/>
      <c r="M144" s="228"/>
      <c r="O144" s="241" t="s">
        <v>359</v>
      </c>
      <c r="P144" s="241">
        <v>1538.08</v>
      </c>
    </row>
    <row r="145" spans="2:16" x14ac:dyDescent="0.2">
      <c r="B145" s="190" t="s">
        <v>550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8739.32</v>
      </c>
      <c r="I145" s="164"/>
      <c r="K145" s="228"/>
      <c r="L145" s="228"/>
      <c r="M145" s="228"/>
      <c r="O145" s="241" t="s">
        <v>360</v>
      </c>
      <c r="P145" s="241">
        <v>40434.339999999997</v>
      </c>
    </row>
    <row r="146" spans="2:16" x14ac:dyDescent="0.2">
      <c r="B146" s="190" t="s">
        <v>551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16525.88</v>
      </c>
      <c r="I146" s="164"/>
      <c r="K146" s="228"/>
      <c r="L146" s="228"/>
      <c r="M146" s="228"/>
      <c r="O146" s="241" t="s">
        <v>361</v>
      </c>
      <c r="P146" s="241">
        <v>8867.2999999999993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22256.53</v>
      </c>
      <c r="I147" s="164"/>
      <c r="K147" s="228"/>
      <c r="L147" s="228"/>
      <c r="M147" s="228"/>
      <c r="O147" s="241" t="s">
        <v>362</v>
      </c>
      <c r="P147" s="241">
        <v>15753.09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31970.34</v>
      </c>
      <c r="I148" s="164"/>
      <c r="K148" s="228"/>
      <c r="L148" s="228"/>
      <c r="M148" s="228"/>
      <c r="O148" s="241" t="s">
        <v>363</v>
      </c>
      <c r="P148" s="241">
        <v>23161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14785.74</v>
      </c>
      <c r="I149" s="164"/>
      <c r="K149" s="228"/>
      <c r="L149" s="228"/>
      <c r="M149" s="228"/>
      <c r="O149" s="241" t="s">
        <v>364</v>
      </c>
      <c r="P149" s="241">
        <v>32870.26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86544.81</v>
      </c>
      <c r="I150" s="164"/>
      <c r="K150" s="228"/>
      <c r="L150" s="228"/>
      <c r="M150" s="228"/>
      <c r="O150" s="241" t="s">
        <v>365</v>
      </c>
      <c r="P150" s="241">
        <v>14782.96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6752.96</v>
      </c>
      <c r="I151" s="164"/>
      <c r="K151" s="228"/>
      <c r="L151" s="228"/>
      <c r="M151" s="228"/>
      <c r="O151" s="241" t="s">
        <v>366</v>
      </c>
      <c r="P151" s="241">
        <v>97883.69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4975.87</v>
      </c>
      <c r="I152" s="164"/>
      <c r="K152" s="228"/>
      <c r="L152" s="228"/>
      <c r="M152" s="228"/>
      <c r="O152" s="241" t="s">
        <v>367</v>
      </c>
      <c r="P152" s="241">
        <v>7347.26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8424.18</v>
      </c>
      <c r="I153" s="164"/>
      <c r="K153" s="228"/>
      <c r="L153" s="228"/>
      <c r="M153" s="228"/>
      <c r="O153" s="241" t="s">
        <v>368</v>
      </c>
      <c r="P153" s="241">
        <v>4864.03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13451.04</v>
      </c>
      <c r="I154" s="164"/>
      <c r="K154" s="228"/>
      <c r="L154" s="228"/>
      <c r="M154" s="228"/>
      <c r="O154" s="241" t="s">
        <v>369</v>
      </c>
      <c r="P154" s="241">
        <v>9044.36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20359.73</v>
      </c>
      <c r="I155" s="164"/>
      <c r="K155" s="228"/>
      <c r="L155" s="228"/>
      <c r="M155" s="228"/>
      <c r="O155" s="241" t="s">
        <v>370</v>
      </c>
      <c r="P155" s="241">
        <v>14009.61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14069.17</v>
      </c>
      <c r="I156" s="164"/>
      <c r="K156" s="228"/>
      <c r="L156" s="228"/>
      <c r="M156" s="228"/>
      <c r="O156" s="241" t="s">
        <v>371</v>
      </c>
      <c r="P156" s="241">
        <v>19172.53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8528.25</v>
      </c>
      <c r="I157" s="164"/>
      <c r="K157" s="228"/>
      <c r="L157" s="228"/>
      <c r="M157" s="228"/>
      <c r="O157" s="241" t="s">
        <v>372</v>
      </c>
      <c r="P157" s="241">
        <v>14768.54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6296.97</v>
      </c>
      <c r="I158" s="164"/>
      <c r="K158" s="228"/>
      <c r="L158" s="228"/>
      <c r="M158" s="228"/>
      <c r="O158" s="241" t="s">
        <v>373</v>
      </c>
      <c r="P158" s="241">
        <v>8582.07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8283.52</v>
      </c>
      <c r="I159" s="164"/>
      <c r="K159" s="228"/>
      <c r="L159" s="228"/>
      <c r="M159" s="228"/>
      <c r="O159" s="241" t="s">
        <v>374</v>
      </c>
      <c r="P159" s="241">
        <v>6431.46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8784.64</v>
      </c>
      <c r="I160" s="164"/>
      <c r="K160" s="228"/>
      <c r="L160" s="228"/>
      <c r="M160" s="228"/>
      <c r="O160" s="241" t="s">
        <v>375</v>
      </c>
      <c r="P160" s="241">
        <v>8840.2000000000007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10701.14</v>
      </c>
      <c r="I161" s="164"/>
      <c r="K161" s="228"/>
      <c r="L161" s="228"/>
      <c r="M161" s="228"/>
      <c r="O161" s="241" t="s">
        <v>376</v>
      </c>
      <c r="P161" s="241">
        <v>8754.51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17383.240000000002</v>
      </c>
      <c r="I162" s="164"/>
      <c r="K162" s="228"/>
      <c r="L162" s="228"/>
      <c r="M162" s="228"/>
      <c r="O162" s="241" t="s">
        <v>377</v>
      </c>
      <c r="P162" s="241">
        <v>14390.22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4881.37</v>
      </c>
      <c r="I163" s="164"/>
      <c r="K163" s="228"/>
      <c r="L163" s="228"/>
      <c r="M163" s="228"/>
      <c r="O163" s="241" t="s">
        <v>380</v>
      </c>
      <c r="P163" s="241">
        <v>5113.33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11773.39</v>
      </c>
      <c r="I164" s="164"/>
      <c r="K164" s="228"/>
      <c r="L164" s="228"/>
      <c r="M164" s="228"/>
      <c r="O164" s="241" t="s">
        <v>381</v>
      </c>
      <c r="P164" s="241">
        <v>12427.79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16000.27</v>
      </c>
      <c r="I165" s="164"/>
      <c r="K165" s="228"/>
      <c r="L165" s="228"/>
      <c r="M165" s="228"/>
      <c r="O165" s="241" t="s">
        <v>382</v>
      </c>
      <c r="P165" s="241">
        <v>16757.23</v>
      </c>
    </row>
    <row r="166" spans="2:16" x14ac:dyDescent="0.2">
      <c r="B166" s="190" t="s">
        <v>552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19404.2</v>
      </c>
      <c r="I166" s="164"/>
      <c r="K166" s="228"/>
      <c r="L166" s="228"/>
      <c r="M166" s="228"/>
      <c r="O166" s="241" t="s">
        <v>383</v>
      </c>
      <c r="P166" s="241">
        <v>19277.21</v>
      </c>
    </row>
    <row r="167" spans="2:16" x14ac:dyDescent="0.2">
      <c r="B167" s="190" t="s">
        <v>553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38487.949999999997</v>
      </c>
      <c r="I167" s="164"/>
      <c r="K167" s="228"/>
      <c r="L167" s="228"/>
      <c r="M167" s="228"/>
      <c r="O167" s="241" t="s">
        <v>384</v>
      </c>
      <c r="P167" s="241">
        <v>42091.96</v>
      </c>
    </row>
    <row r="168" spans="2:16" x14ac:dyDescent="0.2">
      <c r="B168" s="190" t="s">
        <v>554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7613.7</v>
      </c>
      <c r="I168" s="164"/>
      <c r="K168" s="228"/>
      <c r="L168" s="228"/>
      <c r="M168" s="228"/>
      <c r="O168" s="241" t="s">
        <v>385</v>
      </c>
      <c r="P168" s="241">
        <v>8138.07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10964.41</v>
      </c>
      <c r="I169" s="164"/>
      <c r="K169" s="228"/>
      <c r="L169" s="228"/>
      <c r="M169" s="228"/>
      <c r="O169" s="241" t="s">
        <v>386</v>
      </c>
      <c r="P169" s="241">
        <v>11392.3</v>
      </c>
    </row>
    <row r="170" spans="2:16" x14ac:dyDescent="0.2">
      <c r="B170" s="190" t="s">
        <v>325</v>
      </c>
      <c r="C170" s="193">
        <v>43168</v>
      </c>
      <c r="D170" s="190">
        <v>87224.560509160001</v>
      </c>
      <c r="E170" s="223">
        <v>1</v>
      </c>
      <c r="F170" s="209"/>
      <c r="G170" s="223" t="s">
        <v>387</v>
      </c>
      <c r="H170" s="223">
        <v>9951.83</v>
      </c>
      <c r="I170" s="164"/>
      <c r="K170" s="228"/>
      <c r="L170" s="228"/>
      <c r="M170" s="228"/>
      <c r="O170" s="241" t="s">
        <v>387</v>
      </c>
      <c r="P170" s="241">
        <v>13382.59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3544.43</v>
      </c>
      <c r="I171" s="164"/>
      <c r="K171" s="228"/>
      <c r="L171" s="228"/>
      <c r="M171" s="228"/>
      <c r="O171" s="241" t="s">
        <v>388</v>
      </c>
      <c r="P171" s="241">
        <v>3659.24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19558.32</v>
      </c>
      <c r="I172" s="164"/>
      <c r="K172" s="228"/>
      <c r="L172" s="228"/>
      <c r="M172" s="228"/>
      <c r="O172" s="241" t="s">
        <v>389</v>
      </c>
      <c r="P172" s="241">
        <v>21067.08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14647.93</v>
      </c>
      <c r="I173" s="164"/>
      <c r="K173" s="228"/>
      <c r="L173" s="228"/>
      <c r="M173" s="228"/>
      <c r="O173" s="241" t="s">
        <v>390</v>
      </c>
      <c r="P173" s="241">
        <v>15299.73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17998.95</v>
      </c>
      <c r="I174" s="164"/>
      <c r="K174" s="228"/>
      <c r="L174" s="228"/>
      <c r="M174" s="228"/>
      <c r="O174" s="241" t="s">
        <v>391</v>
      </c>
      <c r="P174" s="241">
        <v>19254.07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3861.83</v>
      </c>
      <c r="I175" s="164"/>
      <c r="K175" s="228"/>
      <c r="L175" s="228"/>
      <c r="M175" s="228"/>
      <c r="O175" s="241" t="s">
        <v>392</v>
      </c>
      <c r="P175" s="241">
        <v>4043.73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17945.78</v>
      </c>
      <c r="I176" s="164"/>
      <c r="K176" s="228"/>
      <c r="L176" s="228"/>
      <c r="M176" s="228"/>
      <c r="O176" s="241" t="s">
        <v>393</v>
      </c>
      <c r="P176" s="241">
        <v>19280.810000000001</v>
      </c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14334.61</v>
      </c>
      <c r="I177" s="164"/>
      <c r="K177" s="228"/>
      <c r="L177" s="228"/>
      <c r="M177" s="228"/>
      <c r="O177" s="241" t="s">
        <v>394</v>
      </c>
      <c r="P177" s="241">
        <v>14894.02</v>
      </c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16729.330000000002</v>
      </c>
      <c r="I178" s="164"/>
      <c r="K178" s="228"/>
      <c r="L178" s="228"/>
      <c r="M178" s="228"/>
      <c r="O178" s="241" t="s">
        <v>395</v>
      </c>
      <c r="P178" s="241">
        <v>17761.72</v>
      </c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51175.658737459999</v>
      </c>
      <c r="I179" s="164"/>
      <c r="K179" s="228"/>
      <c r="L179" s="228"/>
      <c r="M179" s="228"/>
      <c r="O179" s="241" t="s">
        <v>396</v>
      </c>
      <c r="P179" s="241">
        <v>51993.898749959997</v>
      </c>
    </row>
    <row r="180" spans="2:16" x14ac:dyDescent="0.2">
      <c r="B180" s="190" t="s">
        <v>334</v>
      </c>
      <c r="C180" s="193">
        <v>43129</v>
      </c>
      <c r="D180" s="190">
        <v>127.27971118000001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43186</v>
      </c>
      <c r="D181" s="190">
        <v>60.293756389999999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43178</v>
      </c>
      <c r="D182" s="190">
        <v>89.584880139999996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42195</v>
      </c>
      <c r="D191" s="190">
        <v>28365.040000000001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41967</v>
      </c>
      <c r="D192" s="190">
        <v>9721.7199999999993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43012</v>
      </c>
      <c r="D193" s="190">
        <v>17055.98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43042</v>
      </c>
      <c r="D206" s="190">
        <v>50584.41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43165</v>
      </c>
      <c r="D210" s="190">
        <v>33798.449999999997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43168</v>
      </c>
      <c r="D217" s="190">
        <v>20608.91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42195</v>
      </c>
      <c r="D225" s="190">
        <v>28365.040000000001</v>
      </c>
      <c r="E225" s="223">
        <v>1</v>
      </c>
    </row>
    <row r="226" spans="2:5" x14ac:dyDescent="0.2">
      <c r="B226" s="190" t="s">
        <v>380</v>
      </c>
      <c r="C226" s="193">
        <v>43115</v>
      </c>
      <c r="D226" s="190">
        <v>5694.99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2018-04-12T07:00:00+00:00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F3D89FE6-52C3-409F-98E4-AABABEC0612F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20180331</dc:title>
  <dc:creator>rapelangm</dc:creator>
  <cp:lastModifiedBy>Julia Maluleka</cp:lastModifiedBy>
  <cp:lastPrinted>2018-04-12T09:07:51Z</cp:lastPrinted>
  <dcterms:created xsi:type="dcterms:W3CDTF">2009-10-22T12:59:48Z</dcterms:created>
  <dcterms:modified xsi:type="dcterms:W3CDTF">2018-04-12T09:08:48Z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