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 iterateDelta="1" calcOnSave="0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9" i="1" s="1"/>
  <c r="C373" i="1"/>
  <c r="C372" i="1"/>
  <c r="G367" i="1"/>
  <c r="G366" i="1"/>
  <c r="G365" i="1"/>
  <c r="G364" i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G368" i="1" l="1"/>
  <c r="F139" i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201" i="1" l="1"/>
  <c r="E198" i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<sst xmlns="http://schemas.openxmlformats.org/spreadsheetml/2006/main" count="2503" uniqueCount="671">
  <si>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</si>
  <si>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</si>
  <si>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</si>
  <si>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</si>
  <si>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</si>
  <si>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</si>
  <si>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</si>
  <si>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</si>
  <si>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</si>
  <si>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</si>
  <si>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</si>
  <si>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</si>
  <si>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</si>
  <si>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</si>
  <si>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</si>
  <si>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</si>
  <si>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</si>
  <si>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</si>
  <si>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</si>
  <si>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</si>
  <si>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</si>
  <si>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</si>
  <si>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</si>
  <si>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</si>
  <si>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</si>
  <si>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</si>
  <si>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</si>
  <si>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</si>
  <si>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</si>
  <si>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</si>
  <si>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</si>
  <si>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</si>
  <si>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</si>
  <si>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</si>
  <si>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</si>
  <si>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</si>
  <si>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</si>
  <si>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</si>
  <si>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</si>
  <si>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</si>
  <si>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</si>
  <si>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</si>
  <si>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</si>
  <si>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</si>
  <si>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</si>
  <si>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</si>
  <si>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</si>
  <si>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</si>
  <si>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</si>
  <si>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</si>
  <si>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</si>
  <si>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</si>
  <si>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</si>
  <si>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</si>
  <si>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</si>
  <si>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</si>
  <si>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</si>
  <si>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</si>
  <si>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</si>
  <si>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</si>
  <si>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</si>
  <si>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</si>
  <si>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</si>
  <si>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</si>
  <si>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</si>
  <si>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</si>
  <si>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</si>
  <si>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</si>
  <si>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</si>
  <si>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</si>
  <si>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</si>
  <si>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</si>
  <si>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</si>
  <si>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</si>
  <si>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</si>
  <si>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</si>
  <si>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</si>
  <si>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</si>
  <si>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</si>
  <si>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</si>
  <si>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</si>
  <si>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</si>
  <si>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</si>
  <si>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</si>
  <si>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</si>
  <si>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</si>
  <si>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</si>
  <si>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</si>
  <si>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</si>
  <si>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</si>
  <si>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</si>
  <si>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</si>
  <si>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</si>
  <si>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</si>
  <si>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</si>
  <si>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</si>
  <si>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</si>
  <si>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</si>
  <si>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</si>
  <si>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</si>
  <si>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</si>
  <si>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</si>
  <si>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</si>
  <si>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</si>
  <si>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</si>
  <si>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</si>
  <si>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</si>
  <si>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</si>
  <si>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</si>
  <si>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</si>
  <si>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</si>
  <si>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</si>
  <si>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</si>
  <si>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</si>
  <si>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</si>
  <si>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</si>
  <si>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</si>
  <si>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</si>
  <si>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</si>
  <si>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</si>
  <si>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</si>
  <si>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</si>
  <si>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</si>
  <si>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</si>
  <si>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</si>
  <si>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</si>
  <si>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</si>
  <si>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</si>
  <si>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</si>
  <si>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</si>
  <si>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</si>
  <si>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</si>
  <si>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</si>
  <si>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</si>
  <si>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</si>
  <si>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</si>
  <si>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</si>
  <si>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</si>
  <si>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</si>
  <si>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</si>
  <si>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</si>
  <si>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</si>
  <si>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</si>
  <si>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</si>
  <si>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</si>
  <si>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</si>
  <si>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</si>
  <si>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</si>
  <si>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</si>
  <si>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</si>
  <si>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</si>
  <si>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</si>
  <si>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</si>
  <si>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</si>
  <si>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</si>
  <si>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</si>
  <si>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</si>
  <si>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</si>
  <si>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</si>
  <si>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</si>
  <si>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</si>
  <si>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</si>
  <si>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</si>
  <si>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</si>
  <si>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</si>
  <si>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</si>
  <si>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</si>
  <si>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</si>
  <si>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</si>
  <si>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</si>
  <si>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</si>
  <si>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</si>
  <si>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</si>
  <si>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</si>
  <si>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</si>
  <si>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</si>
  <si>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</si>
  <si>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</si>
  <si>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</si>
  <si>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</si>
  <si>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</si>
  <si>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</si>
  <si>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</si>
  <si>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</si>
  <si>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</si>
  <si>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</si>
  <si>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</si>
  <si>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</si>
  <si>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</si>
  <si>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</si>
  <si>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</si>
  <si>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</si>
  <si>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</si>
  <si>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</si>
  <si>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</si>
  <si>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</si>
  <si>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</si>
  <si>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</si>
  <si>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</si>
  <si>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</si>
  <si>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</si>
  <si>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</si>
  <si>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</si>
  <si>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</si>
  <si>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</si>
  <si>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</si>
  <si>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</si>
  <si>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</si>
  <si>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</si>
  <si>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</si>
  <si>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</si>
  <si>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</si>
  <si>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</si>
  <si>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</si>
  <si>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</si>
  <si>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</si>
  <si>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</si>
  <si>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</si>
  <si>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</si>
  <si>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</si>
  <si>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</si>
  <si>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</si>
  <si>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</si>
  <si>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</si>
  <si>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</si>
  <si>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</si>
  <si>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</si>
  <si>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</si>
  <si>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</si>
  <si>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</si>
  <si>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</si>
  <si>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</si>
  <si>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</si>
  <si>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</si>
  <si>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</si>
  <si>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</si>
  <si>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</si>
  <si>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</si>
  <si>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</si>
  <si>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</si>
  <si>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</si>
  <si>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</si>
  <si>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</si>
  <si>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</si>
  <si>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</si>
  <si>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</si>
  <si>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</si>
  <si>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</si>
  <si>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</si>
  <si>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</si>
  <si>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</si>
  <si>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</si>
  <si>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</si>
  <si>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</si>
  <si>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</si>
  <si>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</si>
  <si>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</si>
  <si>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</si>
  <si>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</si>
  <si>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</si>
  <si>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</si>
  <si>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</si>
  <si>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</si>
  <si>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</si>
  <si>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</si>
  <si>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</si>
  <si>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</si>
  <si>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</si>
  <si>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</si>
  <si>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</si>
  <si>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</si>
  <si>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</si>
  <si>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</si>
  <si>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</si>
  <si>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</si>
  <si>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</si>
  <si>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</si>
  <si>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</si>
  <si>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</si>
  <si>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</si>
  <si>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</si>
  <si>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</si>
  <si>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</si>
  <si>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</si>
  <si>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</si>
  <si>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</si>
  <si>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</si>
  <si>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</si>
  <si>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</si>
  <si>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</si>
  <si>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</si>
  <si>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</si>
  <si>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</si>
  <si>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</si>
  <si>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</si>
  <si>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</si>
  <si>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</si>
  <si>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</si>
  <si>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</si>
  <si>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</si>
  <si>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</si>
  <si>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</si>
  <si>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</si>
  <si>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</si>
  <si>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</si>
  <si>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</si>
  <si>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</si>
  <si>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</si>
  <si>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</si>
  <si>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</si>
  <si>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</si>
  <si>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</si>
  <si>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</si>
  <si>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</si>
  <si>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</si>
  <si>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</si>
  <si>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</si>
  <si>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</si>
  <si>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</si>
  <si>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</si>
  <si>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</si>
  <si>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</si>
  <si>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</si>
  <si>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</si>
  <si>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</si>
  <si>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</si>
  <si>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</si>
  <si>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</si>
  <si>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</si>
  <si>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</si>
  <si>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</si>
  <si>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</si>
  <si>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</si>
  <si>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</si>
  <si>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</si>
  <si>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</si>
  <si>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</si>
  <si>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</si>
  <si>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</si>
  <si>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</si>
  <si>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</si>
  <si>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</si>
  <si>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</si>
  <si>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</si>
  <si>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</si>
  <si>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</si>
  <si>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</si>
  <si>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</si>
  <si>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</si>
  <si>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</si>
  <si>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</si>
  <si>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</si>
  <si>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</si>
  <si>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</si>
  <si>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</si>
  <si>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</si>
  <si>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</si>
  <si>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</si>
  <si>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</si>
  <si>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</si>
  <si>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</si>
  <si>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</si>
  <si>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</si>
  <si>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</si>
  <si>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</si>
  <si>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</si>
  <si>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</si>
  <si>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</si>
  <si>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</si>
  <si>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</si>
  <si>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</si>
  <si>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</si>
  <si>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</si>
  <si>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</si>
  <si>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</si>
  <si>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</si>
  <si>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</si>
  <si>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</si>
  <si>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</si>
  <si>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</si>
  <si>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</si>
  <si>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</si>
  <si>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</si>
  <si>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</si>
  <si>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</si>
  <si>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</si>
  <si>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</si>
  <si>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</si>
  <si>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</si>
  <si>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</si>
  <si>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</si>
  <si>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</si>
  <si>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</si>
  <si>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</si>
  <si>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</si>
  <si>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</si>
  <si>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</si>
  <si>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</si>
  <si>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</si>
  <si>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</si>
  <si>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</si>
  <si>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</si>
  <si>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</si>
  <si>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</si>
  <si>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</si>
  <si>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</si>
  <si>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</si>
  <si>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</si>
  <si>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</si>
  <si>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</si>
  <si>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</si>
  <si>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</si>
  <si>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</si>
  <si>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</si>
  <si>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</si>
  <si>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</si>
  <si>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</si>
  <si>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</si>
  <si>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</si>
  <si>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</si>
  <si>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</si>
  <si>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</si>
  <si>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</si>
  <si>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</si>
  <si>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</si>
  <si>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</si>
  <si>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</si>
  <si>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</si>
  <si>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</si>
  <si>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</si>
  <si>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</si>
  <si>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</si>
  <si>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</si>
  <si>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</si>
  <si>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</si>
  <si>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</si>
  <si>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</si>
  <si>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</si>
  <si>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</si>
  <si>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</si>
  <si>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</si>
  <si>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</si>
  <si>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</si>
  <si>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</si>
  <si>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</si>
  <si>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</si>
  <si>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</si>
  <si>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</si>
  <si>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</si>
  <si>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</si>
  <si>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</si>
  <si>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</si>
  <si>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</si>
  <si>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</si>
  <si>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</si>
  <si>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</si>
  <si>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</si>
  <si>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</si>
  <si>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</si>
  <si>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</si>
  <si>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</si>
  <si>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</si>
  <si>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</si>
  <si>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</si>
  <si>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</si>
  <si>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</si>
  <si>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</si>
  <si>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</si>
  <si>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</si>
  <si>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</si>
  <si>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</si>
  <si>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</si>
  <si>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</si>
  <si>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</si>
  <si>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</si>
  <si>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</si>
  <si>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</si>
  <si>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</si>
  <si>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</si>
  <si>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</si>
  <si>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</si>
  <si>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</si>
  <si>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</si>
  <si>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</si>
  <si>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</si>
  <si>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</si>
  <si>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</si>
  <si>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</si>
  <si>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</si>
  <si>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</si>
  <si>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</si>
  <si>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</si>
  <si>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</si>
  <si>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</si>
  <si>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</si>
  <si>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</si>
  <si>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</si>
  <si>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</si>
  <si>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</si>
  <si>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</si>
  <si>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</si>
  <si>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</si>
  <si>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</si>
  <si>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</si>
  <si>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</si>
  <si>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</si>
  <si>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</si>
  <si>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</si>
  <si>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</si>
  <si>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</si>
  <si>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</si>
  <si>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</si>
  <si>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</si>
  <si>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</si>
  <si>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</si>
  <si>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</si>
  <si>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</si>
  <si>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</si>
  <si>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</si>
  <si>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</si>
  <si>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</si>
  <si>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</si>
  <si>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</si>
  <si>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</si>
  <si>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</si>
  <si>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</si>
  <si>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</si>
  <si>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</si>
  <si>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</si>
  <si>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</si>
  <si>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</si>
  <si>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</si>
  <si>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 xml:space="preserve">Note: The monthly "local liquidity"  using the value traded and Strate market capitalisation is 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</si>
  <si>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</si>
  <si>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</si>
  <si>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</si>
  <si>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</si>
  <si>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</si>
  <si>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</si>
  <si>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</si>
  <si>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</si>
  <si>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</si>
  <si>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</si>
  <si>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</si>
  <si>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</si>
  <si>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</si>
  <si>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</si>
  <si>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</si>
  <si>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</si>
  <si>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</si>
  <si>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</si>
  <si>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</si>
  <si>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</si>
  <si>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</si>
  <si>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</si>
  <si>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</si>
  <si>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</si>
  <si>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</si>
  <si>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</si>
  <si>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</si>
  <si>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</si>
  <si>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</si>
  <si>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</si>
  <si>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</si>
  <si>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</si>
  <si>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</si>
  <si>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</si>
  <si>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</si>
  <si>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</si>
  <si>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</si>
  <si>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</si>
  <si>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</si>
  <si>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</si>
  <si>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COMMODITY CAN-DO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</si>
  <si>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</si>
  <si>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</si>
  <si>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</si>
  <si>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</si>
  <si>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</si>
  <si>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</si>
  <si>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</si>
  <si>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</si>
  <si>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</si>
  <si>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</si>
  <si>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</si>
  <si>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</si>
  <si>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</si>
  <si>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</si>
  <si>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</si>
  <si>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</si>
  <si>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</si>
  <si>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</si>
  <si>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</si>
  <si>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</si>
  <si>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</si>
  <si>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</si>
  <si>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</si>
  <si>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</si>
  <si>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</si>
  <si>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</si>
  <si>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</si>
  <si>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</si>
  <si>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</si>
  <si>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</si>
  <si>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</si>
  <si>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</si>
  <si>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</si>
  <si>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</si>
  <si>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</si>
  <si>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</si>
  <si>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</si>
  <si>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</si>
  <si>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</si>
  <si>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EURONEXT MILLING WHEAT CONTRACT</t>
  </si>
  <si>
    <t>ZAMBIAN BREAD MILLING WHEAT FUTURE</t>
  </si>
  <si>
    <t>ZAMBIAN SOYA BEANS FUTURE</t>
  </si>
  <si>
    <t>ZAMBIAN WHITE MAIZE</t>
  </si>
  <si>
    <t>QUANTO SOYBEAN COMMODITY CANDO</t>
  </si>
  <si>
    <t>QUANTO WHITE MAIZE</t>
  </si>
  <si>
    <t>YELLOW MAIZE COMMODITY CANDO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</si>
  <si>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</si>
  <si>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</si>
  <si>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</si>
  <si>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</si>
  <si>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</si>
  <si>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</si>
  <si>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</si>
  <si>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</si>
  <si>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</si>
  <si>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</si>
  <si>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</si>
  <si>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</si>
  <si>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</si>
  <si>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</si>
  <si>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</si>
  <si>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</si>
  <si>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</si>
  <si>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</si>
  <si>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</si>
  <si>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</si>
  <si>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</si>
  <si>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</si>
  <si>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</si>
  <si>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</si>
  <si>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</si>
  <si>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</si>
  <si>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</si>
  <si>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</si>
  <si>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</si>
  <si>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</si>
  <si>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</si>
  <si>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</si>
  <si>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</si>
  <si>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</si>
  <si>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</si>
  <si>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</si>
  <si>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</si>
  <si>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</si>
  <si>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</si>
  <si>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</si>
  <si>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</si>
  <si>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2018/06</t>
  </si>
  <si>
    <t>Other Trade - I</t>
  </si>
  <si>
    <t>CorporateActionTypeCode</t>
  </si>
  <si>
    <t>SUM_TotalValue</t>
  </si>
  <si>
    <t>AS</t>
  </si>
  <si>
    <t>GI</t>
  </si>
  <si>
    <t>SI</t>
  </si>
  <si>
    <t>SO</t>
  </si>
  <si>
    <t>SS</t>
  </si>
  <si>
    <t>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</si>
</sst>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  <numFmt numFmtId="175" formatCode="_ * #,##0.00_ ;_ * \-#,##0.00_ ;_ * &quot;-&quot;??_ ;_ @_ 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8556">
    <xf numFmtId="0" fontId="0" fillId="0" borderId="0"/>
    <xf numFmtId="165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1" fillId="0" borderId="0" xfId="0" applyFont="1"/>
    <xf numFmtId="165" fontId="0" fillId="0" borderId="0" xfId="1" applyFont="1"/>
    <xf numFmtId="166" fontId="0" fillId="0" borderId="0" xfId="1" applyNumberFormat="1" applyFont="1"/>
    <xf numFmtId="166" fontId="21" fillId="0" borderId="0" xfId="1" applyNumberFormat="1" applyFont="1"/>
    <xf numFmtId="165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4" fillId="0" borderId="0" xfId="0" applyNumberFormat="1" applyFont="1"/>
    <xf numFmtId="0" fontId="22" fillId="0" borderId="0" xfId="0" applyFont="1"/>
    <xf numFmtId="166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5" fontId="0" fillId="0" borderId="0" xfId="0" applyNumberFormat="1"/>
    <xf numFmtId="0" fontId="26" fillId="0" borderId="0" xfId="0" applyFont="1"/>
    <xf numFmtId="168" fontId="18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6" fontId="0" fillId="0" borderId="0" xfId="0" applyNumberFormat="1" applyFont="1"/>
    <xf numFmtId="0" fontId="0" fillId="0" borderId="0" xfId="0" applyFont="1"/>
    <xf numFmtId="166" fontId="17" fillId="0" borderId="0" xfId="0" applyNumberFormat="1" applyFont="1" applyFill="1"/>
    <xf numFmtId="3" fontId="18" fillId="0" borderId="0" xfId="0" applyNumberFormat="1" applyFont="1"/>
    <xf numFmtId="166" fontId="22" fillId="0" borderId="0" xfId="0" applyNumberFormat="1" applyFont="1" applyFill="1"/>
    <xf numFmtId="166" fontId="0" fillId="0" borderId="0" xfId="0" applyNumberFormat="1" applyFont="1" applyFill="1"/>
    <xf numFmtId="166" fontId="21" fillId="0" borderId="0" xfId="0" applyNumberFormat="1" applyFont="1"/>
    <xf numFmtId="0" fontId="21" fillId="0" borderId="0" xfId="0" applyFont="1"/>
    <xf numFmtId="0" fontId="24" fillId="0" borderId="0" xfId="0" applyFont="1"/>
    <xf numFmtId="166" fontId="18" fillId="0" borderId="0" xfId="0" applyNumberFormat="1" applyFont="1"/>
    <xf numFmtId="167" fontId="0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166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7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0" fontId="46" fillId="0" borderId="0" xfId="0" applyFont="1"/>
    <xf numFmtId="167" fontId="0" fillId="0" borderId="0" xfId="0" applyNumberFormat="1" applyFont="1" applyAlignment="1">
      <alignment horizontal="right"/>
    </xf>
    <xf numFmtId="166" fontId="46" fillId="0" borderId="0" xfId="0" applyNumberFormat="1" applyFont="1"/>
    <xf numFmtId="166" fontId="45" fillId="0" borderId="0" xfId="0" applyNumberFormat="1" applyFont="1"/>
    <xf numFmtId="0" fontId="21" fillId="0" borderId="0" xfId="0" applyFont="1"/>
    <xf numFmtId="167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6" fontId="0" fillId="0" borderId="0" xfId="0" applyNumberFormat="1" applyFont="1"/>
    <xf numFmtId="166" fontId="17" fillId="0" borderId="0" xfId="1" applyNumberFormat="1" applyFont="1"/>
    <xf numFmtId="0" fontId="21" fillId="0" borderId="0" xfId="0" applyFont="1"/>
    <xf numFmtId="0" fontId="21" fillId="0" borderId="0" xfId="0" applyFont="1"/>
    <xf numFmtId="166" fontId="24" fillId="0" borderId="0" xfId="0" quotePrefix="1" applyNumberFormat="1" applyFont="1" applyAlignment="1">
      <alignment horizontal="right"/>
    </xf>
    <xf numFmtId="166" fontId="16" fillId="0" borderId="0" xfId="0" applyNumberFormat="1" applyFont="1"/>
    <xf numFmtId="166" fontId="20" fillId="0" borderId="0" xfId="0" applyNumberFormat="1" applyFont="1"/>
    <xf numFmtId="0" fontId="45" fillId="0" borderId="0" xfId="0" applyFont="1"/>
    <xf numFmtId="166" fontId="16" fillId="0" borderId="0" xfId="0" applyNumberFormat="1" applyFont="1"/>
    <xf numFmtId="0" fontId="16" fillId="0" borderId="0" xfId="0" applyFont="1"/>
    <xf numFmtId="166" fontId="15" fillId="0" borderId="0" xfId="0" applyNumberFormat="1" applyFont="1"/>
    <xf numFmtId="166" fontId="0" fillId="0" borderId="0" xfId="0" applyNumberFormat="1"/>
    <xf numFmtId="0" fontId="21" fillId="0" borderId="0" xfId="0" applyFont="1"/>
    <xf numFmtId="166" fontId="14" fillId="0" borderId="0" xfId="0" applyNumberFormat="1" applyFont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/>
    <xf numFmtId="169" fontId="43" fillId="0" borderId="0" xfId="0" applyNumberFormat="1" applyFont="1" applyFill="1" applyBorder="1" applyAlignment="1">
      <alignment horizontal="right"/>
    </xf>
    <xf numFmtId="169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5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6" fontId="15" fillId="0" borderId="0" xfId="1" applyNumberFormat="1" applyFont="1"/>
    <xf numFmtId="0" fontId="48" fillId="0" borderId="0" xfId="0" applyFont="1"/>
    <xf numFmtId="171" fontId="0" fillId="0" borderId="0" xfId="0" applyNumberFormat="1"/>
    <xf numFmtId="0" fontId="43" fillId="0" borderId="0" xfId="0" applyFont="1"/>
    <xf numFmtId="3" fontId="43" fillId="0" borderId="0" xfId="0" applyNumberFormat="1" applyFont="1"/>
    <xf numFmtId="171" fontId="43" fillId="0" borderId="0" xfId="0" applyNumberFormat="1" applyFont="1"/>
    <xf numFmtId="166" fontId="43" fillId="0" borderId="0" xfId="1" applyNumberFormat="1" applyFont="1"/>
    <xf numFmtId="166" fontId="43" fillId="0" borderId="0" xfId="0" applyNumberFormat="1" applyFont="1"/>
    <xf numFmtId="170" fontId="0" fillId="0" borderId="0" xfId="1" applyNumberFormat="1" applyFont="1"/>
    <xf numFmtId="170" fontId="43" fillId="0" borderId="0" xfId="0" applyNumberFormat="1" applyFont="1"/>
    <xf numFmtId="170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9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1" fillId="0" borderId="11" xfId="0" applyNumberFormat="1" applyFont="1" applyBorder="1"/>
    <xf numFmtId="166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6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6" fontId="26" fillId="0" borderId="0" xfId="1" applyNumberFormat="1" applyFont="1"/>
    <xf numFmtId="166" fontId="26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6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6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5" fontId="49" fillId="34" borderId="0" xfId="1" applyFont="1" applyFill="1"/>
    <xf numFmtId="165" fontId="26" fillId="0" borderId="11" xfId="1" applyFont="1" applyBorder="1"/>
    <xf numFmtId="0" fontId="26" fillId="0" borderId="0" xfId="0" applyFont="1" applyBorder="1"/>
    <xf numFmtId="165" fontId="26" fillId="0" borderId="0" xfId="1" applyFont="1"/>
    <xf numFmtId="165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6" fontId="26" fillId="0" borderId="0" xfId="1" applyNumberFormat="1" applyFont="1" applyFill="1"/>
    <xf numFmtId="0" fontId="49" fillId="34" borderId="14" xfId="0" applyFont="1" applyFill="1" applyBorder="1"/>
    <xf numFmtId="165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6" fontId="49" fillId="0" borderId="0" xfId="1" applyNumberFormat="1" applyFont="1"/>
    <xf numFmtId="0" fontId="49" fillId="34" borderId="0" xfId="0" applyFont="1" applyFill="1" applyAlignment="1"/>
    <xf numFmtId="165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" applyNumberFormat="1" applyFont="1" applyBorder="1"/>
    <xf numFmtId="165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6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6" fontId="18" fillId="0" borderId="0" xfId="0" applyNumberFormat="1" applyFont="1"/>
    <xf numFmtId="166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0" fillId="0" borderId="0" xfId="0" applyNumberFormat="1" applyFont="1"/>
    <xf numFmtId="166" fontId="21" fillId="0" borderId="0" xfId="0" applyNumberFormat="1" applyFont="1"/>
    <xf numFmtId="166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5" fontId="13" fillId="0" borderId="0" xfId="46" applyFont="1"/>
    <xf numFmtId="165" fontId="53" fillId="0" borderId="0" xfId="46" applyFont="1" applyFill="1" applyAlignment="1"/>
    <xf numFmtId="165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6" fontId="53" fillId="0" borderId="0" xfId="335" applyNumberFormat="1" applyFont="1" applyFill="1" applyAlignment="1"/>
    <xf numFmtId="166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6" fontId="53" fillId="0" borderId="0" xfId="573" applyNumberFormat="1" applyFont="1" applyFill="1" applyAlignment="1"/>
    <xf numFmtId="166" fontId="5" fillId="0" borderId="0" xfId="573" applyNumberFormat="1" applyFont="1" applyFill="1"/>
    <xf numFmtId="166" fontId="53" fillId="0" borderId="0" xfId="46" applyNumberFormat="1" applyFont="1" applyFill="1" applyAlignment="1"/>
    <xf numFmtId="166" fontId="5" fillId="0" borderId="0" xfId="46" applyNumberFormat="1" applyFont="1" applyFill="1"/>
    <xf numFmtId="165" fontId="5" fillId="0" borderId="0" xfId="573" applyNumberFormat="1" applyFont="1" applyFill="1"/>
    <xf numFmtId="165" fontId="53" fillId="0" borderId="0" xfId="573" applyFont="1" applyFill="1" applyAlignment="1"/>
    <xf numFmtId="165" fontId="5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6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6" fontId="26" fillId="0" borderId="11" xfId="0" applyNumberFormat="1" applyFont="1" applyBorder="1"/>
    <xf numFmtId="10" fontId="26" fillId="0" borderId="11" xfId="43" applyNumberFormat="1" applyFont="1" applyBorder="1"/>
    <xf numFmtId="166" fontId="26" fillId="0" borderId="11" xfId="0" applyNumberFormat="1" applyFont="1" applyFill="1" applyBorder="1"/>
    <xf numFmtId="166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6" fontId="26" fillId="0" borderId="0" xfId="0" applyNumberFormat="1" applyFont="1" applyAlignment="1">
      <alignment horizontal="right"/>
    </xf>
    <xf numFmtId="0" fontId="49" fillId="0" borderId="11" xfId="0" applyFont="1" applyBorder="1"/>
    <xf numFmtId="166" fontId="49" fillId="0" borderId="11" xfId="0" applyNumberFormat="1" applyFont="1" applyBorder="1"/>
    <xf numFmtId="166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6" fontId="58" fillId="0" borderId="0" xfId="0" applyNumberFormat="1" applyFont="1" applyFill="1"/>
    <xf numFmtId="166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6" fontId="26" fillId="0" borderId="0" xfId="0" applyNumberFormat="1" applyFont="1" applyFill="1" applyAlignment="1"/>
    <xf numFmtId="0" fontId="59" fillId="0" borderId="0" xfId="0" applyFont="1"/>
    <xf numFmtId="166" fontId="60" fillId="0" borderId="0" xfId="0" applyNumberFormat="1" applyFont="1"/>
    <xf numFmtId="166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6" fontId="55" fillId="0" borderId="0" xfId="0" applyNumberFormat="1" applyFont="1"/>
    <xf numFmtId="3" fontId="49" fillId="34" borderId="0" xfId="0" applyNumberFormat="1" applyFont="1" applyFill="1"/>
    <xf numFmtId="167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7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6" fontId="49" fillId="34" borderId="0" xfId="0" applyNumberFormat="1" applyFont="1" applyFill="1"/>
    <xf numFmtId="166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9" fontId="49" fillId="34" borderId="12" xfId="0" applyNumberFormat="1" applyFont="1" applyFill="1" applyBorder="1" applyAlignment="1">
      <alignment horizontal="right"/>
    </xf>
    <xf numFmtId="169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6" fontId="26" fillId="0" borderId="0" xfId="0" applyNumberFormat="1" applyFont="1" applyFill="1" applyBorder="1" applyAlignment="1">
      <alignment horizontal="right"/>
    </xf>
    <xf numFmtId="166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6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6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6" fontId="4" fillId="0" borderId="0" xfId="1087" applyNumberFormat="1" applyFont="1" applyFill="1"/>
    <xf numFmtId="165" fontId="4" fillId="0" borderId="0" xfId="1087" applyNumberFormat="1" applyFont="1" applyFill="1"/>
    <xf numFmtId="166" fontId="26" fillId="0" borderId="0" xfId="0" applyNumberFormat="1" applyFont="1" applyFill="1"/>
    <xf numFmtId="166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166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/>
    <xf numFmtId="166" fontId="26" fillId="0" borderId="11" xfId="0" applyNumberFormat="1" applyFont="1" applyFill="1" applyBorder="1"/>
    <xf numFmtId="166" fontId="49" fillId="0" borderId="11" xfId="0" applyNumberFormat="1" applyFont="1" applyBorder="1"/>
    <xf numFmtId="167" fontId="26" fillId="0" borderId="0" xfId="0" applyNumberFormat="1" applyFont="1" applyAlignment="1">
      <alignment horizontal="right"/>
    </xf>
    <xf numFmtId="167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6" fontId="49" fillId="0" borderId="0" xfId="0" applyNumberFormat="1" applyFont="1" applyFill="1"/>
    <xf numFmtId="164" fontId="0" fillId="0" borderId="0" xfId="0" applyNumberFormat="1" applyFont="1"/>
    <xf numFmtId="0" fontId="50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49" fillId="0" borderId="0" xfId="0" applyNumberFormat="1" applyFont="1" applyAlignment="1">
      <alignment horizontal="center"/>
    </xf>
    <xf numFmtId="166" fontId="59" fillId="34" borderId="14" xfId="0" quotePrefix="1" applyNumberFormat="1" applyFont="1" applyFill="1" applyBorder="1" applyAlignment="1">
      <alignment horizontal="right"/>
    </xf>
    <xf numFmtId="166" fontId="59" fillId="34" borderId="0" xfId="0" quotePrefix="1" applyNumberFormat="1" applyFont="1" applyFill="1" applyBorder="1" applyAlignment="1">
      <alignment horizontal="right"/>
    </xf>
    <xf numFmtId="166" fontId="59" fillId="34" borderId="12" xfId="0" quotePrefix="1" applyNumberFormat="1" applyFont="1" applyFill="1" applyBorder="1" applyAlignment="1">
      <alignment horizontal="right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49" fillId="34" borderId="0" xfId="1" applyFont="1" applyFill="1" applyBorder="1" applyAlignment="1">
      <alignment horizontal="right" wrapText="1"/>
    </xf>
    <xf numFmtId="165" fontId="49" fillId="34" borderId="12" xfId="1" applyFont="1" applyFill="1" applyBorder="1" applyAlignment="1">
      <alignment horizontal="right" wrapText="1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horizontal="center"/>
    </xf>
    <xf numFmtId="167" fontId="26" fillId="0" borderId="0" xfId="1" applyNumberFormat="1" applyFont="1" applyFill="1"/>
    <xf numFmtId="166" fontId="26" fillId="0" borderId="0" xfId="0" applyNumberFormat="1" applyFont="1" applyFill="1"/>
    <xf numFmtId="0" fontId="26" fillId="0" borderId="0" xfId="0" applyFont="1" applyFill="1"/>
    <xf numFmtId="10" fontId="26" fillId="0" borderId="0" xfId="43" applyNumberFormat="1" applyFont="1" applyFill="1"/>
    <xf numFmtId="166" fontId="26" fillId="0" borderId="0" xfId="0" applyNumberFormat="1" applyFont="1" applyFill="1" applyBorder="1" applyAlignment="1">
      <alignment horizontal="right"/>
    </xf>
  </cellXfs>
  <cellStyles count="8556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2 2" xfId="8447"/>
    <cellStyle name="Comma 10 2 2 2 3" xfId="6617"/>
    <cellStyle name="Comma 10 2 2 2 4" xfId="3871"/>
    <cellStyle name="Comma 10 2 2 3" xfId="4924"/>
    <cellStyle name="Comma 10 2 2 4" xfId="7531"/>
    <cellStyle name="Comma 10 2 2 5" xfId="5511"/>
    <cellStyle name="Comma 10 2 2 6" xfId="2955"/>
    <cellStyle name="Comma 10 2 3" xfId="1512"/>
    <cellStyle name="Comma 10 2 3 2" xfId="7997"/>
    <cellStyle name="Comma 10 2 3 3" xfId="6167"/>
    <cellStyle name="Comma 10 2 3 4" xfId="3421"/>
    <cellStyle name="Comma 10 2 4" xfId="4426"/>
    <cellStyle name="Comma 10 2 5" xfId="7081"/>
    <cellStyle name="Comma 10 2 6" xfId="5735"/>
    <cellStyle name="Comma 10 2 7" xfId="2505"/>
    <cellStyle name="Comma 10 3" xfId="725"/>
    <cellStyle name="Comma 10 3 2" xfId="1769"/>
    <cellStyle name="Comma 10 3 2 2" xfId="8222"/>
    <cellStyle name="Comma 10 3 2 3" xfId="6392"/>
    <cellStyle name="Comma 10 3 2 4" xfId="3646"/>
    <cellStyle name="Comma 10 3 3" xfId="4676"/>
    <cellStyle name="Comma 10 3 4" xfId="7306"/>
    <cellStyle name="Comma 10 3 5" xfId="5566"/>
    <cellStyle name="Comma 10 3 6" xfId="2730"/>
    <cellStyle name="Comma 10 4" xfId="1249"/>
    <cellStyle name="Comma 10 4 2" xfId="7766"/>
    <cellStyle name="Comma 10 4 3" xfId="5936"/>
    <cellStyle name="Comma 10 4 4" xfId="3190"/>
    <cellStyle name="Comma 10 5" xfId="4167"/>
    <cellStyle name="Comma 10 6" xfId="6850"/>
    <cellStyle name="Comma 10 7" xfId="5570"/>
    <cellStyle name="Comma 10 8" xfId="2274"/>
    <cellStyle name="Comma 11" xfId="70"/>
    <cellStyle name="Comma 11 2" xfId="357"/>
    <cellStyle name="Comma 11 2 2" xfId="871"/>
    <cellStyle name="Comma 11 2 2 2" xfId="1915"/>
    <cellStyle name="Comma 11 2 2 2 2" xfId="8339"/>
    <cellStyle name="Comma 11 2 2 2 3" xfId="6509"/>
    <cellStyle name="Comma 11 2 2 2 4" xfId="3763"/>
    <cellStyle name="Comma 11 2 2 3" xfId="4813"/>
    <cellStyle name="Comma 11 2 2 4" xfId="7423"/>
    <cellStyle name="Comma 11 2 2 5" xfId="5469"/>
    <cellStyle name="Comma 11 2 2 6" xfId="2847"/>
    <cellStyle name="Comma 11 2 3" xfId="1401"/>
    <cellStyle name="Comma 11 2 3 2" xfId="7889"/>
    <cellStyle name="Comma 11 2 3 3" xfId="6059"/>
    <cellStyle name="Comma 11 2 3 4" xfId="3313"/>
    <cellStyle name="Comma 11 2 4" xfId="4316"/>
    <cellStyle name="Comma 11 2 5" xfId="6973"/>
    <cellStyle name="Comma 11 2 6" xfId="5369"/>
    <cellStyle name="Comma 11 2 7" xfId="2397"/>
    <cellStyle name="Comma 11 3" xfId="614"/>
    <cellStyle name="Comma 11 3 2" xfId="1658"/>
    <cellStyle name="Comma 11 3 2 2" xfId="8114"/>
    <cellStyle name="Comma 11 3 2 3" xfId="6284"/>
    <cellStyle name="Comma 11 3 2 4" xfId="3538"/>
    <cellStyle name="Comma 11 3 3" xfId="4565"/>
    <cellStyle name="Comma 11 3 4" xfId="7198"/>
    <cellStyle name="Comma 11 3 5" xfId="5749"/>
    <cellStyle name="Comma 11 3 6" xfId="2622"/>
    <cellStyle name="Comma 11 4" xfId="1130"/>
    <cellStyle name="Comma 11 4 2" xfId="7650"/>
    <cellStyle name="Comma 11 4 3" xfId="5820"/>
    <cellStyle name="Comma 11 4 4" xfId="3074"/>
    <cellStyle name="Comma 11 5" xfId="4042"/>
    <cellStyle name="Comma 11 6" xfId="6839"/>
    <cellStyle name="Comma 11 7" xfId="5588"/>
    <cellStyle name="Comma 11 8" xfId="2158"/>
    <cellStyle name="Comma 12" xfId="1103"/>
    <cellStyle name="Comma 12 2" xfId="7639"/>
    <cellStyle name="Comma 12 3" xfId="5809"/>
    <cellStyle name="Comma 12 4" xfId="3063"/>
    <cellStyle name="Comma 13" xfId="3980"/>
    <cellStyle name="Comma 14" xfId="6737"/>
    <cellStyle name="Comma 15" xfId="4564"/>
    <cellStyle name="Comma 16" xfId="2147"/>
    <cellStyle name="Comma 2" xfId="45"/>
    <cellStyle name="Comma 2 10" xfId="72"/>
    <cellStyle name="Comma 2 10 2" xfId="359"/>
    <cellStyle name="Comma 2 10 2 2" xfId="873"/>
    <cellStyle name="Comma 2 10 2 2 2" xfId="1917"/>
    <cellStyle name="Comma 2 10 2 2 2 2" xfId="8340"/>
    <cellStyle name="Comma 2 10 2 2 2 3" xfId="6510"/>
    <cellStyle name="Comma 2 10 2 2 2 4" xfId="3764"/>
    <cellStyle name="Comma 2 10 2 2 3" xfId="4815"/>
    <cellStyle name="Comma 2 10 2 2 4" xfId="7424"/>
    <cellStyle name="Comma 2 10 2 2 5" xfId="5255"/>
    <cellStyle name="Comma 2 10 2 2 6" xfId="2848"/>
    <cellStyle name="Comma 2 10 2 3" xfId="1403"/>
    <cellStyle name="Comma 2 10 2 3 2" xfId="7890"/>
    <cellStyle name="Comma 2 10 2 3 3" xfId="6060"/>
    <cellStyle name="Comma 2 10 2 3 4" xfId="3314"/>
    <cellStyle name="Comma 2 10 2 4" xfId="4318"/>
    <cellStyle name="Comma 2 10 2 5" xfId="6974"/>
    <cellStyle name="Comma 2 10 2 6" xfId="5047"/>
    <cellStyle name="Comma 2 10 2 7" xfId="2398"/>
    <cellStyle name="Comma 2 10 3" xfId="616"/>
    <cellStyle name="Comma 2 10 3 2" xfId="1660"/>
    <cellStyle name="Comma 2 10 3 2 2" xfId="8115"/>
    <cellStyle name="Comma 2 10 3 2 3" xfId="6285"/>
    <cellStyle name="Comma 2 10 3 2 4" xfId="3539"/>
    <cellStyle name="Comma 2 10 3 3" xfId="4567"/>
    <cellStyle name="Comma 2 10 3 4" xfId="7199"/>
    <cellStyle name="Comma 2 10 3 5" xfId="5101"/>
    <cellStyle name="Comma 2 10 3 6" xfId="2623"/>
    <cellStyle name="Comma 2 10 4" xfId="1132"/>
    <cellStyle name="Comma 2 10 4 2" xfId="7651"/>
    <cellStyle name="Comma 2 10 4 3" xfId="5821"/>
    <cellStyle name="Comma 2 10 4 4" xfId="3075"/>
    <cellStyle name="Comma 2 10 5" xfId="4044"/>
    <cellStyle name="Comma 2 10 6" xfId="6786"/>
    <cellStyle name="Comma 2 10 7" xfId="5374"/>
    <cellStyle name="Comma 2 10 8" xfId="2159"/>
    <cellStyle name="Comma 2 11" xfId="333"/>
    <cellStyle name="Comma 2 11 2" xfId="847"/>
    <cellStyle name="Comma 2 11 2 2" xfId="1891"/>
    <cellStyle name="Comma 2 11 2 2 2" xfId="8330"/>
    <cellStyle name="Comma 2 11 2 2 3" xfId="6500"/>
    <cellStyle name="Comma 2 11 2 2 4" xfId="3754"/>
    <cellStyle name="Comma 2 11 2 3" xfId="4795"/>
    <cellStyle name="Comma 2 11 2 4" xfId="7414"/>
    <cellStyle name="Comma 2 11 2 5" xfId="5365"/>
    <cellStyle name="Comma 2 11 2 6" xfId="2838"/>
    <cellStyle name="Comma 2 11 3" xfId="1377"/>
    <cellStyle name="Comma 2 11 3 2" xfId="7880"/>
    <cellStyle name="Comma 2 11 3 3" xfId="6050"/>
    <cellStyle name="Comma 2 11 3 4" xfId="3304"/>
    <cellStyle name="Comma 2 11 4" xfId="4297"/>
    <cellStyle name="Comma 2 11 5" xfId="6964"/>
    <cellStyle name="Comma 2 11 6" xfId="5783"/>
    <cellStyle name="Comma 2 11 7" xfId="2388"/>
    <cellStyle name="Comma 2 12" xfId="590"/>
    <cellStyle name="Comma 2 12 2" xfId="1634"/>
    <cellStyle name="Comma 2 12 2 2" xfId="8105"/>
    <cellStyle name="Comma 2 12 2 3" xfId="6275"/>
    <cellStyle name="Comma 2 12 2 4" xfId="3529"/>
    <cellStyle name="Comma 2 12 3" xfId="4543"/>
    <cellStyle name="Comma 2 12 4" xfId="7189"/>
    <cellStyle name="Comma 2 12 5" xfId="5758"/>
    <cellStyle name="Comma 2 12 6" xfId="2613"/>
    <cellStyle name="Comma 2 13" xfId="1105"/>
    <cellStyle name="Comma 2 13 2" xfId="7640"/>
    <cellStyle name="Comma 2 13 3" xfId="5810"/>
    <cellStyle name="Comma 2 13 4" xfId="3064"/>
    <cellStyle name="Comma 2 14" xfId="4020"/>
    <cellStyle name="Comma 2 15" xfId="6793"/>
    <cellStyle name="Comma 2 16" xfId="5597"/>
    <cellStyle name="Comma 2 17" xfId="2148"/>
    <cellStyle name="Comma 2 2" xfId="48"/>
    <cellStyle name="Comma 2 2 10" xfId="335"/>
    <cellStyle name="Comma 2 2 10 2" xfId="849"/>
    <cellStyle name="Comma 2 2 10 2 2" xfId="1893"/>
    <cellStyle name="Comma 2 2 10 2 2 2" xfId="8331"/>
    <cellStyle name="Comma 2 2 10 2 2 3" xfId="6501"/>
    <cellStyle name="Comma 2 2 10 2 2 4" xfId="3755"/>
    <cellStyle name="Comma 2 2 10 2 3" xfId="4797"/>
    <cellStyle name="Comma 2 2 10 2 4" xfId="7415"/>
    <cellStyle name="Comma 2 2 10 2 5" xfId="4004"/>
    <cellStyle name="Comma 2 2 10 2 6" xfId="2839"/>
    <cellStyle name="Comma 2 2 10 3" xfId="1379"/>
    <cellStyle name="Comma 2 2 10 3 2" xfId="7881"/>
    <cellStyle name="Comma 2 2 10 3 3" xfId="6051"/>
    <cellStyle name="Comma 2 2 10 3 4" xfId="3305"/>
    <cellStyle name="Comma 2 2 10 4" xfId="4299"/>
    <cellStyle name="Comma 2 2 10 5" xfId="6965"/>
    <cellStyle name="Comma 2 2 10 6" xfId="5133"/>
    <cellStyle name="Comma 2 2 10 7" xfId="2389"/>
    <cellStyle name="Comma 2 2 11" xfId="592"/>
    <cellStyle name="Comma 2 2 11 2" xfId="1636"/>
    <cellStyle name="Comma 2 2 11 2 2" xfId="8106"/>
    <cellStyle name="Comma 2 2 11 2 3" xfId="6276"/>
    <cellStyle name="Comma 2 2 11 2 4" xfId="3530"/>
    <cellStyle name="Comma 2 2 11 3" xfId="4545"/>
    <cellStyle name="Comma 2 2 11 4" xfId="7190"/>
    <cellStyle name="Comma 2 2 11 5" xfId="5109"/>
    <cellStyle name="Comma 2 2 11 6" xfId="2614"/>
    <cellStyle name="Comma 2 2 12" xfId="1108"/>
    <cellStyle name="Comma 2 2 12 2" xfId="7642"/>
    <cellStyle name="Comma 2 2 12 3" xfId="5812"/>
    <cellStyle name="Comma 2 2 12 4" xfId="3066"/>
    <cellStyle name="Comma 2 2 13" xfId="4023"/>
    <cellStyle name="Comma 2 2 14" xfId="6802"/>
    <cellStyle name="Comma 2 2 15" xfId="5801"/>
    <cellStyle name="Comma 2 2 16" xfId="2150"/>
    <cellStyle name="Comma 2 2 2" xfId="53"/>
    <cellStyle name="Comma 2 2 2 10" xfId="1113"/>
    <cellStyle name="Comma 2 2 2 10 2" xfId="7644"/>
    <cellStyle name="Comma 2 2 2 10 3" xfId="5814"/>
    <cellStyle name="Comma 2 2 2 10 4" xfId="3068"/>
    <cellStyle name="Comma 2 2 2 11" xfId="4028"/>
    <cellStyle name="Comma 2 2 2 12" xfId="6776"/>
    <cellStyle name="Comma 2 2 2 13" xfId="5152"/>
    <cellStyle name="Comma 2 2 2 14" xfId="2152"/>
    <cellStyle name="Comma 2 2 2 2" xfId="66"/>
    <cellStyle name="Comma 2 2 2 2 10" xfId="4040"/>
    <cellStyle name="Comma 2 2 2 2 11" xfId="6813"/>
    <cellStyle name="Comma 2 2 2 2 12" xfId="4264"/>
    <cellStyle name="Comma 2 2 2 2 13" xfId="2157"/>
    <cellStyle name="Comma 2 2 2 2 2" xfId="110"/>
    <cellStyle name="Comma 2 2 2 2 2 10" xfId="5156"/>
    <cellStyle name="Comma 2 2 2 2 2 11" xfId="2194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2 2" xfId="8551"/>
    <cellStyle name="Comma 2 2 2 2 2 2 2 2 2 2 3" xfId="6721"/>
    <cellStyle name="Comma 2 2 2 2 2 2 2 2 2 2 4" xfId="3975"/>
    <cellStyle name="Comma 2 2 2 2 2 2 2 2 2 3" xfId="5028"/>
    <cellStyle name="Comma 2 2 2 2 2 2 2 2 2 4" xfId="7635"/>
    <cellStyle name="Comma 2 2 2 2 2 2 2 2 2 5" xfId="4030"/>
    <cellStyle name="Comma 2 2 2 2 2 2 2 2 2 6" xfId="3059"/>
    <cellStyle name="Comma 2 2 2 2 2 2 2 2 3" xfId="1616"/>
    <cellStyle name="Comma 2 2 2 2 2 2 2 2 3 2" xfId="8101"/>
    <cellStyle name="Comma 2 2 2 2 2 2 2 2 3 3" xfId="6271"/>
    <cellStyle name="Comma 2 2 2 2 2 2 2 2 3 4" xfId="3525"/>
    <cellStyle name="Comma 2 2 2 2 2 2 2 2 4" xfId="4530"/>
    <cellStyle name="Comma 2 2 2 2 2 2 2 2 5" xfId="7185"/>
    <cellStyle name="Comma 2 2 2 2 2 2 2 2 6" xfId="5679"/>
    <cellStyle name="Comma 2 2 2 2 2 2 2 2 7" xfId="2609"/>
    <cellStyle name="Comma 2 2 2 2 2 2 2 3" xfId="829"/>
    <cellStyle name="Comma 2 2 2 2 2 2 2 3 2" xfId="1873"/>
    <cellStyle name="Comma 2 2 2 2 2 2 2 3 2 2" xfId="8326"/>
    <cellStyle name="Comma 2 2 2 2 2 2 2 3 2 3" xfId="6496"/>
    <cellStyle name="Comma 2 2 2 2 2 2 2 3 2 4" xfId="3750"/>
    <cellStyle name="Comma 2 2 2 2 2 2 2 3 3" xfId="4780"/>
    <cellStyle name="Comma 2 2 2 2 2 2 2 3 4" xfId="7410"/>
    <cellStyle name="Comma 2 2 2 2 2 2 2 3 5" xfId="5209"/>
    <cellStyle name="Comma 2 2 2 2 2 2 2 3 6" xfId="2834"/>
    <cellStyle name="Comma 2 2 2 2 2 2 2 4" xfId="1359"/>
    <cellStyle name="Comma 2 2 2 2 2 2 2 4 2" xfId="7876"/>
    <cellStyle name="Comma 2 2 2 2 2 2 2 4 3" xfId="6046"/>
    <cellStyle name="Comma 2 2 2 2 2 2 2 4 4" xfId="3300"/>
    <cellStyle name="Comma 2 2 2 2 2 2 2 5" xfId="4280"/>
    <cellStyle name="Comma 2 2 2 2 2 2 2 6" xfId="6960"/>
    <cellStyle name="Comma 2 2 2 2 2 2 2 7" xfId="5361"/>
    <cellStyle name="Comma 2 2 2 2 2 2 2 8" xfId="2384"/>
    <cellStyle name="Comma 2 2 2 2 2 2 3" xfId="464"/>
    <cellStyle name="Comma 2 2 2 2 2 2 3 2" xfId="978"/>
    <cellStyle name="Comma 2 2 2 2 2 2 3 2 2" xfId="2022"/>
    <cellStyle name="Comma 2 2 2 2 2 2 3 2 2 2" xfId="8443"/>
    <cellStyle name="Comma 2 2 2 2 2 2 3 2 2 3" xfId="6613"/>
    <cellStyle name="Comma 2 2 2 2 2 2 3 2 2 4" xfId="3867"/>
    <cellStyle name="Comma 2 2 2 2 2 2 3 2 3" xfId="4920"/>
    <cellStyle name="Comma 2 2 2 2 2 2 3 2 4" xfId="7527"/>
    <cellStyle name="Comma 2 2 2 2 2 2 3 2 5" xfId="3982"/>
    <cellStyle name="Comma 2 2 2 2 2 2 3 2 6" xfId="2951"/>
    <cellStyle name="Comma 2 2 2 2 2 2 3 3" xfId="1508"/>
    <cellStyle name="Comma 2 2 2 2 2 2 3 3 2" xfId="7993"/>
    <cellStyle name="Comma 2 2 2 2 2 2 3 3 3" xfId="6163"/>
    <cellStyle name="Comma 2 2 2 2 2 2 3 3 4" xfId="3417"/>
    <cellStyle name="Comma 2 2 2 2 2 2 3 4" xfId="4422"/>
    <cellStyle name="Comma 2 2 2 2 2 2 3 5" xfId="7077"/>
    <cellStyle name="Comma 2 2 2 2 2 2 3 6" xfId="5430"/>
    <cellStyle name="Comma 2 2 2 2 2 2 3 7" xfId="2501"/>
    <cellStyle name="Comma 2 2 2 2 2 2 4" xfId="721"/>
    <cellStyle name="Comma 2 2 2 2 2 2 4 2" xfId="1765"/>
    <cellStyle name="Comma 2 2 2 2 2 2 4 2 2" xfId="8218"/>
    <cellStyle name="Comma 2 2 2 2 2 2 4 2 3" xfId="6388"/>
    <cellStyle name="Comma 2 2 2 2 2 2 4 2 4" xfId="3642"/>
    <cellStyle name="Comma 2 2 2 2 2 2 4 3" xfId="4672"/>
    <cellStyle name="Comma 2 2 2 2 2 2 4 4" xfId="7302"/>
    <cellStyle name="Comma 2 2 2 2 2 2 4 5" xfId="5039"/>
    <cellStyle name="Comma 2 2 2 2 2 2 4 6" xfId="2726"/>
    <cellStyle name="Comma 2 2 2 2 2 2 5" xfId="1245"/>
    <cellStyle name="Comma 2 2 2 2 2 2 5 2" xfId="7762"/>
    <cellStyle name="Comma 2 2 2 2 2 2 5 3" xfId="5932"/>
    <cellStyle name="Comma 2 2 2 2 2 2 5 4" xfId="3186"/>
    <cellStyle name="Comma 2 2 2 2 2 2 6" xfId="4159"/>
    <cellStyle name="Comma 2 2 2 2 2 2 7" xfId="6846"/>
    <cellStyle name="Comma 2 2 2 2 2 2 8" xfId="5231"/>
    <cellStyle name="Comma 2 2 2 2 2 2 9" xfId="2270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2 2" xfId="8515"/>
    <cellStyle name="Comma 2 2 2 2 2 3 2 2 2 2 3" xfId="6685"/>
    <cellStyle name="Comma 2 2 2 2 2 3 2 2 2 2 4" xfId="3939"/>
    <cellStyle name="Comma 2 2 2 2 2 3 2 2 2 3" xfId="4992"/>
    <cellStyle name="Comma 2 2 2 2 2 3 2 2 2 4" xfId="7599"/>
    <cellStyle name="Comma 2 2 2 2 2 3 2 2 2 5" xfId="5368"/>
    <cellStyle name="Comma 2 2 2 2 2 3 2 2 2 6" xfId="3023"/>
    <cellStyle name="Comma 2 2 2 2 2 3 2 2 3" xfId="1580"/>
    <cellStyle name="Comma 2 2 2 2 2 3 2 2 3 2" xfId="8065"/>
    <cellStyle name="Comma 2 2 2 2 2 3 2 2 3 3" xfId="6235"/>
    <cellStyle name="Comma 2 2 2 2 2 3 2 2 3 4" xfId="3489"/>
    <cellStyle name="Comma 2 2 2 2 2 3 2 2 4" xfId="4494"/>
    <cellStyle name="Comma 2 2 2 2 2 3 2 2 5" xfId="7149"/>
    <cellStyle name="Comma 2 2 2 2 2 3 2 2 6" xfId="5240"/>
    <cellStyle name="Comma 2 2 2 2 2 3 2 2 7" xfId="2573"/>
    <cellStyle name="Comma 2 2 2 2 2 3 2 3" xfId="793"/>
    <cellStyle name="Comma 2 2 2 2 2 3 2 3 2" xfId="1837"/>
    <cellStyle name="Comma 2 2 2 2 2 3 2 3 2 2" xfId="8290"/>
    <cellStyle name="Comma 2 2 2 2 2 3 2 3 2 3" xfId="6460"/>
    <cellStyle name="Comma 2 2 2 2 2 3 2 3 2 4" xfId="3714"/>
    <cellStyle name="Comma 2 2 2 2 2 3 2 3 3" xfId="4744"/>
    <cellStyle name="Comma 2 2 2 2 2 3 2 3 4" xfId="7374"/>
    <cellStyle name="Comma 2 2 2 2 2 3 2 3 5" xfId="5104"/>
    <cellStyle name="Comma 2 2 2 2 2 3 2 3 6" xfId="2798"/>
    <cellStyle name="Comma 2 2 2 2 2 3 2 4" xfId="1321"/>
    <cellStyle name="Comma 2 2 2 2 2 3 2 4 2" xfId="7838"/>
    <cellStyle name="Comma 2 2 2 2 2 3 2 4 3" xfId="6008"/>
    <cellStyle name="Comma 2 2 2 2 2 3 2 4 4" xfId="3262"/>
    <cellStyle name="Comma 2 2 2 2 2 3 2 5" xfId="4241"/>
    <cellStyle name="Comma 2 2 2 2 2 3 2 6" xfId="6922"/>
    <cellStyle name="Comma 2 2 2 2 2 3 2 7" xfId="5710"/>
    <cellStyle name="Comma 2 2 2 2 2 3 2 8" xfId="2346"/>
    <cellStyle name="Comma 2 2 2 2 2 3 3" xfId="428"/>
    <cellStyle name="Comma 2 2 2 2 2 3 3 2" xfId="942"/>
    <cellStyle name="Comma 2 2 2 2 2 3 3 2 2" xfId="1986"/>
    <cellStyle name="Comma 2 2 2 2 2 3 3 2 2 2" xfId="8407"/>
    <cellStyle name="Comma 2 2 2 2 2 3 3 2 2 3" xfId="6577"/>
    <cellStyle name="Comma 2 2 2 2 2 3 3 2 2 4" xfId="3831"/>
    <cellStyle name="Comma 2 2 2 2 2 3 3 2 3" xfId="4884"/>
    <cellStyle name="Comma 2 2 2 2 2 3 3 2 4" xfId="7491"/>
    <cellStyle name="Comma 2 2 2 2 2 3 3 2 5" xfId="5703"/>
    <cellStyle name="Comma 2 2 2 2 2 3 3 2 6" xfId="2915"/>
    <cellStyle name="Comma 2 2 2 2 2 3 3 3" xfId="1472"/>
    <cellStyle name="Comma 2 2 2 2 2 3 3 3 2" xfId="7957"/>
    <cellStyle name="Comma 2 2 2 2 2 3 3 3 3" xfId="6127"/>
    <cellStyle name="Comma 2 2 2 2 2 3 3 3 4" xfId="3381"/>
    <cellStyle name="Comma 2 2 2 2 2 3 3 4" xfId="4386"/>
    <cellStyle name="Comma 2 2 2 2 2 3 3 5" xfId="7041"/>
    <cellStyle name="Comma 2 2 2 2 2 3 3 6" xfId="5259"/>
    <cellStyle name="Comma 2 2 2 2 2 3 3 7" xfId="2465"/>
    <cellStyle name="Comma 2 2 2 2 2 3 4" xfId="685"/>
    <cellStyle name="Comma 2 2 2 2 2 3 4 2" xfId="1729"/>
    <cellStyle name="Comma 2 2 2 2 2 3 4 2 2" xfId="8182"/>
    <cellStyle name="Comma 2 2 2 2 2 3 4 2 3" xfId="6352"/>
    <cellStyle name="Comma 2 2 2 2 2 3 4 2 4" xfId="3606"/>
    <cellStyle name="Comma 2 2 2 2 2 3 4 3" xfId="4636"/>
    <cellStyle name="Comma 2 2 2 2 2 3 4 4" xfId="7266"/>
    <cellStyle name="Comma 2 2 2 2 2 3 4 5" xfId="5073"/>
    <cellStyle name="Comma 2 2 2 2 2 3 4 6" xfId="2690"/>
    <cellStyle name="Comma 2 2 2 2 2 3 5" xfId="1207"/>
    <cellStyle name="Comma 2 2 2 2 2 3 5 2" xfId="7724"/>
    <cellStyle name="Comma 2 2 2 2 2 3 5 3" xfId="5894"/>
    <cellStyle name="Comma 2 2 2 2 2 3 5 4" xfId="3148"/>
    <cellStyle name="Comma 2 2 2 2 2 3 6" xfId="4120"/>
    <cellStyle name="Comma 2 2 2 2 2 3 7" xfId="6762"/>
    <cellStyle name="Comma 2 2 2 2 2 3 8" xfId="4036"/>
    <cellStyle name="Comma 2 2 2 2 2 3 9" xfId="2232"/>
    <cellStyle name="Comma 2 2 2 2 2 4" xfId="232"/>
    <cellStyle name="Comma 2 2 2 2 2 4 2" xfId="500"/>
    <cellStyle name="Comma 2 2 2 2 2 4 2 2" xfId="1014"/>
    <cellStyle name="Comma 2 2 2 2 2 4 2 2 2" xfId="2058"/>
    <cellStyle name="Comma 2 2 2 2 2 4 2 2 2 2" xfId="8479"/>
    <cellStyle name="Comma 2 2 2 2 2 4 2 2 2 3" xfId="6649"/>
    <cellStyle name="Comma 2 2 2 2 2 4 2 2 2 4" xfId="3903"/>
    <cellStyle name="Comma 2 2 2 2 2 4 2 2 3" xfId="4956"/>
    <cellStyle name="Comma 2 2 2 2 2 4 2 2 4" xfId="7563"/>
    <cellStyle name="Comma 2 2 2 2 2 4 2 2 5" xfId="5442"/>
    <cellStyle name="Comma 2 2 2 2 2 4 2 2 6" xfId="2987"/>
    <cellStyle name="Comma 2 2 2 2 2 4 2 3" xfId="1544"/>
    <cellStyle name="Comma 2 2 2 2 2 4 2 3 2" xfId="8029"/>
    <cellStyle name="Comma 2 2 2 2 2 4 2 3 3" xfId="6199"/>
    <cellStyle name="Comma 2 2 2 2 2 4 2 3 4" xfId="3453"/>
    <cellStyle name="Comma 2 2 2 2 2 4 2 4" xfId="4458"/>
    <cellStyle name="Comma 2 2 2 2 2 4 2 5" xfId="7113"/>
    <cellStyle name="Comma 2 2 2 2 2 4 2 6" xfId="5356"/>
    <cellStyle name="Comma 2 2 2 2 2 4 2 7" xfId="2537"/>
    <cellStyle name="Comma 2 2 2 2 2 4 3" xfId="757"/>
    <cellStyle name="Comma 2 2 2 2 2 4 3 2" xfId="1801"/>
    <cellStyle name="Comma 2 2 2 2 2 4 3 2 2" xfId="8254"/>
    <cellStyle name="Comma 2 2 2 2 2 4 3 2 3" xfId="6424"/>
    <cellStyle name="Comma 2 2 2 2 2 4 3 2 4" xfId="3678"/>
    <cellStyle name="Comma 2 2 2 2 2 4 3 3" xfId="4708"/>
    <cellStyle name="Comma 2 2 2 2 2 4 3 4" xfId="7338"/>
    <cellStyle name="Comma 2 2 2 2 2 4 3 5" xfId="5613"/>
    <cellStyle name="Comma 2 2 2 2 2 4 3 6" xfId="2762"/>
    <cellStyle name="Comma 2 2 2 2 2 4 4" xfId="1283"/>
    <cellStyle name="Comma 2 2 2 2 2 4 4 2" xfId="7800"/>
    <cellStyle name="Comma 2 2 2 2 2 4 4 3" xfId="5970"/>
    <cellStyle name="Comma 2 2 2 2 2 4 4 4" xfId="3224"/>
    <cellStyle name="Comma 2 2 2 2 2 4 5" xfId="4202"/>
    <cellStyle name="Comma 2 2 2 2 2 4 6" xfId="6884"/>
    <cellStyle name="Comma 2 2 2 2 2 4 7" xfId="5256"/>
    <cellStyle name="Comma 2 2 2 2 2 4 8" xfId="2308"/>
    <cellStyle name="Comma 2 2 2 2 2 5" xfId="392"/>
    <cellStyle name="Comma 2 2 2 2 2 5 2" xfId="906"/>
    <cellStyle name="Comma 2 2 2 2 2 5 2 2" xfId="1950"/>
    <cellStyle name="Comma 2 2 2 2 2 5 2 2 2" xfId="8371"/>
    <cellStyle name="Comma 2 2 2 2 2 5 2 2 3" xfId="6541"/>
    <cellStyle name="Comma 2 2 2 2 2 5 2 2 4" xfId="3795"/>
    <cellStyle name="Comma 2 2 2 2 2 5 2 3" xfId="4848"/>
    <cellStyle name="Comma 2 2 2 2 2 5 2 4" xfId="7455"/>
    <cellStyle name="Comma 2 2 2 2 2 5 2 5" xfId="5505"/>
    <cellStyle name="Comma 2 2 2 2 2 5 2 6" xfId="2879"/>
    <cellStyle name="Comma 2 2 2 2 2 5 3" xfId="1436"/>
    <cellStyle name="Comma 2 2 2 2 2 5 3 2" xfId="7921"/>
    <cellStyle name="Comma 2 2 2 2 2 5 3 3" xfId="6091"/>
    <cellStyle name="Comma 2 2 2 2 2 5 3 4" xfId="3345"/>
    <cellStyle name="Comma 2 2 2 2 2 5 4" xfId="4350"/>
    <cellStyle name="Comma 2 2 2 2 2 5 5" xfId="7005"/>
    <cellStyle name="Comma 2 2 2 2 2 5 6" xfId="5296"/>
    <cellStyle name="Comma 2 2 2 2 2 5 7" xfId="2429"/>
    <cellStyle name="Comma 2 2 2 2 2 6" xfId="649"/>
    <cellStyle name="Comma 2 2 2 2 2 6 2" xfId="1693"/>
    <cellStyle name="Comma 2 2 2 2 2 6 2 2" xfId="8146"/>
    <cellStyle name="Comma 2 2 2 2 2 6 2 3" xfId="6316"/>
    <cellStyle name="Comma 2 2 2 2 2 6 2 4" xfId="3570"/>
    <cellStyle name="Comma 2 2 2 2 2 6 3" xfId="4600"/>
    <cellStyle name="Comma 2 2 2 2 2 6 4" xfId="7230"/>
    <cellStyle name="Comma 2 2 2 2 2 6 5" xfId="4791"/>
    <cellStyle name="Comma 2 2 2 2 2 6 6" xfId="2654"/>
    <cellStyle name="Comma 2 2 2 2 2 7" xfId="1169"/>
    <cellStyle name="Comma 2 2 2 2 2 7 2" xfId="7686"/>
    <cellStyle name="Comma 2 2 2 2 2 7 3" xfId="5856"/>
    <cellStyle name="Comma 2 2 2 2 2 7 4" xfId="3110"/>
    <cellStyle name="Comma 2 2 2 2 2 8" xfId="4081"/>
    <cellStyle name="Comma 2 2 2 2 2 9" xfId="6833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2 2" xfId="8533"/>
    <cellStyle name="Comma 2 2 2 2 3 2 2 2 2 3" xfId="6703"/>
    <cellStyle name="Comma 2 2 2 2 3 2 2 2 2 4" xfId="3957"/>
    <cellStyle name="Comma 2 2 2 2 3 2 2 2 3" xfId="5010"/>
    <cellStyle name="Comma 2 2 2 2 3 2 2 2 4" xfId="7617"/>
    <cellStyle name="Comma 2 2 2 2 3 2 2 2 5" xfId="5397"/>
    <cellStyle name="Comma 2 2 2 2 3 2 2 2 6" xfId="3041"/>
    <cellStyle name="Comma 2 2 2 2 3 2 2 3" xfId="1598"/>
    <cellStyle name="Comma 2 2 2 2 3 2 2 3 2" xfId="8083"/>
    <cellStyle name="Comma 2 2 2 2 3 2 2 3 3" xfId="6253"/>
    <cellStyle name="Comma 2 2 2 2 3 2 2 3 4" xfId="3507"/>
    <cellStyle name="Comma 2 2 2 2 3 2 2 4" xfId="4512"/>
    <cellStyle name="Comma 2 2 2 2 3 2 2 5" xfId="7167"/>
    <cellStyle name="Comma 2 2 2 2 3 2 2 6" xfId="5175"/>
    <cellStyle name="Comma 2 2 2 2 3 2 2 7" xfId="2591"/>
    <cellStyle name="Comma 2 2 2 2 3 2 3" xfId="811"/>
    <cellStyle name="Comma 2 2 2 2 3 2 3 2" xfId="1855"/>
    <cellStyle name="Comma 2 2 2 2 3 2 3 2 2" xfId="8308"/>
    <cellStyle name="Comma 2 2 2 2 3 2 3 2 3" xfId="6478"/>
    <cellStyle name="Comma 2 2 2 2 3 2 3 2 4" xfId="3732"/>
    <cellStyle name="Comma 2 2 2 2 3 2 3 3" xfId="4762"/>
    <cellStyle name="Comma 2 2 2 2 3 2 3 4" xfId="7392"/>
    <cellStyle name="Comma 2 2 2 2 3 2 3 5" xfId="5439"/>
    <cellStyle name="Comma 2 2 2 2 3 2 3 6" xfId="2816"/>
    <cellStyle name="Comma 2 2 2 2 3 2 4" xfId="1340"/>
    <cellStyle name="Comma 2 2 2 2 3 2 4 2" xfId="7857"/>
    <cellStyle name="Comma 2 2 2 2 3 2 4 3" xfId="6027"/>
    <cellStyle name="Comma 2 2 2 2 3 2 4 4" xfId="3281"/>
    <cellStyle name="Comma 2 2 2 2 3 2 5" xfId="4260"/>
    <cellStyle name="Comma 2 2 2 2 3 2 6" xfId="6941"/>
    <cellStyle name="Comma 2 2 2 2 3 2 7" xfId="5420"/>
    <cellStyle name="Comma 2 2 2 2 3 2 8" xfId="2365"/>
    <cellStyle name="Comma 2 2 2 2 3 3" xfId="446"/>
    <cellStyle name="Comma 2 2 2 2 3 3 2" xfId="960"/>
    <cellStyle name="Comma 2 2 2 2 3 3 2 2" xfId="2004"/>
    <cellStyle name="Comma 2 2 2 2 3 3 2 2 2" xfId="8425"/>
    <cellStyle name="Comma 2 2 2 2 3 3 2 2 3" xfId="6595"/>
    <cellStyle name="Comma 2 2 2 2 3 3 2 2 4" xfId="3849"/>
    <cellStyle name="Comma 2 2 2 2 3 3 2 3" xfId="4902"/>
    <cellStyle name="Comma 2 2 2 2 3 3 2 4" xfId="7509"/>
    <cellStyle name="Comma 2 2 2 2 3 3 2 5" xfId="5709"/>
    <cellStyle name="Comma 2 2 2 2 3 3 2 6" xfId="2933"/>
    <cellStyle name="Comma 2 2 2 2 3 3 3" xfId="1490"/>
    <cellStyle name="Comma 2 2 2 2 3 3 3 2" xfId="7975"/>
    <cellStyle name="Comma 2 2 2 2 3 3 3 3" xfId="6145"/>
    <cellStyle name="Comma 2 2 2 2 3 3 3 4" xfId="3399"/>
    <cellStyle name="Comma 2 2 2 2 3 3 4" xfId="4404"/>
    <cellStyle name="Comma 2 2 2 2 3 3 5" xfId="7059"/>
    <cellStyle name="Comma 2 2 2 2 3 3 6" xfId="5334"/>
    <cellStyle name="Comma 2 2 2 2 3 3 7" xfId="2483"/>
    <cellStyle name="Comma 2 2 2 2 3 4" xfId="703"/>
    <cellStyle name="Comma 2 2 2 2 3 4 2" xfId="1747"/>
    <cellStyle name="Comma 2 2 2 2 3 4 2 2" xfId="8200"/>
    <cellStyle name="Comma 2 2 2 2 3 4 2 3" xfId="6370"/>
    <cellStyle name="Comma 2 2 2 2 3 4 2 4" xfId="3624"/>
    <cellStyle name="Comma 2 2 2 2 3 4 3" xfId="4654"/>
    <cellStyle name="Comma 2 2 2 2 3 4 4" xfId="7284"/>
    <cellStyle name="Comma 2 2 2 2 3 4 5" xfId="5393"/>
    <cellStyle name="Comma 2 2 2 2 3 4 6" xfId="2708"/>
    <cellStyle name="Comma 2 2 2 2 3 5" xfId="1226"/>
    <cellStyle name="Comma 2 2 2 2 3 5 2" xfId="7743"/>
    <cellStyle name="Comma 2 2 2 2 3 5 3" xfId="5913"/>
    <cellStyle name="Comma 2 2 2 2 3 5 4" xfId="3167"/>
    <cellStyle name="Comma 2 2 2 2 3 6" xfId="4139"/>
    <cellStyle name="Comma 2 2 2 2 3 7" xfId="6742"/>
    <cellStyle name="Comma 2 2 2 2 3 8" xfId="5309"/>
    <cellStyle name="Comma 2 2 2 2 3 9" xfId="2251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2 2" xfId="8497"/>
    <cellStyle name="Comma 2 2 2 2 4 2 2 2 2 3" xfId="6667"/>
    <cellStyle name="Comma 2 2 2 2 4 2 2 2 2 4" xfId="3921"/>
    <cellStyle name="Comma 2 2 2 2 4 2 2 2 3" xfId="4974"/>
    <cellStyle name="Comma 2 2 2 2 4 2 2 2 4" xfId="7581"/>
    <cellStyle name="Comma 2 2 2 2 4 2 2 2 5" xfId="5212"/>
    <cellStyle name="Comma 2 2 2 2 4 2 2 2 6" xfId="3005"/>
    <cellStyle name="Comma 2 2 2 2 4 2 2 3" xfId="1562"/>
    <cellStyle name="Comma 2 2 2 2 4 2 2 3 2" xfId="8047"/>
    <cellStyle name="Comma 2 2 2 2 4 2 2 3 3" xfId="6217"/>
    <cellStyle name="Comma 2 2 2 2 4 2 2 3 4" xfId="3471"/>
    <cellStyle name="Comma 2 2 2 2 4 2 2 4" xfId="4476"/>
    <cellStyle name="Comma 2 2 2 2 4 2 2 5" xfId="7131"/>
    <cellStyle name="Comma 2 2 2 2 4 2 2 6" xfId="4806"/>
    <cellStyle name="Comma 2 2 2 2 4 2 2 7" xfId="2555"/>
    <cellStyle name="Comma 2 2 2 2 4 2 3" xfId="775"/>
    <cellStyle name="Comma 2 2 2 2 4 2 3 2" xfId="1819"/>
    <cellStyle name="Comma 2 2 2 2 4 2 3 2 2" xfId="8272"/>
    <cellStyle name="Comma 2 2 2 2 4 2 3 2 3" xfId="6442"/>
    <cellStyle name="Comma 2 2 2 2 4 2 3 2 4" xfId="3696"/>
    <cellStyle name="Comma 2 2 2 2 4 2 3 3" xfId="4726"/>
    <cellStyle name="Comma 2 2 2 2 4 2 3 4" xfId="7356"/>
    <cellStyle name="Comma 2 2 2 2 4 2 3 5" xfId="5555"/>
    <cellStyle name="Comma 2 2 2 2 4 2 3 6" xfId="2780"/>
    <cellStyle name="Comma 2 2 2 2 4 2 4" xfId="1302"/>
    <cellStyle name="Comma 2 2 2 2 4 2 4 2" xfId="7819"/>
    <cellStyle name="Comma 2 2 2 2 4 2 4 3" xfId="5989"/>
    <cellStyle name="Comma 2 2 2 2 4 2 4 4" xfId="3243"/>
    <cellStyle name="Comma 2 2 2 2 4 2 5" xfId="4222"/>
    <cellStyle name="Comma 2 2 2 2 4 2 6" xfId="6903"/>
    <cellStyle name="Comma 2 2 2 2 4 2 7" xfId="5042"/>
    <cellStyle name="Comma 2 2 2 2 4 2 8" xfId="2327"/>
    <cellStyle name="Comma 2 2 2 2 4 3" xfId="410"/>
    <cellStyle name="Comma 2 2 2 2 4 3 2" xfId="924"/>
    <cellStyle name="Comma 2 2 2 2 4 3 2 2" xfId="1968"/>
    <cellStyle name="Comma 2 2 2 2 4 3 2 2 2" xfId="8389"/>
    <cellStyle name="Comma 2 2 2 2 4 3 2 2 3" xfId="6559"/>
    <cellStyle name="Comma 2 2 2 2 4 3 2 2 4" xfId="3813"/>
    <cellStyle name="Comma 2 2 2 2 4 3 2 3" xfId="4866"/>
    <cellStyle name="Comma 2 2 2 2 4 3 2 4" xfId="7473"/>
    <cellStyle name="Comma 2 2 2 2 4 3 2 5" xfId="5134"/>
    <cellStyle name="Comma 2 2 2 2 4 3 2 6" xfId="2897"/>
    <cellStyle name="Comma 2 2 2 2 4 3 3" xfId="1454"/>
    <cellStyle name="Comma 2 2 2 2 4 3 3 2" xfId="7939"/>
    <cellStyle name="Comma 2 2 2 2 4 3 3 3" xfId="6109"/>
    <cellStyle name="Comma 2 2 2 2 4 3 3 4" xfId="3363"/>
    <cellStyle name="Comma 2 2 2 2 4 3 4" xfId="4368"/>
    <cellStyle name="Comma 2 2 2 2 4 3 5" xfId="7023"/>
    <cellStyle name="Comma 2 2 2 2 4 3 6" xfId="5038"/>
    <cellStyle name="Comma 2 2 2 2 4 3 7" xfId="2447"/>
    <cellStyle name="Comma 2 2 2 2 4 4" xfId="667"/>
    <cellStyle name="Comma 2 2 2 2 4 4 2" xfId="1711"/>
    <cellStyle name="Comma 2 2 2 2 4 4 2 2" xfId="8164"/>
    <cellStyle name="Comma 2 2 2 2 4 4 2 3" xfId="6334"/>
    <cellStyle name="Comma 2 2 2 2 4 4 2 4" xfId="3588"/>
    <cellStyle name="Comma 2 2 2 2 4 4 3" xfId="4618"/>
    <cellStyle name="Comma 2 2 2 2 4 4 4" xfId="7248"/>
    <cellStyle name="Comma 2 2 2 2 4 4 5" xfId="5738"/>
    <cellStyle name="Comma 2 2 2 2 4 4 6" xfId="2672"/>
    <cellStyle name="Comma 2 2 2 2 4 5" xfId="1188"/>
    <cellStyle name="Comma 2 2 2 2 4 5 2" xfId="7705"/>
    <cellStyle name="Comma 2 2 2 2 4 5 3" xfId="5875"/>
    <cellStyle name="Comma 2 2 2 2 4 5 4" xfId="3129"/>
    <cellStyle name="Comma 2 2 2 2 4 6" xfId="4101"/>
    <cellStyle name="Comma 2 2 2 2 4 7" xfId="6806"/>
    <cellStyle name="Comma 2 2 2 2 4 8" xfId="5590"/>
    <cellStyle name="Comma 2 2 2 2 4 9" xfId="2213"/>
    <cellStyle name="Comma 2 2 2 2 5" xfId="212"/>
    <cellStyle name="Comma 2 2 2 2 5 2" xfId="482"/>
    <cellStyle name="Comma 2 2 2 2 5 2 2" xfId="996"/>
    <cellStyle name="Comma 2 2 2 2 5 2 2 2" xfId="2040"/>
    <cellStyle name="Comma 2 2 2 2 5 2 2 2 2" xfId="8461"/>
    <cellStyle name="Comma 2 2 2 2 5 2 2 2 3" xfId="6631"/>
    <cellStyle name="Comma 2 2 2 2 5 2 2 2 4" xfId="3885"/>
    <cellStyle name="Comma 2 2 2 2 5 2 2 3" xfId="4938"/>
    <cellStyle name="Comma 2 2 2 2 5 2 2 4" xfId="7545"/>
    <cellStyle name="Comma 2 2 2 2 5 2 2 5" xfId="5268"/>
    <cellStyle name="Comma 2 2 2 2 5 2 2 6" xfId="2969"/>
    <cellStyle name="Comma 2 2 2 2 5 2 3" xfId="1526"/>
    <cellStyle name="Comma 2 2 2 2 5 2 3 2" xfId="8011"/>
    <cellStyle name="Comma 2 2 2 2 5 2 3 3" xfId="6181"/>
    <cellStyle name="Comma 2 2 2 2 5 2 3 4" xfId="3435"/>
    <cellStyle name="Comma 2 2 2 2 5 2 4" xfId="4440"/>
    <cellStyle name="Comma 2 2 2 2 5 2 5" xfId="7095"/>
    <cellStyle name="Comma 2 2 2 2 5 2 6" xfId="5201"/>
    <cellStyle name="Comma 2 2 2 2 5 2 7" xfId="2519"/>
    <cellStyle name="Comma 2 2 2 2 5 3" xfId="739"/>
    <cellStyle name="Comma 2 2 2 2 5 3 2" xfId="1783"/>
    <cellStyle name="Comma 2 2 2 2 5 3 2 2" xfId="8236"/>
    <cellStyle name="Comma 2 2 2 2 5 3 2 3" xfId="6406"/>
    <cellStyle name="Comma 2 2 2 2 5 3 2 4" xfId="3660"/>
    <cellStyle name="Comma 2 2 2 2 5 3 3" xfId="4690"/>
    <cellStyle name="Comma 2 2 2 2 5 3 4" xfId="7320"/>
    <cellStyle name="Comma 2 2 2 2 5 3 5" xfId="5242"/>
    <cellStyle name="Comma 2 2 2 2 5 3 6" xfId="2744"/>
    <cellStyle name="Comma 2 2 2 2 5 4" xfId="1264"/>
    <cellStyle name="Comma 2 2 2 2 5 4 2" xfId="7781"/>
    <cellStyle name="Comma 2 2 2 2 5 4 3" xfId="5951"/>
    <cellStyle name="Comma 2 2 2 2 5 4 4" xfId="3205"/>
    <cellStyle name="Comma 2 2 2 2 5 5" xfId="4182"/>
    <cellStyle name="Comma 2 2 2 2 5 6" xfId="6865"/>
    <cellStyle name="Comma 2 2 2 2 5 7" xfId="4015"/>
    <cellStyle name="Comma 2 2 2 2 5 8" xfId="2289"/>
    <cellStyle name="Comma 2 2 2 2 6" xfId="90"/>
    <cellStyle name="Comma 2 2 2 2 6 2" xfId="374"/>
    <cellStyle name="Comma 2 2 2 2 6 2 2" xfId="888"/>
    <cellStyle name="Comma 2 2 2 2 6 2 2 2" xfId="1932"/>
    <cellStyle name="Comma 2 2 2 2 6 2 2 2 2" xfId="8353"/>
    <cellStyle name="Comma 2 2 2 2 6 2 2 2 3" xfId="6523"/>
    <cellStyle name="Comma 2 2 2 2 6 2 2 2 4" xfId="3777"/>
    <cellStyle name="Comma 2 2 2 2 6 2 2 3" xfId="4830"/>
    <cellStyle name="Comma 2 2 2 2 6 2 2 4" xfId="7437"/>
    <cellStyle name="Comma 2 2 2 2 6 2 2 5" xfId="5238"/>
    <cellStyle name="Comma 2 2 2 2 6 2 2 6" xfId="2861"/>
    <cellStyle name="Comma 2 2 2 2 6 2 3" xfId="1418"/>
    <cellStyle name="Comma 2 2 2 2 6 2 3 2" xfId="7903"/>
    <cellStyle name="Comma 2 2 2 2 6 2 3 3" xfId="6073"/>
    <cellStyle name="Comma 2 2 2 2 6 2 3 4" xfId="3327"/>
    <cellStyle name="Comma 2 2 2 2 6 2 4" xfId="4332"/>
    <cellStyle name="Comma 2 2 2 2 6 2 5" xfId="6987"/>
    <cellStyle name="Comma 2 2 2 2 6 2 6" xfId="5526"/>
    <cellStyle name="Comma 2 2 2 2 6 2 7" xfId="2411"/>
    <cellStyle name="Comma 2 2 2 2 6 3" xfId="631"/>
    <cellStyle name="Comma 2 2 2 2 6 3 2" xfId="1675"/>
    <cellStyle name="Comma 2 2 2 2 6 3 2 2" xfId="8128"/>
    <cellStyle name="Comma 2 2 2 2 6 3 2 3" xfId="6298"/>
    <cellStyle name="Comma 2 2 2 2 6 3 2 4" xfId="3552"/>
    <cellStyle name="Comma 2 2 2 2 6 3 3" xfId="4582"/>
    <cellStyle name="Comma 2 2 2 2 6 3 4" xfId="7212"/>
    <cellStyle name="Comma 2 2 2 2 6 3 5" xfId="5307"/>
    <cellStyle name="Comma 2 2 2 2 6 3 6" xfId="2636"/>
    <cellStyle name="Comma 2 2 2 2 6 4" xfId="1150"/>
    <cellStyle name="Comma 2 2 2 2 6 4 2" xfId="7667"/>
    <cellStyle name="Comma 2 2 2 2 6 4 3" xfId="5837"/>
    <cellStyle name="Comma 2 2 2 2 6 4 4" xfId="3091"/>
    <cellStyle name="Comma 2 2 2 2 6 5" xfId="4061"/>
    <cellStyle name="Comma 2 2 2 2 6 6" xfId="6763"/>
    <cellStyle name="Comma 2 2 2 2 6 7" xfId="4557"/>
    <cellStyle name="Comma 2 2 2 2 6 8" xfId="2175"/>
    <cellStyle name="Comma 2 2 2 2 7" xfId="353"/>
    <cellStyle name="Comma 2 2 2 2 7 2" xfId="867"/>
    <cellStyle name="Comma 2 2 2 2 7 2 2" xfId="1911"/>
    <cellStyle name="Comma 2 2 2 2 7 2 2 2" xfId="8338"/>
    <cellStyle name="Comma 2 2 2 2 7 2 2 3" xfId="6508"/>
    <cellStyle name="Comma 2 2 2 2 7 2 2 4" xfId="3762"/>
    <cellStyle name="Comma 2 2 2 2 7 2 3" xfId="4810"/>
    <cellStyle name="Comma 2 2 2 2 7 2 4" xfId="7422"/>
    <cellStyle name="Comma 2 2 2 2 7 2 5" xfId="5742"/>
    <cellStyle name="Comma 2 2 2 2 7 2 6" xfId="2846"/>
    <cellStyle name="Comma 2 2 2 2 7 3" xfId="1397"/>
    <cellStyle name="Comma 2 2 2 2 7 3 2" xfId="7888"/>
    <cellStyle name="Comma 2 2 2 2 7 3 3" xfId="6058"/>
    <cellStyle name="Comma 2 2 2 2 7 3 4" xfId="3312"/>
    <cellStyle name="Comma 2 2 2 2 7 4" xfId="4313"/>
    <cellStyle name="Comma 2 2 2 2 7 5" xfId="6972"/>
    <cellStyle name="Comma 2 2 2 2 7 6" xfId="5701"/>
    <cellStyle name="Comma 2 2 2 2 7 7" xfId="2396"/>
    <cellStyle name="Comma 2 2 2 2 8" xfId="610"/>
    <cellStyle name="Comma 2 2 2 2 8 2" xfId="1654"/>
    <cellStyle name="Comma 2 2 2 2 8 2 2" xfId="8113"/>
    <cellStyle name="Comma 2 2 2 2 8 2 3" xfId="6283"/>
    <cellStyle name="Comma 2 2 2 2 8 2 4" xfId="3537"/>
    <cellStyle name="Comma 2 2 2 2 8 3" xfId="4561"/>
    <cellStyle name="Comma 2 2 2 2 8 4" xfId="7197"/>
    <cellStyle name="Comma 2 2 2 2 8 5" xfId="5443"/>
    <cellStyle name="Comma 2 2 2 2 8 6" xfId="2621"/>
    <cellStyle name="Comma 2 2 2 2 9" xfId="1126"/>
    <cellStyle name="Comma 2 2 2 2 9 2" xfId="7649"/>
    <cellStyle name="Comma 2 2 2 2 9 3" xfId="5819"/>
    <cellStyle name="Comma 2 2 2 2 9 4" xfId="3073"/>
    <cellStyle name="Comma 2 2 2 3" xfId="100"/>
    <cellStyle name="Comma 2 2 2 3 10" xfId="5804"/>
    <cellStyle name="Comma 2 2 2 3 11" xfId="2184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2 2" xfId="8542"/>
    <cellStyle name="Comma 2 2 2 3 2 2 2 2 2 3" xfId="6712"/>
    <cellStyle name="Comma 2 2 2 3 2 2 2 2 2 4" xfId="3966"/>
    <cellStyle name="Comma 2 2 2 3 2 2 2 2 3" xfId="5019"/>
    <cellStyle name="Comma 2 2 2 3 2 2 2 2 4" xfId="7626"/>
    <cellStyle name="Comma 2 2 2 3 2 2 2 2 5" xfId="3995"/>
    <cellStyle name="Comma 2 2 2 3 2 2 2 2 6" xfId="3050"/>
    <cellStyle name="Comma 2 2 2 3 2 2 2 3" xfId="1607"/>
    <cellStyle name="Comma 2 2 2 3 2 2 2 3 2" xfId="8092"/>
    <cellStyle name="Comma 2 2 2 3 2 2 2 3 3" xfId="6262"/>
    <cellStyle name="Comma 2 2 2 3 2 2 2 3 4" xfId="3516"/>
    <cellStyle name="Comma 2 2 2 3 2 2 2 4" xfId="4521"/>
    <cellStyle name="Comma 2 2 2 3 2 2 2 5" xfId="7176"/>
    <cellStyle name="Comma 2 2 2 3 2 2 2 6" xfId="5436"/>
    <cellStyle name="Comma 2 2 2 3 2 2 2 7" xfId="2600"/>
    <cellStyle name="Comma 2 2 2 3 2 2 3" xfId="820"/>
    <cellStyle name="Comma 2 2 2 3 2 2 3 2" xfId="1864"/>
    <cellStyle name="Comma 2 2 2 3 2 2 3 2 2" xfId="8317"/>
    <cellStyle name="Comma 2 2 2 3 2 2 3 2 3" xfId="6487"/>
    <cellStyle name="Comma 2 2 2 3 2 2 3 2 4" xfId="3741"/>
    <cellStyle name="Comma 2 2 2 3 2 2 3 3" xfId="4771"/>
    <cellStyle name="Comma 2 2 2 3 2 2 3 4" xfId="7401"/>
    <cellStyle name="Comma 2 2 2 3 2 2 3 5" xfId="5682"/>
    <cellStyle name="Comma 2 2 2 3 2 2 3 6" xfId="2825"/>
    <cellStyle name="Comma 2 2 2 3 2 2 4" xfId="1349"/>
    <cellStyle name="Comma 2 2 2 3 2 2 4 2" xfId="7866"/>
    <cellStyle name="Comma 2 2 2 3 2 2 4 3" xfId="6036"/>
    <cellStyle name="Comma 2 2 2 3 2 2 4 4" xfId="3290"/>
    <cellStyle name="Comma 2 2 2 3 2 2 5" xfId="4270"/>
    <cellStyle name="Comma 2 2 2 3 2 2 6" xfId="6950"/>
    <cellStyle name="Comma 2 2 2 3 2 2 7" xfId="5544"/>
    <cellStyle name="Comma 2 2 2 3 2 2 8" xfId="2374"/>
    <cellStyle name="Comma 2 2 2 3 2 3" xfId="455"/>
    <cellStyle name="Comma 2 2 2 3 2 3 2" xfId="969"/>
    <cellStyle name="Comma 2 2 2 3 2 3 2 2" xfId="2013"/>
    <cellStyle name="Comma 2 2 2 3 2 3 2 2 2" xfId="8434"/>
    <cellStyle name="Comma 2 2 2 3 2 3 2 2 3" xfId="6604"/>
    <cellStyle name="Comma 2 2 2 3 2 3 2 2 4" xfId="3858"/>
    <cellStyle name="Comma 2 2 2 3 2 3 2 3" xfId="4911"/>
    <cellStyle name="Comma 2 2 2 3 2 3 2 4" xfId="7518"/>
    <cellStyle name="Comma 2 2 2 3 2 3 2 5" xfId="5091"/>
    <cellStyle name="Comma 2 2 2 3 2 3 2 6" xfId="2942"/>
    <cellStyle name="Comma 2 2 2 3 2 3 3" xfId="1499"/>
    <cellStyle name="Comma 2 2 2 3 2 3 3 2" xfId="7984"/>
    <cellStyle name="Comma 2 2 2 3 2 3 3 3" xfId="6154"/>
    <cellStyle name="Comma 2 2 2 3 2 3 3 4" xfId="3408"/>
    <cellStyle name="Comma 2 2 2 3 2 3 4" xfId="4413"/>
    <cellStyle name="Comma 2 2 2 3 2 3 5" xfId="7068"/>
    <cellStyle name="Comma 2 2 2 3 2 3 6" xfId="5146"/>
    <cellStyle name="Comma 2 2 2 3 2 3 7" xfId="2492"/>
    <cellStyle name="Comma 2 2 2 3 2 4" xfId="712"/>
    <cellStyle name="Comma 2 2 2 3 2 4 2" xfId="1756"/>
    <cellStyle name="Comma 2 2 2 3 2 4 2 2" xfId="8209"/>
    <cellStyle name="Comma 2 2 2 3 2 4 2 3" xfId="6379"/>
    <cellStyle name="Comma 2 2 2 3 2 4 2 4" xfId="3633"/>
    <cellStyle name="Comma 2 2 2 3 2 4 3" xfId="4663"/>
    <cellStyle name="Comma 2 2 2 3 2 4 4" xfId="7293"/>
    <cellStyle name="Comma 2 2 2 3 2 4 5" xfId="5289"/>
    <cellStyle name="Comma 2 2 2 3 2 4 6" xfId="2717"/>
    <cellStyle name="Comma 2 2 2 3 2 5" xfId="1235"/>
    <cellStyle name="Comma 2 2 2 3 2 5 2" xfId="7752"/>
    <cellStyle name="Comma 2 2 2 3 2 5 3" xfId="5922"/>
    <cellStyle name="Comma 2 2 2 3 2 5 4" xfId="3176"/>
    <cellStyle name="Comma 2 2 2 3 2 6" xfId="4149"/>
    <cellStyle name="Comma 2 2 2 3 2 7" xfId="6752"/>
    <cellStyle name="Comma 2 2 2 3 2 8" xfId="3992"/>
    <cellStyle name="Comma 2 2 2 3 2 9" xfId="2260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2 2" xfId="8506"/>
    <cellStyle name="Comma 2 2 2 3 3 2 2 2 2 3" xfId="6676"/>
    <cellStyle name="Comma 2 2 2 3 3 2 2 2 2 4" xfId="3930"/>
    <cellStyle name="Comma 2 2 2 3 3 2 2 2 3" xfId="4983"/>
    <cellStyle name="Comma 2 2 2 3 3 2 2 2 4" xfId="7590"/>
    <cellStyle name="Comma 2 2 2 3 3 2 2 2 5" xfId="5764"/>
    <cellStyle name="Comma 2 2 2 3 3 2 2 2 6" xfId="3014"/>
    <cellStyle name="Comma 2 2 2 3 3 2 2 3" xfId="1571"/>
    <cellStyle name="Comma 2 2 2 3 3 2 2 3 2" xfId="8056"/>
    <cellStyle name="Comma 2 2 2 3 3 2 2 3 3" xfId="6226"/>
    <cellStyle name="Comma 2 2 2 3 3 2 2 3 4" xfId="3480"/>
    <cellStyle name="Comma 2 2 2 3 3 2 2 4" xfId="4485"/>
    <cellStyle name="Comma 2 2 2 3 3 2 2 5" xfId="7140"/>
    <cellStyle name="Comma 2 2 2 3 3 2 2 6" xfId="5423"/>
    <cellStyle name="Comma 2 2 2 3 3 2 2 7" xfId="2564"/>
    <cellStyle name="Comma 2 2 2 3 3 2 3" xfId="784"/>
    <cellStyle name="Comma 2 2 2 3 3 2 3 2" xfId="1828"/>
    <cellStyle name="Comma 2 2 2 3 3 2 3 2 2" xfId="8281"/>
    <cellStyle name="Comma 2 2 2 3 3 2 3 2 3" xfId="6451"/>
    <cellStyle name="Comma 2 2 2 3 3 2 3 2 4" xfId="3705"/>
    <cellStyle name="Comma 2 2 2 3 3 2 3 3" xfId="4735"/>
    <cellStyle name="Comma 2 2 2 3 3 2 3 4" xfId="7365"/>
    <cellStyle name="Comma 2 2 2 3 3 2 3 5" xfId="5722"/>
    <cellStyle name="Comma 2 2 2 3 3 2 3 6" xfId="2789"/>
    <cellStyle name="Comma 2 2 2 3 3 2 4" xfId="1311"/>
    <cellStyle name="Comma 2 2 2 3 3 2 4 2" xfId="7828"/>
    <cellStyle name="Comma 2 2 2 3 3 2 4 3" xfId="5998"/>
    <cellStyle name="Comma 2 2 2 3 3 2 4 4" xfId="3252"/>
    <cellStyle name="Comma 2 2 2 3 3 2 5" xfId="4231"/>
    <cellStyle name="Comma 2 2 2 3 3 2 6" xfId="6912"/>
    <cellStyle name="Comma 2 2 2 3 3 2 7" xfId="4785"/>
    <cellStyle name="Comma 2 2 2 3 3 2 8" xfId="2336"/>
    <cellStyle name="Comma 2 2 2 3 3 3" xfId="419"/>
    <cellStyle name="Comma 2 2 2 3 3 3 2" xfId="933"/>
    <cellStyle name="Comma 2 2 2 3 3 3 2 2" xfId="1977"/>
    <cellStyle name="Comma 2 2 2 3 3 3 2 2 2" xfId="8398"/>
    <cellStyle name="Comma 2 2 2 3 3 3 2 2 3" xfId="6568"/>
    <cellStyle name="Comma 2 2 2 3 3 3 2 2 4" xfId="3822"/>
    <cellStyle name="Comma 2 2 2 3 3 3 2 3" xfId="4875"/>
    <cellStyle name="Comma 2 2 2 3 3 3 2 4" xfId="7482"/>
    <cellStyle name="Comma 2 2 2 3 3 3 2 5" xfId="5460"/>
    <cellStyle name="Comma 2 2 2 3 3 3 2 6" xfId="2906"/>
    <cellStyle name="Comma 2 2 2 3 3 3 3" xfId="1463"/>
    <cellStyle name="Comma 2 2 2 3 3 3 3 2" xfId="7948"/>
    <cellStyle name="Comma 2 2 2 3 3 3 3 3" xfId="6118"/>
    <cellStyle name="Comma 2 2 2 3 3 3 3 4" xfId="3372"/>
    <cellStyle name="Comma 2 2 2 3 3 3 4" xfId="4377"/>
    <cellStyle name="Comma 2 2 2 3 3 3 5" xfId="7032"/>
    <cellStyle name="Comma 2 2 2 3 3 3 6" xfId="5654"/>
    <cellStyle name="Comma 2 2 2 3 3 3 7" xfId="2456"/>
    <cellStyle name="Comma 2 2 2 3 3 4" xfId="676"/>
    <cellStyle name="Comma 2 2 2 3 3 4 2" xfId="1720"/>
    <cellStyle name="Comma 2 2 2 3 3 4 2 2" xfId="8173"/>
    <cellStyle name="Comma 2 2 2 3 3 4 2 3" xfId="6343"/>
    <cellStyle name="Comma 2 2 2 3 3 4 2 4" xfId="3597"/>
    <cellStyle name="Comma 2 2 2 3 3 4 3" xfId="4627"/>
    <cellStyle name="Comma 2 2 2 3 3 4 4" xfId="7257"/>
    <cellStyle name="Comma 2 2 2 3 3 4 5" xfId="5343"/>
    <cellStyle name="Comma 2 2 2 3 3 4 6" xfId="2681"/>
    <cellStyle name="Comma 2 2 2 3 3 5" xfId="1197"/>
    <cellStyle name="Comma 2 2 2 3 3 5 2" xfId="7714"/>
    <cellStyle name="Comma 2 2 2 3 3 5 3" xfId="5884"/>
    <cellStyle name="Comma 2 2 2 3 3 5 4" xfId="3138"/>
    <cellStyle name="Comma 2 2 2 3 3 6" xfId="4110"/>
    <cellStyle name="Comma 2 2 2 3 3 7" xfId="6785"/>
    <cellStyle name="Comma 2 2 2 3 3 8" xfId="5803"/>
    <cellStyle name="Comma 2 2 2 3 3 9" xfId="2222"/>
    <cellStyle name="Comma 2 2 2 3 4" xfId="222"/>
    <cellStyle name="Comma 2 2 2 3 4 2" xfId="491"/>
    <cellStyle name="Comma 2 2 2 3 4 2 2" xfId="1005"/>
    <cellStyle name="Comma 2 2 2 3 4 2 2 2" xfId="2049"/>
    <cellStyle name="Comma 2 2 2 3 4 2 2 2 2" xfId="8470"/>
    <cellStyle name="Comma 2 2 2 3 4 2 2 2 3" xfId="6640"/>
    <cellStyle name="Comma 2 2 2 3 4 2 2 2 4" xfId="3894"/>
    <cellStyle name="Comma 2 2 2 3 4 2 2 3" xfId="4947"/>
    <cellStyle name="Comma 2 2 2 3 4 2 2 4" xfId="7554"/>
    <cellStyle name="Comma 2 2 2 3 4 2 2 5" xfId="5182"/>
    <cellStyle name="Comma 2 2 2 3 4 2 2 6" xfId="2978"/>
    <cellStyle name="Comma 2 2 2 3 4 2 3" xfId="1535"/>
    <cellStyle name="Comma 2 2 2 3 4 2 3 2" xfId="8020"/>
    <cellStyle name="Comma 2 2 2 3 4 2 3 3" xfId="6190"/>
    <cellStyle name="Comma 2 2 2 3 4 2 3 4" xfId="3444"/>
    <cellStyle name="Comma 2 2 2 3 4 2 4" xfId="4449"/>
    <cellStyle name="Comma 2 2 2 3 4 2 5" xfId="7104"/>
    <cellStyle name="Comma 2 2 2 3 4 2 6" xfId="5752"/>
    <cellStyle name="Comma 2 2 2 3 4 2 7" xfId="2528"/>
    <cellStyle name="Comma 2 2 2 3 4 3" xfId="748"/>
    <cellStyle name="Comma 2 2 2 3 4 3 2" xfId="1792"/>
    <cellStyle name="Comma 2 2 2 3 4 3 2 2" xfId="8245"/>
    <cellStyle name="Comma 2 2 2 3 4 3 2 3" xfId="6415"/>
    <cellStyle name="Comma 2 2 2 3 4 3 2 4" xfId="3669"/>
    <cellStyle name="Comma 2 2 2 3 4 3 3" xfId="4699"/>
    <cellStyle name="Comma 2 2 2 3 4 3 4" xfId="7329"/>
    <cellStyle name="Comma 2 2 2 3 4 3 5" xfId="5582"/>
    <cellStyle name="Comma 2 2 2 3 4 3 6" xfId="2753"/>
    <cellStyle name="Comma 2 2 2 3 4 4" xfId="1273"/>
    <cellStyle name="Comma 2 2 2 3 4 4 2" xfId="7790"/>
    <cellStyle name="Comma 2 2 2 3 4 4 3" xfId="5960"/>
    <cellStyle name="Comma 2 2 2 3 4 4 4" xfId="3214"/>
    <cellStyle name="Comma 2 2 2 3 4 5" xfId="4192"/>
    <cellStyle name="Comma 2 2 2 3 4 6" xfId="6874"/>
    <cellStyle name="Comma 2 2 2 3 4 7" xfId="5437"/>
    <cellStyle name="Comma 2 2 2 3 4 8" xfId="2298"/>
    <cellStyle name="Comma 2 2 2 3 5" xfId="383"/>
    <cellStyle name="Comma 2 2 2 3 5 2" xfId="897"/>
    <cellStyle name="Comma 2 2 2 3 5 2 2" xfId="1941"/>
    <cellStyle name="Comma 2 2 2 3 5 2 2 2" xfId="8362"/>
    <cellStyle name="Comma 2 2 2 3 5 2 2 3" xfId="6532"/>
    <cellStyle name="Comma 2 2 2 3 5 2 2 4" xfId="3786"/>
    <cellStyle name="Comma 2 2 2 3 5 2 3" xfId="4839"/>
    <cellStyle name="Comma 2 2 2 3 5 2 4" xfId="7446"/>
    <cellStyle name="Comma 2 2 2 3 5 2 5" xfId="5578"/>
    <cellStyle name="Comma 2 2 2 3 5 2 6" xfId="2870"/>
    <cellStyle name="Comma 2 2 2 3 5 3" xfId="1427"/>
    <cellStyle name="Comma 2 2 2 3 5 3 2" xfId="7912"/>
    <cellStyle name="Comma 2 2 2 3 5 3 3" xfId="6082"/>
    <cellStyle name="Comma 2 2 2 3 5 3 4" xfId="3336"/>
    <cellStyle name="Comma 2 2 2 3 5 4" xfId="4341"/>
    <cellStyle name="Comma 2 2 2 3 5 5" xfId="6996"/>
    <cellStyle name="Comma 2 2 2 3 5 6" xfId="5771"/>
    <cellStyle name="Comma 2 2 2 3 5 7" xfId="2420"/>
    <cellStyle name="Comma 2 2 2 3 6" xfId="640"/>
    <cellStyle name="Comma 2 2 2 3 6 2" xfId="1684"/>
    <cellStyle name="Comma 2 2 2 3 6 2 2" xfId="8137"/>
    <cellStyle name="Comma 2 2 2 3 6 2 3" xfId="6307"/>
    <cellStyle name="Comma 2 2 2 3 6 2 4" xfId="3561"/>
    <cellStyle name="Comma 2 2 2 3 6 3" xfId="4591"/>
    <cellStyle name="Comma 2 2 2 3 6 4" xfId="7221"/>
    <cellStyle name="Comma 2 2 2 3 6 5" xfId="3979"/>
    <cellStyle name="Comma 2 2 2 3 6 6" xfId="2645"/>
    <cellStyle name="Comma 2 2 2 3 7" xfId="1159"/>
    <cellStyle name="Comma 2 2 2 3 7 2" xfId="7676"/>
    <cellStyle name="Comma 2 2 2 3 7 3" xfId="5846"/>
    <cellStyle name="Comma 2 2 2 3 7 4" xfId="3100"/>
    <cellStyle name="Comma 2 2 2 3 8" xfId="4071"/>
    <cellStyle name="Comma 2 2 2 3 9" xfId="6787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2 2" xfId="8524"/>
    <cellStyle name="Comma 2 2 2 4 2 2 2 2 3" xfId="6694"/>
    <cellStyle name="Comma 2 2 2 4 2 2 2 2 4" xfId="3948"/>
    <cellStyle name="Comma 2 2 2 4 2 2 2 3" xfId="5001"/>
    <cellStyle name="Comma 2 2 2 4 2 2 2 4" xfId="7608"/>
    <cellStyle name="Comma 2 2 2 4 2 2 2 5" xfId="4534"/>
    <cellStyle name="Comma 2 2 2 4 2 2 2 6" xfId="3032"/>
    <cellStyle name="Comma 2 2 2 4 2 2 3" xfId="1589"/>
    <cellStyle name="Comma 2 2 2 4 2 2 3 2" xfId="8074"/>
    <cellStyle name="Comma 2 2 2 4 2 2 3 3" xfId="6244"/>
    <cellStyle name="Comma 2 2 2 4 2 2 3 4" xfId="3498"/>
    <cellStyle name="Comma 2 2 2 4 2 2 4" xfId="4503"/>
    <cellStyle name="Comma 2 2 2 4 2 2 5" xfId="7158"/>
    <cellStyle name="Comma 2 2 2 4 2 2 6" xfId="5580"/>
    <cellStyle name="Comma 2 2 2 4 2 2 7" xfId="2582"/>
    <cellStyle name="Comma 2 2 2 4 2 3" xfId="802"/>
    <cellStyle name="Comma 2 2 2 4 2 3 2" xfId="1846"/>
    <cellStyle name="Comma 2 2 2 4 2 3 2 2" xfId="8299"/>
    <cellStyle name="Comma 2 2 2 4 2 3 2 3" xfId="6469"/>
    <cellStyle name="Comma 2 2 2 4 2 3 2 4" xfId="3723"/>
    <cellStyle name="Comma 2 2 2 4 2 3 3" xfId="4753"/>
    <cellStyle name="Comma 2 2 2 4 2 3 4" xfId="7383"/>
    <cellStyle name="Comma 2 2 2 4 2 3 5" xfId="3998"/>
    <cellStyle name="Comma 2 2 2 4 2 3 6" xfId="2807"/>
    <cellStyle name="Comma 2 2 2 4 2 4" xfId="1330"/>
    <cellStyle name="Comma 2 2 2 4 2 4 2" xfId="7847"/>
    <cellStyle name="Comma 2 2 2 4 2 4 3" xfId="6017"/>
    <cellStyle name="Comma 2 2 2 4 2 4 4" xfId="3271"/>
    <cellStyle name="Comma 2 2 2 4 2 5" xfId="4250"/>
    <cellStyle name="Comma 2 2 2 4 2 6" xfId="6931"/>
    <cellStyle name="Comma 2 2 2 4 2 7" xfId="5092"/>
    <cellStyle name="Comma 2 2 2 4 2 8" xfId="2355"/>
    <cellStyle name="Comma 2 2 2 4 3" xfId="437"/>
    <cellStyle name="Comma 2 2 2 4 3 2" xfId="951"/>
    <cellStyle name="Comma 2 2 2 4 3 2 2" xfId="1995"/>
    <cellStyle name="Comma 2 2 2 4 3 2 2 2" xfId="8416"/>
    <cellStyle name="Comma 2 2 2 4 3 2 2 3" xfId="6586"/>
    <cellStyle name="Comma 2 2 2 4 3 2 2 4" xfId="3840"/>
    <cellStyle name="Comma 2 2 2 4 3 2 3" xfId="4893"/>
    <cellStyle name="Comma 2 2 2 4 3 2 4" xfId="7500"/>
    <cellStyle name="Comma 2 2 2 4 3 2 5" xfId="4143"/>
    <cellStyle name="Comma 2 2 2 4 3 2 6" xfId="2924"/>
    <cellStyle name="Comma 2 2 2 4 3 3" xfId="1481"/>
    <cellStyle name="Comma 2 2 2 4 3 3 2" xfId="7966"/>
    <cellStyle name="Comma 2 2 2 4 3 3 3" xfId="6136"/>
    <cellStyle name="Comma 2 2 2 4 3 3 4" xfId="3390"/>
    <cellStyle name="Comma 2 2 2 4 3 4" xfId="4395"/>
    <cellStyle name="Comma 2 2 2 4 3 5" xfId="7050"/>
    <cellStyle name="Comma 2 2 2 4 3 6" xfId="5517"/>
    <cellStyle name="Comma 2 2 2 4 3 7" xfId="2474"/>
    <cellStyle name="Comma 2 2 2 4 4" xfId="694"/>
    <cellStyle name="Comma 2 2 2 4 4 2" xfId="1738"/>
    <cellStyle name="Comma 2 2 2 4 4 2 2" xfId="8191"/>
    <cellStyle name="Comma 2 2 2 4 4 2 3" xfId="6361"/>
    <cellStyle name="Comma 2 2 2 4 4 2 4" xfId="3615"/>
    <cellStyle name="Comma 2 2 2 4 4 3" xfId="4645"/>
    <cellStyle name="Comma 2 2 2 4 4 4" xfId="7275"/>
    <cellStyle name="Comma 2 2 2 4 4 5" xfId="5481"/>
    <cellStyle name="Comma 2 2 2 4 4 6" xfId="2699"/>
    <cellStyle name="Comma 2 2 2 4 5" xfId="1216"/>
    <cellStyle name="Comma 2 2 2 4 5 2" xfId="7733"/>
    <cellStyle name="Comma 2 2 2 4 5 3" xfId="5903"/>
    <cellStyle name="Comma 2 2 2 4 5 4" xfId="3157"/>
    <cellStyle name="Comma 2 2 2 4 6" xfId="4129"/>
    <cellStyle name="Comma 2 2 2 4 7" xfId="6726"/>
    <cellStyle name="Comma 2 2 2 4 8" xfId="4814"/>
    <cellStyle name="Comma 2 2 2 4 9" xfId="2241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2 2" xfId="8488"/>
    <cellStyle name="Comma 2 2 2 5 2 2 2 2 3" xfId="6658"/>
    <cellStyle name="Comma 2 2 2 5 2 2 2 2 4" xfId="3912"/>
    <cellStyle name="Comma 2 2 2 5 2 2 2 3" xfId="4965"/>
    <cellStyle name="Comma 2 2 2 5 2 2 2 4" xfId="7572"/>
    <cellStyle name="Comma 2 2 2 5 2 2 2 5" xfId="5685"/>
    <cellStyle name="Comma 2 2 2 5 2 2 2 6" xfId="2996"/>
    <cellStyle name="Comma 2 2 2 5 2 2 3" xfId="1553"/>
    <cellStyle name="Comma 2 2 2 5 2 2 3 2" xfId="8038"/>
    <cellStyle name="Comma 2 2 2 5 2 2 3 3" xfId="6208"/>
    <cellStyle name="Comma 2 2 2 5 2 2 3 4" xfId="3462"/>
    <cellStyle name="Comma 2 2 2 5 2 2 4" xfId="4467"/>
    <cellStyle name="Comma 2 2 2 5 2 2 5" xfId="7122"/>
    <cellStyle name="Comma 2 2 2 5 2 2 6" xfId="5286"/>
    <cellStyle name="Comma 2 2 2 5 2 2 7" xfId="2546"/>
    <cellStyle name="Comma 2 2 2 5 2 3" xfId="766"/>
    <cellStyle name="Comma 2 2 2 5 2 3 2" xfId="1810"/>
    <cellStyle name="Comma 2 2 2 5 2 3 2 2" xfId="8263"/>
    <cellStyle name="Comma 2 2 2 5 2 3 2 3" xfId="6433"/>
    <cellStyle name="Comma 2 2 2 5 2 3 2 4" xfId="3687"/>
    <cellStyle name="Comma 2 2 2 5 2 3 3" xfId="4717"/>
    <cellStyle name="Comma 2 2 2 5 2 3 4" xfId="7347"/>
    <cellStyle name="Comma 2 2 2 5 2 3 5" xfId="5217"/>
    <cellStyle name="Comma 2 2 2 5 2 3 6" xfId="2771"/>
    <cellStyle name="Comma 2 2 2 5 2 4" xfId="1292"/>
    <cellStyle name="Comma 2 2 2 5 2 4 2" xfId="7809"/>
    <cellStyle name="Comma 2 2 2 5 2 4 3" xfId="5979"/>
    <cellStyle name="Comma 2 2 2 5 2 4 4" xfId="3233"/>
    <cellStyle name="Comma 2 2 2 5 2 5" xfId="4212"/>
    <cellStyle name="Comma 2 2 2 5 2 6" xfId="6893"/>
    <cellStyle name="Comma 2 2 2 5 2 7" xfId="5726"/>
    <cellStyle name="Comma 2 2 2 5 2 8" xfId="2317"/>
    <cellStyle name="Comma 2 2 2 5 3" xfId="401"/>
    <cellStyle name="Comma 2 2 2 5 3 2" xfId="915"/>
    <cellStyle name="Comma 2 2 2 5 3 2 2" xfId="1959"/>
    <cellStyle name="Comma 2 2 2 5 3 2 2 2" xfId="8380"/>
    <cellStyle name="Comma 2 2 2 5 3 2 2 3" xfId="6550"/>
    <cellStyle name="Comma 2 2 2 5 3 2 2 4" xfId="3804"/>
    <cellStyle name="Comma 2 2 2 5 3 2 3" xfId="4857"/>
    <cellStyle name="Comma 2 2 2 5 3 2 4" xfId="7464"/>
    <cellStyle name="Comma 2 2 2 5 3 2 5" xfId="5323"/>
    <cellStyle name="Comma 2 2 2 5 3 2 6" xfId="2888"/>
    <cellStyle name="Comma 2 2 2 5 3 3" xfId="1445"/>
    <cellStyle name="Comma 2 2 2 5 3 3 2" xfId="7930"/>
    <cellStyle name="Comma 2 2 2 5 3 3 3" xfId="6100"/>
    <cellStyle name="Comma 2 2 2 5 3 3 4" xfId="3354"/>
    <cellStyle name="Comma 2 2 2 5 3 4" xfId="4359"/>
    <cellStyle name="Comma 2 2 2 5 3 5" xfId="7014"/>
    <cellStyle name="Comma 2 2 2 5 3 6" xfId="5034"/>
    <cellStyle name="Comma 2 2 2 5 3 7" xfId="2438"/>
    <cellStyle name="Comma 2 2 2 5 4" xfId="658"/>
    <cellStyle name="Comma 2 2 2 5 4 2" xfId="1702"/>
    <cellStyle name="Comma 2 2 2 5 4 2 2" xfId="8155"/>
    <cellStyle name="Comma 2 2 2 5 4 2 3" xfId="6325"/>
    <cellStyle name="Comma 2 2 2 5 4 2 4" xfId="3579"/>
    <cellStyle name="Comma 2 2 2 5 4 3" xfId="4609"/>
    <cellStyle name="Comma 2 2 2 5 4 4" xfId="7239"/>
    <cellStyle name="Comma 2 2 2 5 4 5" xfId="4285"/>
    <cellStyle name="Comma 2 2 2 5 4 6" xfId="2663"/>
    <cellStyle name="Comma 2 2 2 5 5" xfId="1178"/>
    <cellStyle name="Comma 2 2 2 5 5 2" xfId="7695"/>
    <cellStyle name="Comma 2 2 2 5 5 3" xfId="5865"/>
    <cellStyle name="Comma 2 2 2 5 5 4" xfId="3119"/>
    <cellStyle name="Comma 2 2 2 5 6" xfId="4091"/>
    <cellStyle name="Comma 2 2 2 5 7" xfId="6792"/>
    <cellStyle name="Comma 2 2 2 5 8" xfId="5381"/>
    <cellStyle name="Comma 2 2 2 5 9" xfId="2203"/>
    <cellStyle name="Comma 2 2 2 6" xfId="202"/>
    <cellStyle name="Comma 2 2 2 6 2" xfId="473"/>
    <cellStyle name="Comma 2 2 2 6 2 2" xfId="987"/>
    <cellStyle name="Comma 2 2 2 6 2 2 2" xfId="2031"/>
    <cellStyle name="Comma 2 2 2 6 2 2 2 2" xfId="8452"/>
    <cellStyle name="Comma 2 2 2 6 2 2 2 3" xfId="6622"/>
    <cellStyle name="Comma 2 2 2 6 2 2 2 4" xfId="3876"/>
    <cellStyle name="Comma 2 2 2 6 2 2 3" xfId="4929"/>
    <cellStyle name="Comma 2 2 2 6 2 2 4" xfId="7536"/>
    <cellStyle name="Comma 2 2 2 6 2 2 5" xfId="5663"/>
    <cellStyle name="Comma 2 2 2 6 2 2 6" xfId="2960"/>
    <cellStyle name="Comma 2 2 2 6 2 3" xfId="1517"/>
    <cellStyle name="Comma 2 2 2 6 2 3 2" xfId="8002"/>
    <cellStyle name="Comma 2 2 2 6 2 3 3" xfId="6172"/>
    <cellStyle name="Comma 2 2 2 6 2 3 4" xfId="3426"/>
    <cellStyle name="Comma 2 2 2 6 2 4" xfId="4431"/>
    <cellStyle name="Comma 2 2 2 6 2 5" xfId="7086"/>
    <cellStyle name="Comma 2 2 2 6 2 6" xfId="5673"/>
    <cellStyle name="Comma 2 2 2 6 2 7" xfId="2510"/>
    <cellStyle name="Comma 2 2 2 6 3" xfId="730"/>
    <cellStyle name="Comma 2 2 2 6 3 2" xfId="1774"/>
    <cellStyle name="Comma 2 2 2 6 3 2 2" xfId="8227"/>
    <cellStyle name="Comma 2 2 2 6 3 2 3" xfId="6397"/>
    <cellStyle name="Comma 2 2 2 6 3 2 4" xfId="3651"/>
    <cellStyle name="Comma 2 2 2 6 3 3" xfId="4681"/>
    <cellStyle name="Comma 2 2 2 6 3 4" xfId="7311"/>
    <cellStyle name="Comma 2 2 2 6 3 5" xfId="5426"/>
    <cellStyle name="Comma 2 2 2 6 3 6" xfId="2735"/>
    <cellStyle name="Comma 2 2 2 6 4" xfId="1254"/>
    <cellStyle name="Comma 2 2 2 6 4 2" xfId="7771"/>
    <cellStyle name="Comma 2 2 2 6 4 3" xfId="5941"/>
    <cellStyle name="Comma 2 2 2 6 4 4" xfId="3195"/>
    <cellStyle name="Comma 2 2 2 6 5" xfId="4172"/>
    <cellStyle name="Comma 2 2 2 6 6" xfId="6855"/>
    <cellStyle name="Comma 2 2 2 6 7" xfId="4804"/>
    <cellStyle name="Comma 2 2 2 6 8" xfId="2279"/>
    <cellStyle name="Comma 2 2 2 7" xfId="76"/>
    <cellStyle name="Comma 2 2 2 7 2" xfId="363"/>
    <cellStyle name="Comma 2 2 2 7 2 2" xfId="877"/>
    <cellStyle name="Comma 2 2 2 7 2 2 2" xfId="1921"/>
    <cellStyle name="Comma 2 2 2 7 2 2 2 2" xfId="8344"/>
    <cellStyle name="Comma 2 2 2 7 2 2 2 3" xfId="6514"/>
    <cellStyle name="Comma 2 2 2 7 2 2 2 4" xfId="3768"/>
    <cellStyle name="Comma 2 2 2 7 2 2 3" xfId="4819"/>
    <cellStyle name="Comma 2 2 2 7 2 2 4" xfId="7428"/>
    <cellStyle name="Comma 2 2 2 7 2 2 5" xfId="5126"/>
    <cellStyle name="Comma 2 2 2 7 2 2 6" xfId="2852"/>
    <cellStyle name="Comma 2 2 2 7 2 3" xfId="1407"/>
    <cellStyle name="Comma 2 2 2 7 2 3 2" xfId="7894"/>
    <cellStyle name="Comma 2 2 2 7 2 3 3" xfId="6064"/>
    <cellStyle name="Comma 2 2 2 7 2 3 4" xfId="3318"/>
    <cellStyle name="Comma 2 2 2 7 2 4" xfId="4322"/>
    <cellStyle name="Comma 2 2 2 7 2 5" xfId="6978"/>
    <cellStyle name="Comma 2 2 2 7 2 6" xfId="5400"/>
    <cellStyle name="Comma 2 2 2 7 2 7" xfId="2402"/>
    <cellStyle name="Comma 2 2 2 7 3" xfId="620"/>
    <cellStyle name="Comma 2 2 2 7 3 2" xfId="1664"/>
    <cellStyle name="Comma 2 2 2 7 3 2 2" xfId="8119"/>
    <cellStyle name="Comma 2 2 2 7 3 2 3" xfId="6289"/>
    <cellStyle name="Comma 2 2 2 7 3 2 4" xfId="3543"/>
    <cellStyle name="Comma 2 2 2 7 3 3" xfId="4571"/>
    <cellStyle name="Comma 2 2 2 7 3 4" xfId="7203"/>
    <cellStyle name="Comma 2 2 2 7 3 5" xfId="5262"/>
    <cellStyle name="Comma 2 2 2 7 3 6" xfId="2627"/>
    <cellStyle name="Comma 2 2 2 7 4" xfId="1136"/>
    <cellStyle name="Comma 2 2 2 7 4 2" xfId="7655"/>
    <cellStyle name="Comma 2 2 2 7 4 3" xfId="5825"/>
    <cellStyle name="Comma 2 2 2 7 4 4" xfId="3079"/>
    <cellStyle name="Comma 2 2 2 7 5" xfId="4048"/>
    <cellStyle name="Comma 2 2 2 7 6" xfId="6777"/>
    <cellStyle name="Comma 2 2 2 7 7" xfId="5153"/>
    <cellStyle name="Comma 2 2 2 7 8" xfId="2163"/>
    <cellStyle name="Comma 2 2 2 8" xfId="340"/>
    <cellStyle name="Comma 2 2 2 8 2" xfId="854"/>
    <cellStyle name="Comma 2 2 2 8 2 2" xfId="1898"/>
    <cellStyle name="Comma 2 2 2 8 2 2 2" xfId="8333"/>
    <cellStyle name="Comma 2 2 2 8 2 2 3" xfId="6503"/>
    <cellStyle name="Comma 2 2 2 8 2 2 4" xfId="3757"/>
    <cellStyle name="Comma 2 2 2 8 2 3" xfId="4801"/>
    <cellStyle name="Comma 2 2 2 8 2 4" xfId="7417"/>
    <cellStyle name="Comma 2 2 2 8 2 5" xfId="5177"/>
    <cellStyle name="Comma 2 2 2 8 2 6" xfId="2841"/>
    <cellStyle name="Comma 2 2 2 8 3" xfId="1384"/>
    <cellStyle name="Comma 2 2 2 8 3 2" xfId="7883"/>
    <cellStyle name="Comma 2 2 2 8 3 3" xfId="6053"/>
    <cellStyle name="Comma 2 2 2 8 3 4" xfId="3307"/>
    <cellStyle name="Comma 2 2 2 8 4" xfId="4304"/>
    <cellStyle name="Comma 2 2 2 8 5" xfId="6967"/>
    <cellStyle name="Comma 2 2 2 8 6" xfId="5520"/>
    <cellStyle name="Comma 2 2 2 8 7" xfId="2391"/>
    <cellStyle name="Comma 2 2 2 9" xfId="597"/>
    <cellStyle name="Comma 2 2 2 9 2" xfId="1641"/>
    <cellStyle name="Comma 2 2 2 9 2 2" xfId="8108"/>
    <cellStyle name="Comma 2 2 2 9 2 3" xfId="6278"/>
    <cellStyle name="Comma 2 2 2 9 2 4" xfId="3532"/>
    <cellStyle name="Comma 2 2 2 9 3" xfId="4548"/>
    <cellStyle name="Comma 2 2 2 9 4" xfId="7192"/>
    <cellStyle name="Comma 2 2 2 9 5" xfId="5577"/>
    <cellStyle name="Comma 2 2 2 9 6" xfId="2616"/>
    <cellStyle name="Comma 2 2 3" xfId="61"/>
    <cellStyle name="Comma 2 2 3 10" xfId="1121"/>
    <cellStyle name="Comma 2 2 3 10 2" xfId="7647"/>
    <cellStyle name="Comma 2 2 3 10 3" xfId="5817"/>
    <cellStyle name="Comma 2 2 3 10 4" xfId="3071"/>
    <cellStyle name="Comma 2 2 3 11" xfId="4035"/>
    <cellStyle name="Comma 2 2 3 12" xfId="6774"/>
    <cellStyle name="Comma 2 2 3 13" xfId="5161"/>
    <cellStyle name="Comma 2 2 3 14" xfId="2155"/>
    <cellStyle name="Comma 2 2 3 2" xfId="93"/>
    <cellStyle name="Comma 2 2 3 2 10" xfId="6791"/>
    <cellStyle name="Comma 2 2 3 2 11" xfId="5593"/>
    <cellStyle name="Comma 2 2 3 2 12" xfId="2178"/>
    <cellStyle name="Comma 2 2 3 2 2" xfId="113"/>
    <cellStyle name="Comma 2 2 3 2 2 10" xfId="5179"/>
    <cellStyle name="Comma 2 2 3 2 2 11" xfId="2197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2 2" xfId="8554"/>
    <cellStyle name="Comma 2 2 3 2 2 2 2 2 2 2 3" xfId="6724"/>
    <cellStyle name="Comma 2 2 3 2 2 2 2 2 2 2 4" xfId="3978"/>
    <cellStyle name="Comma 2 2 3 2 2 2 2 2 2 3" xfId="5031"/>
    <cellStyle name="Comma 2 2 3 2 2 2 2 2 2 4" xfId="7638"/>
    <cellStyle name="Comma 2 2 3 2 2 2 2 2 2 5" xfId="4787"/>
    <cellStyle name="Comma 2 2 3 2 2 2 2 2 2 6" xfId="3062"/>
    <cellStyle name="Comma 2 2 3 2 2 2 2 2 3" xfId="1619"/>
    <cellStyle name="Comma 2 2 3 2 2 2 2 2 3 2" xfId="8104"/>
    <cellStyle name="Comma 2 2 3 2 2 2 2 2 3 3" xfId="6274"/>
    <cellStyle name="Comma 2 2 3 2 2 2 2 2 3 4" xfId="3528"/>
    <cellStyle name="Comma 2 2 3 2 2 2 2 2 4" xfId="4533"/>
    <cellStyle name="Comma 2 2 3 2 2 2 2 2 5" xfId="7188"/>
    <cellStyle name="Comma 2 2 3 2 2 2 2 2 6" xfId="5775"/>
    <cellStyle name="Comma 2 2 3 2 2 2 2 2 7" xfId="2612"/>
    <cellStyle name="Comma 2 2 3 2 2 2 2 3" xfId="832"/>
    <cellStyle name="Comma 2 2 3 2 2 2 2 3 2" xfId="1876"/>
    <cellStyle name="Comma 2 2 3 2 2 2 2 3 2 2" xfId="8329"/>
    <cellStyle name="Comma 2 2 3 2 2 2 2 3 2 3" xfId="6499"/>
    <cellStyle name="Comma 2 2 3 2 2 2 2 3 2 4" xfId="3753"/>
    <cellStyle name="Comma 2 2 3 2 2 2 2 3 3" xfId="4783"/>
    <cellStyle name="Comma 2 2 3 2 2 2 2 3 4" xfId="7413"/>
    <cellStyle name="Comma 2 2 3 2 2 2 2 3 5" xfId="5303"/>
    <cellStyle name="Comma 2 2 3 2 2 2 2 3 6" xfId="2837"/>
    <cellStyle name="Comma 2 2 3 2 2 2 2 4" xfId="1362"/>
    <cellStyle name="Comma 2 2 3 2 2 2 2 4 2" xfId="7879"/>
    <cellStyle name="Comma 2 2 3 2 2 2 2 4 3" xfId="6049"/>
    <cellStyle name="Comma 2 2 3 2 2 2 2 4 4" xfId="3303"/>
    <cellStyle name="Comma 2 2 3 2 2 2 2 5" xfId="4283"/>
    <cellStyle name="Comma 2 2 3 2 2 2 2 6" xfId="6963"/>
    <cellStyle name="Comma 2 2 3 2 2 2 2 7" xfId="4032"/>
    <cellStyle name="Comma 2 2 3 2 2 2 2 8" xfId="2387"/>
    <cellStyle name="Comma 2 2 3 2 2 2 3" xfId="467"/>
    <cellStyle name="Comma 2 2 3 2 2 2 3 2" xfId="981"/>
    <cellStyle name="Comma 2 2 3 2 2 2 3 2 2" xfId="2025"/>
    <cellStyle name="Comma 2 2 3 2 2 2 3 2 2 2" xfId="8446"/>
    <cellStyle name="Comma 2 2 3 2 2 2 3 2 2 3" xfId="6616"/>
    <cellStyle name="Comma 2 2 3 2 2 2 3 2 2 4" xfId="3870"/>
    <cellStyle name="Comma 2 2 3 2 2 2 3 2 3" xfId="4923"/>
    <cellStyle name="Comma 2 2 3 2 2 2 3 2 4" xfId="7530"/>
    <cellStyle name="Comma 2 2 3 2 2 2 3 2 5" xfId="5205"/>
    <cellStyle name="Comma 2 2 3 2 2 2 3 2 6" xfId="2954"/>
    <cellStyle name="Comma 2 2 3 2 2 2 3 3" xfId="1511"/>
    <cellStyle name="Comma 2 2 3 2 2 2 3 3 2" xfId="7996"/>
    <cellStyle name="Comma 2 2 3 2 2 2 3 3 3" xfId="6166"/>
    <cellStyle name="Comma 2 2 3 2 2 2 3 3 4" xfId="3420"/>
    <cellStyle name="Comma 2 2 3 2 2 2 3 4" xfId="4425"/>
    <cellStyle name="Comma 2 2 3 2 2 2 3 5" xfId="7080"/>
    <cellStyle name="Comma 2 2 3 2 2 2 3 6" xfId="5524"/>
    <cellStyle name="Comma 2 2 3 2 2 2 3 7" xfId="2504"/>
    <cellStyle name="Comma 2 2 3 2 2 2 4" xfId="724"/>
    <cellStyle name="Comma 2 2 3 2 2 2 4 2" xfId="1768"/>
    <cellStyle name="Comma 2 2 3 2 2 2 4 2 2" xfId="8221"/>
    <cellStyle name="Comma 2 2 3 2 2 2 4 2 3" xfId="6391"/>
    <cellStyle name="Comma 2 2 3 2 2 2 4 2 4" xfId="3645"/>
    <cellStyle name="Comma 2 2 3 2 2 2 4 3" xfId="4675"/>
    <cellStyle name="Comma 2 2 3 2 2 2 4 4" xfId="7305"/>
    <cellStyle name="Comma 2 2 3 2 2 2 4 5" xfId="5260"/>
    <cellStyle name="Comma 2 2 3 2 2 2 4 6" xfId="2729"/>
    <cellStyle name="Comma 2 2 3 2 2 2 5" xfId="1248"/>
    <cellStyle name="Comma 2 2 3 2 2 2 5 2" xfId="7765"/>
    <cellStyle name="Comma 2 2 3 2 2 2 5 3" xfId="5935"/>
    <cellStyle name="Comma 2 2 3 2 2 2 5 4" xfId="3189"/>
    <cellStyle name="Comma 2 2 3 2 2 2 6" xfId="4162"/>
    <cellStyle name="Comma 2 2 3 2 2 2 7" xfId="6849"/>
    <cellStyle name="Comma 2 2 3 2 2 2 8" xfId="5324"/>
    <cellStyle name="Comma 2 2 3 2 2 2 9" xfId="2273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2 2" xfId="8518"/>
    <cellStyle name="Comma 2 2 3 2 2 3 2 2 2 2 3" xfId="6688"/>
    <cellStyle name="Comma 2 2 3 2 2 3 2 2 2 2 4" xfId="3942"/>
    <cellStyle name="Comma 2 2 3 2 2 3 2 2 2 3" xfId="4995"/>
    <cellStyle name="Comma 2 2 3 2 2 3 2 2 2 4" xfId="7602"/>
    <cellStyle name="Comma 2 2 3 2 2 3 2 2 2 5" xfId="4808"/>
    <cellStyle name="Comma 2 2 3 2 2 3 2 2 2 6" xfId="3026"/>
    <cellStyle name="Comma 2 2 3 2 2 3 2 2 3" xfId="1583"/>
    <cellStyle name="Comma 2 2 3 2 2 3 2 2 3 2" xfId="8068"/>
    <cellStyle name="Comma 2 2 3 2 2 3 2 2 3 3" xfId="6238"/>
    <cellStyle name="Comma 2 2 3 2 2 3 2 2 3 4" xfId="3492"/>
    <cellStyle name="Comma 2 2 3 2 2 3 2 2 4" xfId="4497"/>
    <cellStyle name="Comma 2 2 3 2 2 3 2 2 5" xfId="7152"/>
    <cellStyle name="Comma 2 2 3 2 2 3 2 2 6" xfId="5333"/>
    <cellStyle name="Comma 2 2 3 2 2 3 2 2 7" xfId="2576"/>
    <cellStyle name="Comma 2 2 3 2 2 3 2 3" xfId="796"/>
    <cellStyle name="Comma 2 2 3 2 2 3 2 3 2" xfId="1840"/>
    <cellStyle name="Comma 2 2 3 2 2 3 2 3 2 2" xfId="8293"/>
    <cellStyle name="Comma 2 2 3 2 2 3 2 3 2 3" xfId="6463"/>
    <cellStyle name="Comma 2 2 3 2 2 3 2 3 2 4" xfId="3717"/>
    <cellStyle name="Comma 2 2 3 2 2 3 2 3 3" xfId="4747"/>
    <cellStyle name="Comma 2 2 3 2 2 3 2 3 4" xfId="7377"/>
    <cellStyle name="Comma 2 2 3 2 2 3 2 3 5" xfId="5689"/>
    <cellStyle name="Comma 2 2 3 2 2 3 2 3 6" xfId="2801"/>
    <cellStyle name="Comma 2 2 3 2 2 3 2 4" xfId="1324"/>
    <cellStyle name="Comma 2 2 3 2 2 3 2 4 2" xfId="7841"/>
    <cellStyle name="Comma 2 2 3 2 2 3 2 4 3" xfId="6011"/>
    <cellStyle name="Comma 2 2 3 2 2 3 2 4 4" xfId="3265"/>
    <cellStyle name="Comma 2 2 3 2 2 3 2 5" xfId="4244"/>
    <cellStyle name="Comma 2 2 3 2 2 3 2 6" xfId="6925"/>
    <cellStyle name="Comma 2 2 3 2 2 3 2 7" xfId="5435"/>
    <cellStyle name="Comma 2 2 3 2 2 3 2 8" xfId="2349"/>
    <cellStyle name="Comma 2 2 3 2 2 3 3" xfId="431"/>
    <cellStyle name="Comma 2 2 3 2 2 3 3 2" xfId="945"/>
    <cellStyle name="Comma 2 2 3 2 2 3 3 2 2" xfId="1989"/>
    <cellStyle name="Comma 2 2 3 2 2 3 3 2 2 2" xfId="8410"/>
    <cellStyle name="Comma 2 2 3 2 2 3 3 2 2 3" xfId="6580"/>
    <cellStyle name="Comma 2 2 3 2 2 3 3 2 2 4" xfId="3834"/>
    <cellStyle name="Comma 2 2 3 2 2 3 3 2 3" xfId="4887"/>
    <cellStyle name="Comma 2 2 3 2 2 3 3 2 4" xfId="7494"/>
    <cellStyle name="Comma 2 2 3 2 2 3 3 2 5" xfId="5800"/>
    <cellStyle name="Comma 2 2 3 2 2 3 3 2 6" xfId="2918"/>
    <cellStyle name="Comma 2 2 3 2 2 3 3 3" xfId="1475"/>
    <cellStyle name="Comma 2 2 3 2 2 3 3 3 2" xfId="7960"/>
    <cellStyle name="Comma 2 2 3 2 2 3 3 3 3" xfId="6130"/>
    <cellStyle name="Comma 2 2 3 2 2 3 3 3 4" xfId="3384"/>
    <cellStyle name="Comma 2 2 3 2 2 3 3 4" xfId="4389"/>
    <cellStyle name="Comma 2 2 3 2 2 3 3 5" xfId="7044"/>
    <cellStyle name="Comma 2 2 3 2 2 3 3 6" xfId="5350"/>
    <cellStyle name="Comma 2 2 3 2 2 3 3 7" xfId="2468"/>
    <cellStyle name="Comma 2 2 3 2 2 3 4" xfId="688"/>
    <cellStyle name="Comma 2 2 3 2 2 3 4 2" xfId="1732"/>
    <cellStyle name="Comma 2 2 3 2 2 3 4 2 2" xfId="8185"/>
    <cellStyle name="Comma 2 2 3 2 2 3 4 2 3" xfId="6355"/>
    <cellStyle name="Comma 2 2 3 2 2 3 4 2 4" xfId="3609"/>
    <cellStyle name="Comma 2 2 3 2 2 3 4 3" xfId="4639"/>
    <cellStyle name="Comma 2 2 3 2 2 3 4 4" xfId="7269"/>
    <cellStyle name="Comma 2 2 3 2 2 3 4 5" xfId="5235"/>
    <cellStyle name="Comma 2 2 3 2 2 3 4 6" xfId="2693"/>
    <cellStyle name="Comma 2 2 3 2 2 3 5" xfId="1210"/>
    <cellStyle name="Comma 2 2 3 2 2 3 5 2" xfId="7727"/>
    <cellStyle name="Comma 2 2 3 2 2 3 5 3" xfId="5897"/>
    <cellStyle name="Comma 2 2 3 2 2 3 5 4" xfId="3151"/>
    <cellStyle name="Comma 2 2 3 2 2 3 6" xfId="4123"/>
    <cellStyle name="Comma 2 2 3 2 2 3 7" xfId="6732"/>
    <cellStyle name="Comma 2 2 3 2 2 3 8" xfId="4798"/>
    <cellStyle name="Comma 2 2 3 2 2 3 9" xfId="2235"/>
    <cellStyle name="Comma 2 2 3 2 2 4" xfId="235"/>
    <cellStyle name="Comma 2 2 3 2 2 4 2" xfId="503"/>
    <cellStyle name="Comma 2 2 3 2 2 4 2 2" xfId="1017"/>
    <cellStyle name="Comma 2 2 3 2 2 4 2 2 2" xfId="2061"/>
    <cellStyle name="Comma 2 2 3 2 2 4 2 2 2 2" xfId="8482"/>
    <cellStyle name="Comma 2 2 3 2 2 4 2 2 2 3" xfId="6652"/>
    <cellStyle name="Comma 2 2 3 2 2 4 2 2 2 4" xfId="3906"/>
    <cellStyle name="Comma 2 2 3 2 2 4 2 2 3" xfId="4959"/>
    <cellStyle name="Comma 2 2 3 2 2 4 2 2 4" xfId="7566"/>
    <cellStyle name="Comma 2 2 3 2 2 4 2 2 5" xfId="5536"/>
    <cellStyle name="Comma 2 2 3 2 2 4 2 2 6" xfId="2990"/>
    <cellStyle name="Comma 2 2 3 2 2 4 2 3" xfId="1547"/>
    <cellStyle name="Comma 2 2 3 2 2 4 2 3 2" xfId="8032"/>
    <cellStyle name="Comma 2 2 3 2 2 4 2 3 3" xfId="6202"/>
    <cellStyle name="Comma 2 2 3 2 2 4 2 3 4" xfId="3456"/>
    <cellStyle name="Comma 2 2 3 2 2 4 2 4" xfId="4461"/>
    <cellStyle name="Comma 2 2 3 2 2 4 2 5" xfId="7116"/>
    <cellStyle name="Comma 2 2 3 2 2 4 2 6" xfId="4306"/>
    <cellStyle name="Comma 2 2 3 2 2 4 2 7" xfId="2540"/>
    <cellStyle name="Comma 2 2 3 2 2 4 3" xfId="760"/>
    <cellStyle name="Comma 2 2 3 2 2 4 3 2" xfId="1804"/>
    <cellStyle name="Comma 2 2 3 2 2 4 3 2 2" xfId="8257"/>
    <cellStyle name="Comma 2 2 3 2 2 4 3 2 3" xfId="6427"/>
    <cellStyle name="Comma 2 2 3 2 2 4 3 2 4" xfId="3681"/>
    <cellStyle name="Comma 2 2 3 2 2 4 3 3" xfId="4711"/>
    <cellStyle name="Comma 2 2 3 2 2 4 3 4" xfId="7341"/>
    <cellStyle name="Comma 2 2 3 2 2 4 3 5" xfId="5494"/>
    <cellStyle name="Comma 2 2 3 2 2 4 3 6" xfId="2765"/>
    <cellStyle name="Comma 2 2 3 2 2 4 4" xfId="1286"/>
    <cellStyle name="Comma 2 2 3 2 2 4 4 2" xfId="7803"/>
    <cellStyle name="Comma 2 2 3 2 2 4 4 3" xfId="5973"/>
    <cellStyle name="Comma 2 2 3 2 2 4 4 4" xfId="3227"/>
    <cellStyle name="Comma 2 2 3 2 2 4 5" xfId="4205"/>
    <cellStyle name="Comma 2 2 3 2 2 4 6" xfId="6887"/>
    <cellStyle name="Comma 2 2 3 2 2 4 7" xfId="5347"/>
    <cellStyle name="Comma 2 2 3 2 2 4 8" xfId="2311"/>
    <cellStyle name="Comma 2 2 3 2 2 5" xfId="395"/>
    <cellStyle name="Comma 2 2 3 2 2 5 2" xfId="909"/>
    <cellStyle name="Comma 2 2 3 2 2 5 2 2" xfId="1953"/>
    <cellStyle name="Comma 2 2 3 2 2 5 2 2 2" xfId="8374"/>
    <cellStyle name="Comma 2 2 3 2 2 5 2 2 3" xfId="6544"/>
    <cellStyle name="Comma 2 2 3 2 2 5 2 2 4" xfId="3798"/>
    <cellStyle name="Comma 2 2 3 2 2 5 2 3" xfId="4851"/>
    <cellStyle name="Comma 2 2 3 2 2 5 2 4" xfId="7458"/>
    <cellStyle name="Comma 2 2 3 2 2 5 2 5" xfId="5068"/>
    <cellStyle name="Comma 2 2 3 2 2 5 2 6" xfId="2882"/>
    <cellStyle name="Comma 2 2 3 2 2 5 3" xfId="1439"/>
    <cellStyle name="Comma 2 2 3 2 2 5 3 2" xfId="7924"/>
    <cellStyle name="Comma 2 2 3 2 2 5 3 3" xfId="6094"/>
    <cellStyle name="Comma 2 2 3 2 2 5 3 4" xfId="3348"/>
    <cellStyle name="Comma 2 2 3 2 2 5 4" xfId="4353"/>
    <cellStyle name="Comma 2 2 3 2 2 5 5" xfId="7008"/>
    <cellStyle name="Comma 2 2 3 2 2 5 6" xfId="5661"/>
    <cellStyle name="Comma 2 2 3 2 2 5 7" xfId="2432"/>
    <cellStyle name="Comma 2 2 3 2 2 6" xfId="652"/>
    <cellStyle name="Comma 2 2 3 2 2 6 2" xfId="1696"/>
    <cellStyle name="Comma 2 2 3 2 2 6 2 2" xfId="8149"/>
    <cellStyle name="Comma 2 2 3 2 2 6 2 3" xfId="6319"/>
    <cellStyle name="Comma 2 2 3 2 2 6 2 4" xfId="3573"/>
    <cellStyle name="Comma 2 2 3 2 2 6 3" xfId="4603"/>
    <cellStyle name="Comma 2 2 3 2 2 6 4" xfId="7233"/>
    <cellStyle name="Comma 2 2 3 2 2 6 5" xfId="5384"/>
    <cellStyle name="Comma 2 2 3 2 2 6 6" xfId="2657"/>
    <cellStyle name="Comma 2 2 3 2 2 7" xfId="1172"/>
    <cellStyle name="Comma 2 2 3 2 2 7 2" xfId="7689"/>
    <cellStyle name="Comma 2 2 3 2 2 7 3" xfId="5859"/>
    <cellStyle name="Comma 2 2 3 2 2 7 4" xfId="3113"/>
    <cellStyle name="Comma 2 2 3 2 2 8" xfId="4084"/>
    <cellStyle name="Comma 2 2 3 2 2 9" xfId="684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2 2" xfId="8536"/>
    <cellStyle name="Comma 2 2 3 2 3 2 2 2 2 3" xfId="6706"/>
    <cellStyle name="Comma 2 2 3 2 3 2 2 2 2 4" xfId="3960"/>
    <cellStyle name="Comma 2 2 3 2 3 2 2 2 3" xfId="5013"/>
    <cellStyle name="Comma 2 2 3 2 3 2 2 2 4" xfId="7620"/>
    <cellStyle name="Comma 2 2 3 2 3 2 2 2 5" xfId="5035"/>
    <cellStyle name="Comma 2 2 3 2 3 2 2 2 6" xfId="3044"/>
    <cellStyle name="Comma 2 2 3 2 3 2 2 3" xfId="1601"/>
    <cellStyle name="Comma 2 2 3 2 3 2 2 3 2" xfId="8086"/>
    <cellStyle name="Comma 2 2 3 2 3 2 2 3 3" xfId="6256"/>
    <cellStyle name="Comma 2 2 3 2 3 2 2 3 4" xfId="3510"/>
    <cellStyle name="Comma 2 2 3 2 3 2 2 4" xfId="4515"/>
    <cellStyle name="Comma 2 2 3 2 3 2 2 5" xfId="7170"/>
    <cellStyle name="Comma 2 2 3 2 3 2 2 6" xfId="5190"/>
    <cellStyle name="Comma 2 2 3 2 3 2 2 7" xfId="2594"/>
    <cellStyle name="Comma 2 2 3 2 3 2 3" xfId="814"/>
    <cellStyle name="Comma 2 2 3 2 3 2 3 2" xfId="1858"/>
    <cellStyle name="Comma 2 2 3 2 3 2 3 2 2" xfId="8311"/>
    <cellStyle name="Comma 2 2 3 2 3 2 3 2 3" xfId="6481"/>
    <cellStyle name="Comma 2 2 3 2 3 2 3 2 4" xfId="3735"/>
    <cellStyle name="Comma 2 2 3 2 3 2 3 3" xfId="4765"/>
    <cellStyle name="Comma 2 2 3 2 3 2 3 4" xfId="7395"/>
    <cellStyle name="Comma 2 2 3 2 3 2 3 5" xfId="5533"/>
    <cellStyle name="Comma 2 2 3 2 3 2 3 6" xfId="2819"/>
    <cellStyle name="Comma 2 2 3 2 3 2 4" xfId="1343"/>
    <cellStyle name="Comma 2 2 3 2 3 2 4 2" xfId="7860"/>
    <cellStyle name="Comma 2 2 3 2 3 2 4 3" xfId="6030"/>
    <cellStyle name="Comma 2 2 3 2 3 2 4 4" xfId="3284"/>
    <cellStyle name="Comma 2 2 3 2 3 2 5" xfId="4263"/>
    <cellStyle name="Comma 2 2 3 2 3 2 6" xfId="6944"/>
    <cellStyle name="Comma 2 2 3 2 3 2 7" xfId="5512"/>
    <cellStyle name="Comma 2 2 3 2 3 2 8" xfId="2368"/>
    <cellStyle name="Comma 2 2 3 2 3 3" xfId="449"/>
    <cellStyle name="Comma 2 2 3 2 3 3 2" xfId="963"/>
    <cellStyle name="Comma 2 2 3 2 3 3 2 2" xfId="2007"/>
    <cellStyle name="Comma 2 2 3 2 3 3 2 2 2" xfId="8428"/>
    <cellStyle name="Comma 2 2 3 2 3 3 2 2 3" xfId="6598"/>
    <cellStyle name="Comma 2 2 3 2 3 3 2 2 4" xfId="3852"/>
    <cellStyle name="Comma 2 2 3 2 3 3 2 3" xfId="4905"/>
    <cellStyle name="Comma 2 2 3 2 3 3 2 4" xfId="7512"/>
    <cellStyle name="Comma 2 2 3 2 3 3 2 5" xfId="5434"/>
    <cellStyle name="Comma 2 2 3 2 3 3 2 6" xfId="2936"/>
    <cellStyle name="Comma 2 2 3 2 3 3 3" xfId="1493"/>
    <cellStyle name="Comma 2 2 3 2 3 3 3 2" xfId="7978"/>
    <cellStyle name="Comma 2 2 3 2 3 3 3 3" xfId="6148"/>
    <cellStyle name="Comma 2 2 3 2 3 3 3 4" xfId="3402"/>
    <cellStyle name="Comma 2 2 3 2 3 3 4" xfId="4407"/>
    <cellStyle name="Comma 2 2 3 2 3 3 5" xfId="7062"/>
    <cellStyle name="Comma 2 2 3 2 3 3 6" xfId="5487"/>
    <cellStyle name="Comma 2 2 3 2 3 3 7" xfId="2486"/>
    <cellStyle name="Comma 2 2 3 2 3 4" xfId="706"/>
    <cellStyle name="Comma 2 2 3 2 3 4 2" xfId="1750"/>
    <cellStyle name="Comma 2 2 3 2 3 4 2 2" xfId="8203"/>
    <cellStyle name="Comma 2 2 3 2 3 4 2 3" xfId="6373"/>
    <cellStyle name="Comma 2 2 3 2 3 4 2 4" xfId="3627"/>
    <cellStyle name="Comma 2 2 3 2 3 4 3" xfId="4657"/>
    <cellStyle name="Comma 2 2 3 2 3 4 4" xfId="7287"/>
    <cellStyle name="Comma 2 2 3 2 3 4 5" xfId="5410"/>
    <cellStyle name="Comma 2 2 3 2 3 4 6" xfId="2711"/>
    <cellStyle name="Comma 2 2 3 2 3 5" xfId="1229"/>
    <cellStyle name="Comma 2 2 3 2 3 5 2" xfId="7746"/>
    <cellStyle name="Comma 2 2 3 2 3 5 3" xfId="5916"/>
    <cellStyle name="Comma 2 2 3 2 3 5 4" xfId="3170"/>
    <cellStyle name="Comma 2 2 3 2 3 6" xfId="4142"/>
    <cellStyle name="Comma 2 2 3 2 3 7" xfId="6756"/>
    <cellStyle name="Comma 2 2 3 2 3 8" xfId="5461"/>
    <cellStyle name="Comma 2 2 3 2 3 9" xfId="2254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2 2" xfId="8500"/>
    <cellStyle name="Comma 2 2 3 2 4 2 2 2 2 3" xfId="6670"/>
    <cellStyle name="Comma 2 2 3 2 4 2 2 2 2 4" xfId="3924"/>
    <cellStyle name="Comma 2 2 3 2 4 2 2 2 3" xfId="4977"/>
    <cellStyle name="Comma 2 2 3 2 4 2 2 2 4" xfId="7584"/>
    <cellStyle name="Comma 2 2 3 2 4 2 2 2 5" xfId="5306"/>
    <cellStyle name="Comma 2 2 3 2 4 2 2 2 6" xfId="3008"/>
    <cellStyle name="Comma 2 2 3 2 4 2 2 3" xfId="1565"/>
    <cellStyle name="Comma 2 2 3 2 4 2 2 3 2" xfId="8050"/>
    <cellStyle name="Comma 2 2 3 2 4 2 2 3 3" xfId="6220"/>
    <cellStyle name="Comma 2 2 3 2 4 2 2 3 4" xfId="3474"/>
    <cellStyle name="Comma 2 2 3 2 4 2 2 4" xfId="4479"/>
    <cellStyle name="Comma 2 2 3 2 4 2 2 5" xfId="7134"/>
    <cellStyle name="Comma 2 2 3 2 4 2 2 6" xfId="5257"/>
    <cellStyle name="Comma 2 2 3 2 4 2 2 7" xfId="2558"/>
    <cellStyle name="Comma 2 2 3 2 4 2 3" xfId="778"/>
    <cellStyle name="Comma 2 2 3 2 4 2 3 2" xfId="1822"/>
    <cellStyle name="Comma 2 2 3 2 4 2 3 2 2" xfId="8275"/>
    <cellStyle name="Comma 2 2 3 2 4 2 3 2 3" xfId="6445"/>
    <cellStyle name="Comma 2 2 3 2 4 2 3 2 4" xfId="3699"/>
    <cellStyle name="Comma 2 2 3 2 4 2 3 3" xfId="4729"/>
    <cellStyle name="Comma 2 2 3 2 4 2 3 4" xfId="7359"/>
    <cellStyle name="Comma 2 2 3 2 4 2 3 5" xfId="5121"/>
    <cellStyle name="Comma 2 2 3 2 4 2 3 6" xfId="2783"/>
    <cellStyle name="Comma 2 2 3 2 4 2 4" xfId="1305"/>
    <cellStyle name="Comma 2 2 3 2 4 2 4 2" xfId="7822"/>
    <cellStyle name="Comma 2 2 3 2 4 2 4 3" xfId="5992"/>
    <cellStyle name="Comma 2 2 3 2 4 2 4 4" xfId="3246"/>
    <cellStyle name="Comma 2 2 3 2 4 2 5" xfId="4225"/>
    <cellStyle name="Comma 2 2 3 2 4 2 6" xfId="6906"/>
    <cellStyle name="Comma 2 2 3 2 4 2 7" xfId="5271"/>
    <cellStyle name="Comma 2 2 3 2 4 2 8" xfId="2330"/>
    <cellStyle name="Comma 2 2 3 2 4 3" xfId="413"/>
    <cellStyle name="Comma 2 2 3 2 4 3 2" xfId="927"/>
    <cellStyle name="Comma 2 2 3 2 4 3 2 2" xfId="1971"/>
    <cellStyle name="Comma 2 2 3 2 4 3 2 2 2" xfId="8392"/>
    <cellStyle name="Comma 2 2 3 2 4 3 2 2 3" xfId="6562"/>
    <cellStyle name="Comma 2 2 3 2 4 3 2 2 4" xfId="3816"/>
    <cellStyle name="Comma 2 2 3 2 4 3 2 3" xfId="4869"/>
    <cellStyle name="Comma 2 2 3 2 4 3 2 4" xfId="7476"/>
    <cellStyle name="Comma 2 2 3 2 4 3 2 5" xfId="5642"/>
    <cellStyle name="Comma 2 2 3 2 4 3 2 6" xfId="2900"/>
    <cellStyle name="Comma 2 2 3 2 4 3 3" xfId="1457"/>
    <cellStyle name="Comma 2 2 3 2 4 3 3 2" xfId="7942"/>
    <cellStyle name="Comma 2 2 3 2 4 3 3 3" xfId="6112"/>
    <cellStyle name="Comma 2 2 3 2 4 3 3 4" xfId="3366"/>
    <cellStyle name="Comma 2 2 3 2 4 3 4" xfId="4371"/>
    <cellStyle name="Comma 2 2 3 2 4 3 5" xfId="7026"/>
    <cellStyle name="Comma 2 2 3 2 4 3 6" xfId="5195"/>
    <cellStyle name="Comma 2 2 3 2 4 3 7" xfId="2450"/>
    <cellStyle name="Comma 2 2 3 2 4 4" xfId="670"/>
    <cellStyle name="Comma 2 2 3 2 4 4 2" xfId="1714"/>
    <cellStyle name="Comma 2 2 3 2 4 4 2 2" xfId="8167"/>
    <cellStyle name="Comma 2 2 3 2 4 4 2 3" xfId="6337"/>
    <cellStyle name="Comma 2 2 3 2 4 4 2 4" xfId="3591"/>
    <cellStyle name="Comma 2 2 3 2 4 4 3" xfId="4621"/>
    <cellStyle name="Comma 2 2 3 2 4 4 4" xfId="7251"/>
    <cellStyle name="Comma 2 2 3 2 4 4 5" xfId="4796"/>
    <cellStyle name="Comma 2 2 3 2 4 4 6" xfId="2675"/>
    <cellStyle name="Comma 2 2 3 2 4 5" xfId="1191"/>
    <cellStyle name="Comma 2 2 3 2 4 5 2" xfId="7708"/>
    <cellStyle name="Comma 2 2 3 2 4 5 3" xfId="5878"/>
    <cellStyle name="Comma 2 2 3 2 4 5 4" xfId="3132"/>
    <cellStyle name="Comma 2 2 3 2 4 6" xfId="4104"/>
    <cellStyle name="Comma 2 2 3 2 4 7" xfId="6812"/>
    <cellStyle name="Comma 2 2 3 2 4 8" xfId="5160"/>
    <cellStyle name="Comma 2 2 3 2 4 9" xfId="2216"/>
    <cellStyle name="Comma 2 2 3 2 5" xfId="215"/>
    <cellStyle name="Comma 2 2 3 2 5 2" xfId="485"/>
    <cellStyle name="Comma 2 2 3 2 5 2 2" xfId="999"/>
    <cellStyle name="Comma 2 2 3 2 5 2 2 2" xfId="2043"/>
    <cellStyle name="Comma 2 2 3 2 5 2 2 2 2" xfId="8464"/>
    <cellStyle name="Comma 2 2 3 2 5 2 2 2 3" xfId="6634"/>
    <cellStyle name="Comma 2 2 3 2 5 2 2 2 4" xfId="3888"/>
    <cellStyle name="Comma 2 2 3 2 5 2 2 3" xfId="4941"/>
    <cellStyle name="Comma 2 2 3 2 5 2 2 4" xfId="7548"/>
    <cellStyle name="Comma 2 2 3 2 5 2 2 5" xfId="5360"/>
    <cellStyle name="Comma 2 2 3 2 5 2 2 6" xfId="2972"/>
    <cellStyle name="Comma 2 2 3 2 5 2 3" xfId="1529"/>
    <cellStyle name="Comma 2 2 3 2 5 2 3 2" xfId="8014"/>
    <cellStyle name="Comma 2 2 3 2 5 2 3 3" xfId="6184"/>
    <cellStyle name="Comma 2 2 3 2 5 2 3 4" xfId="3438"/>
    <cellStyle name="Comma 2 2 3 2 5 2 4" xfId="4443"/>
    <cellStyle name="Comma 2 2 3 2 5 2 5" xfId="7098"/>
    <cellStyle name="Comma 2 2 3 2 5 2 6" xfId="5294"/>
    <cellStyle name="Comma 2 2 3 2 5 2 7" xfId="2522"/>
    <cellStyle name="Comma 2 2 3 2 5 3" xfId="742"/>
    <cellStyle name="Comma 2 2 3 2 5 3 2" xfId="1786"/>
    <cellStyle name="Comma 2 2 3 2 5 3 2 2" xfId="8239"/>
    <cellStyle name="Comma 2 2 3 2 5 3 2 3" xfId="6409"/>
    <cellStyle name="Comma 2 2 3 2 5 3 2 4" xfId="3663"/>
    <cellStyle name="Comma 2 2 3 2 5 3 3" xfId="4693"/>
    <cellStyle name="Comma 2 2 3 2 5 3 4" xfId="7323"/>
    <cellStyle name="Comma 2 2 3 2 5 3 5" xfId="5335"/>
    <cellStyle name="Comma 2 2 3 2 5 3 6" xfId="2747"/>
    <cellStyle name="Comma 2 2 3 2 5 4" xfId="1267"/>
    <cellStyle name="Comma 2 2 3 2 5 4 2" xfId="7784"/>
    <cellStyle name="Comma 2 2 3 2 5 4 3" xfId="5954"/>
    <cellStyle name="Comma 2 2 3 2 5 4 4" xfId="3208"/>
    <cellStyle name="Comma 2 2 3 2 5 5" xfId="4185"/>
    <cellStyle name="Comma 2 2 3 2 5 6" xfId="6868"/>
    <cellStyle name="Comma 2 2 3 2 5 7" xfId="5406"/>
    <cellStyle name="Comma 2 2 3 2 5 8" xfId="2292"/>
    <cellStyle name="Comma 2 2 3 2 6" xfId="377"/>
    <cellStyle name="Comma 2 2 3 2 6 2" xfId="891"/>
    <cellStyle name="Comma 2 2 3 2 6 2 2" xfId="1935"/>
    <cellStyle name="Comma 2 2 3 2 6 2 2 2" xfId="8356"/>
    <cellStyle name="Comma 2 2 3 2 6 2 2 3" xfId="6526"/>
    <cellStyle name="Comma 2 2 3 2 6 2 2 4" xfId="3780"/>
    <cellStyle name="Comma 2 2 3 2 6 2 3" xfId="4833"/>
    <cellStyle name="Comma 2 2 3 2 6 2 4" xfId="7440"/>
    <cellStyle name="Comma 2 2 3 2 6 2 5" xfId="5331"/>
    <cellStyle name="Comma 2 2 3 2 6 2 6" xfId="2864"/>
    <cellStyle name="Comma 2 2 3 2 6 3" xfId="1421"/>
    <cellStyle name="Comma 2 2 3 2 6 3 2" xfId="7906"/>
    <cellStyle name="Comma 2 2 3 2 6 3 3" xfId="6076"/>
    <cellStyle name="Comma 2 2 3 2 6 3 4" xfId="3330"/>
    <cellStyle name="Comma 2 2 3 2 6 4" xfId="4335"/>
    <cellStyle name="Comma 2 2 3 2 6 5" xfId="6990"/>
    <cellStyle name="Comma 2 2 3 2 6 6" xfId="5089"/>
    <cellStyle name="Comma 2 2 3 2 6 7" xfId="2414"/>
    <cellStyle name="Comma 2 2 3 2 7" xfId="634"/>
    <cellStyle name="Comma 2 2 3 2 7 2" xfId="1678"/>
    <cellStyle name="Comma 2 2 3 2 7 2 2" xfId="8131"/>
    <cellStyle name="Comma 2 2 3 2 7 2 3" xfId="6301"/>
    <cellStyle name="Comma 2 2 3 2 7 2 4" xfId="3555"/>
    <cellStyle name="Comma 2 2 3 2 7 3" xfId="4585"/>
    <cellStyle name="Comma 2 2 3 2 7 4" xfId="7215"/>
    <cellStyle name="Comma 2 2 3 2 7 5" xfId="5671"/>
    <cellStyle name="Comma 2 2 3 2 7 6" xfId="2639"/>
    <cellStyle name="Comma 2 2 3 2 8" xfId="1153"/>
    <cellStyle name="Comma 2 2 3 2 8 2" xfId="7670"/>
    <cellStyle name="Comma 2 2 3 2 8 3" xfId="5840"/>
    <cellStyle name="Comma 2 2 3 2 8 4" xfId="3094"/>
    <cellStyle name="Comma 2 2 3 2 9" xfId="4064"/>
    <cellStyle name="Comma 2 2 3 3" xfId="103"/>
    <cellStyle name="Comma 2 2 3 3 10" xfId="5040"/>
    <cellStyle name="Comma 2 2 3 3 11" xfId="2187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2 2" xfId="8545"/>
    <cellStyle name="Comma 2 2 3 3 2 2 2 2 2 3" xfId="6715"/>
    <cellStyle name="Comma 2 2 3 3 2 2 2 2 2 4" xfId="3969"/>
    <cellStyle name="Comma 2 2 3 3 2 2 2 2 3" xfId="5022"/>
    <cellStyle name="Comma 2 2 3 3 2 2 2 2 4" xfId="7629"/>
    <cellStyle name="Comma 2 2 3 3 2 2 2 2 5" xfId="4541"/>
    <cellStyle name="Comma 2 2 3 3 2 2 2 2 6" xfId="3053"/>
    <cellStyle name="Comma 2 2 3 3 2 2 2 3" xfId="1610"/>
    <cellStyle name="Comma 2 2 3 3 2 2 2 3 2" xfId="8095"/>
    <cellStyle name="Comma 2 2 3 3 2 2 2 3 3" xfId="6265"/>
    <cellStyle name="Comma 2 2 3 3 2 2 2 3 4" xfId="3519"/>
    <cellStyle name="Comma 2 2 3 3 2 2 2 4" xfId="4524"/>
    <cellStyle name="Comma 2 2 3 3 2 2 2 5" xfId="7179"/>
    <cellStyle name="Comma 2 2 3 3 2 2 2 6" xfId="5530"/>
    <cellStyle name="Comma 2 2 3 3 2 2 2 7" xfId="2603"/>
    <cellStyle name="Comma 2 2 3 3 2 2 3" xfId="823"/>
    <cellStyle name="Comma 2 2 3 3 2 2 3 2" xfId="1867"/>
    <cellStyle name="Comma 2 2 3 3 2 2 3 2 2" xfId="8320"/>
    <cellStyle name="Comma 2 2 3 3 2 2 3 2 3" xfId="6490"/>
    <cellStyle name="Comma 2 2 3 3 2 2 3 2 4" xfId="3744"/>
    <cellStyle name="Comma 2 2 3 3 2 2 3 3" xfId="4774"/>
    <cellStyle name="Comma 2 2 3 3 2 2 3 4" xfId="7404"/>
    <cellStyle name="Comma 2 2 3 3 2 2 3 5" xfId="5779"/>
    <cellStyle name="Comma 2 2 3 3 2 2 3 6" xfId="2828"/>
    <cellStyle name="Comma 2 2 3 3 2 2 4" xfId="1352"/>
    <cellStyle name="Comma 2 2 3 3 2 2 4 2" xfId="7869"/>
    <cellStyle name="Comma 2 2 3 3 2 2 4 3" xfId="6039"/>
    <cellStyle name="Comma 2 2 3 3 2 2 4 4" xfId="3293"/>
    <cellStyle name="Comma 2 2 3 3 2 2 5" xfId="4273"/>
    <cellStyle name="Comma 2 2 3 3 2 2 6" xfId="6953"/>
    <cellStyle name="Comma 2 2 3 3 2 2 7" xfId="5108"/>
    <cellStyle name="Comma 2 2 3 3 2 2 8" xfId="2377"/>
    <cellStyle name="Comma 2 2 3 3 2 3" xfId="458"/>
    <cellStyle name="Comma 2 2 3 3 2 3 2" xfId="972"/>
    <cellStyle name="Comma 2 2 3 3 2 3 2 2" xfId="2016"/>
    <cellStyle name="Comma 2 2 3 3 2 3 2 2 2" xfId="8437"/>
    <cellStyle name="Comma 2 2 3 3 2 3 2 2 3" xfId="6607"/>
    <cellStyle name="Comma 2 2 3 3 2 3 2 2 4" xfId="3861"/>
    <cellStyle name="Comma 2 2 3 3 2 3 2 3" xfId="4914"/>
    <cellStyle name="Comma 2 2 3 3 2 3 2 4" xfId="7521"/>
    <cellStyle name="Comma 2 2 3 3 2 3 2 5" xfId="5677"/>
    <cellStyle name="Comma 2 2 3 3 2 3 2 6" xfId="2945"/>
    <cellStyle name="Comma 2 2 3 3 2 3 3" xfId="1502"/>
    <cellStyle name="Comma 2 2 3 3 2 3 3 2" xfId="7987"/>
    <cellStyle name="Comma 2 2 3 3 2 3 3 3" xfId="6157"/>
    <cellStyle name="Comma 2 2 3 3 2 3 3 4" xfId="3411"/>
    <cellStyle name="Comma 2 2 3 3 2 3 4" xfId="4416"/>
    <cellStyle name="Comma 2 2 3 3 2 3 5" xfId="7071"/>
    <cellStyle name="Comma 2 2 3 3 2 3 6" xfId="4041"/>
    <cellStyle name="Comma 2 2 3 3 2 3 7" xfId="2495"/>
    <cellStyle name="Comma 2 2 3 3 2 4" xfId="715"/>
    <cellStyle name="Comma 2 2 3 3 2 4 2" xfId="1759"/>
    <cellStyle name="Comma 2 2 3 3 2 4 2 2" xfId="8212"/>
    <cellStyle name="Comma 2 2 3 3 2 4 2 3" xfId="6382"/>
    <cellStyle name="Comma 2 2 3 3 2 4 2 4" xfId="3636"/>
    <cellStyle name="Comma 2 2 3 3 2 4 3" xfId="4666"/>
    <cellStyle name="Comma 2 2 3 3 2 4 4" xfId="7296"/>
    <cellStyle name="Comma 2 2 3 3 2 4 5" xfId="5655"/>
    <cellStyle name="Comma 2 2 3 3 2 4 6" xfId="2720"/>
    <cellStyle name="Comma 2 2 3 3 2 5" xfId="1238"/>
    <cellStyle name="Comma 2 2 3 3 2 5 2" xfId="7755"/>
    <cellStyle name="Comma 2 2 3 3 2 5 3" xfId="5925"/>
    <cellStyle name="Comma 2 2 3 3 2 5 4" xfId="3179"/>
    <cellStyle name="Comma 2 2 3 3 2 6" xfId="4152"/>
    <cellStyle name="Comma 2 2 3 3 2 7" xfId="6740"/>
    <cellStyle name="Comma 2 2 3 3 2 8" xfId="5200"/>
    <cellStyle name="Comma 2 2 3 3 2 9" xfId="2263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2 2" xfId="8509"/>
    <cellStyle name="Comma 2 2 3 3 3 2 2 2 2 3" xfId="6679"/>
    <cellStyle name="Comma 2 2 3 3 3 2 2 2 2 4" xfId="3933"/>
    <cellStyle name="Comma 2 2 3 3 3 2 2 2 3" xfId="4986"/>
    <cellStyle name="Comma 2 2 3 3 3 2 2 2 4" xfId="7593"/>
    <cellStyle name="Comma 2 2 3 3 3 2 2 2 5" xfId="4022"/>
    <cellStyle name="Comma 2 2 3 3 3 2 2 2 6" xfId="3017"/>
    <cellStyle name="Comma 2 2 3 3 3 2 2 3" xfId="1574"/>
    <cellStyle name="Comma 2 2 3 3 3 2 2 3 2" xfId="8059"/>
    <cellStyle name="Comma 2 2 3 3 3 2 2 3 3" xfId="6229"/>
    <cellStyle name="Comma 2 2 3 3 3 2 2 3 4" xfId="3483"/>
    <cellStyle name="Comma 2 2 3 3 3 2 2 4" xfId="4488"/>
    <cellStyle name="Comma 2 2 3 3 3 2 2 5" xfId="7143"/>
    <cellStyle name="Comma 2 2 3 3 3 2 2 6" xfId="5515"/>
    <cellStyle name="Comma 2 2 3 3 3 2 2 7" xfId="2567"/>
    <cellStyle name="Comma 2 2 3 3 3 2 3" xfId="787"/>
    <cellStyle name="Comma 2 2 3 3 3 2 3 2" xfId="1831"/>
    <cellStyle name="Comma 2 2 3 3 3 2 3 2 2" xfId="8284"/>
    <cellStyle name="Comma 2 2 3 3 3 2 3 2 3" xfId="6454"/>
    <cellStyle name="Comma 2 2 3 3 3 2 3 2 4" xfId="3708"/>
    <cellStyle name="Comma 2 2 3 3 3 2 3 3" xfId="4738"/>
    <cellStyle name="Comma 2 2 3 3 3 2 3 4" xfId="7368"/>
    <cellStyle name="Comma 2 2 3 3 3 2 3 5" xfId="5447"/>
    <cellStyle name="Comma 2 2 3 3 3 2 3 6" xfId="2792"/>
    <cellStyle name="Comma 2 2 3 3 3 2 4" xfId="1314"/>
    <cellStyle name="Comma 2 2 3 3 3 2 4 2" xfId="7831"/>
    <cellStyle name="Comma 2 2 3 3 3 2 4 3" xfId="6001"/>
    <cellStyle name="Comma 2 2 3 3 3 2 4 4" xfId="3255"/>
    <cellStyle name="Comma 2 2 3 3 3 2 5" xfId="4234"/>
    <cellStyle name="Comma 2 2 3 3 3 2 6" xfId="6915"/>
    <cellStyle name="Comma 2 2 3 3 3 2 7" xfId="5602"/>
    <cellStyle name="Comma 2 2 3 3 3 2 8" xfId="2339"/>
    <cellStyle name="Comma 2 2 3 3 3 3" xfId="422"/>
    <cellStyle name="Comma 2 2 3 3 3 3 2" xfId="936"/>
    <cellStyle name="Comma 2 2 3 3 3 3 2 2" xfId="1980"/>
    <cellStyle name="Comma 2 2 3 3 3 3 2 2 2" xfId="8401"/>
    <cellStyle name="Comma 2 2 3 3 3 3 2 2 3" xfId="6571"/>
    <cellStyle name="Comma 2 2 3 3 3 3 2 2 4" xfId="3825"/>
    <cellStyle name="Comma 2 2 3 3 3 3 2 3" xfId="4878"/>
    <cellStyle name="Comma 2 2 3 3 3 3 2 4" xfId="7485"/>
    <cellStyle name="Comma 2 2 3 3 3 3 2 5" xfId="5552"/>
    <cellStyle name="Comma 2 2 3 3 3 3 2 6" xfId="2909"/>
    <cellStyle name="Comma 2 2 3 3 3 3 3" xfId="1466"/>
    <cellStyle name="Comma 2 2 3 3 3 3 3 2" xfId="7951"/>
    <cellStyle name="Comma 2 2 3 3 3 3 3 3" xfId="6121"/>
    <cellStyle name="Comma 2 2 3 3 3 3 3 4" xfId="3375"/>
    <cellStyle name="Comma 2 2 3 3 3 3 4" xfId="4380"/>
    <cellStyle name="Comma 2 2 3 3 3 3 5" xfId="7035"/>
    <cellStyle name="Comma 2 2 3 3 3 3 6" xfId="5746"/>
    <cellStyle name="Comma 2 2 3 3 3 3 7" xfId="2459"/>
    <cellStyle name="Comma 2 2 3 3 3 4" xfId="679"/>
    <cellStyle name="Comma 2 2 3 3 3 4 2" xfId="1723"/>
    <cellStyle name="Comma 2 2 3 3 3 4 2 2" xfId="8176"/>
    <cellStyle name="Comma 2 2 3 3 3 4 2 3" xfId="6346"/>
    <cellStyle name="Comma 2 2 3 3 3 4 2 4" xfId="3600"/>
    <cellStyle name="Comma 2 2 3 3 3 4 3" xfId="4630"/>
    <cellStyle name="Comma 2 2 3 3 3 4 4" xfId="7260"/>
    <cellStyle name="Comma 2 2 3 3 3 4 5" xfId="5418"/>
    <cellStyle name="Comma 2 2 3 3 3 4 6" xfId="2684"/>
    <cellStyle name="Comma 2 2 3 3 3 5" xfId="1200"/>
    <cellStyle name="Comma 2 2 3 3 3 5 2" xfId="7717"/>
    <cellStyle name="Comma 2 2 3 3 3 5 3" xfId="5887"/>
    <cellStyle name="Comma 2 2 3 3 3 5 4" xfId="3141"/>
    <cellStyle name="Comma 2 2 3 3 3 6" xfId="4113"/>
    <cellStyle name="Comma 2 2 3 3 3 7" xfId="6799"/>
    <cellStyle name="Comma 2 2 3 3 3 8" xfId="5394"/>
    <cellStyle name="Comma 2 2 3 3 3 9" xfId="2225"/>
    <cellStyle name="Comma 2 2 3 3 4" xfId="225"/>
    <cellStyle name="Comma 2 2 3 3 4 2" xfId="494"/>
    <cellStyle name="Comma 2 2 3 3 4 2 2" xfId="1008"/>
    <cellStyle name="Comma 2 2 3 3 4 2 2 2" xfId="2052"/>
    <cellStyle name="Comma 2 2 3 3 4 2 2 2 2" xfId="8473"/>
    <cellStyle name="Comma 2 2 3 3 4 2 2 2 3" xfId="6643"/>
    <cellStyle name="Comma 2 2 3 3 4 2 2 2 4" xfId="3897"/>
    <cellStyle name="Comma 2 2 3 3 4 2 2 3" xfId="4950"/>
    <cellStyle name="Comma 2 2 3 3 4 2 2 4" xfId="7557"/>
    <cellStyle name="Comma 2 2 3 3 4 2 2 5" xfId="5197"/>
    <cellStyle name="Comma 2 2 3 3 4 2 2 6" xfId="2981"/>
    <cellStyle name="Comma 2 2 3 3 4 2 3" xfId="1538"/>
    <cellStyle name="Comma 2 2 3 3 4 2 3 2" xfId="8023"/>
    <cellStyle name="Comma 2 2 3 3 4 2 3 3" xfId="6193"/>
    <cellStyle name="Comma 2 2 3 3 4 2 3 4" xfId="3447"/>
    <cellStyle name="Comma 2 2 3 3 4 2 4" xfId="4452"/>
    <cellStyle name="Comma 2 2 3 3 4 2 5" xfId="7107"/>
    <cellStyle name="Comma 2 2 3 3 4 2 6" xfId="4303"/>
    <cellStyle name="Comma 2 2 3 3 4 2 7" xfId="2531"/>
    <cellStyle name="Comma 2 2 3 3 4 3" xfId="751"/>
    <cellStyle name="Comma 2 2 3 3 4 3 2" xfId="1795"/>
    <cellStyle name="Comma 2 2 3 3 4 3 2 2" xfId="8248"/>
    <cellStyle name="Comma 2 2 3 3 4 3 2 3" xfId="6418"/>
    <cellStyle name="Comma 2 2 3 3 4 3 2 4" xfId="3672"/>
    <cellStyle name="Comma 2 2 3 3 4 3 3" xfId="4702"/>
    <cellStyle name="Comma 2 2 3 3 4 3 4" xfId="7332"/>
    <cellStyle name="Comma 2 2 3 3 4 3 5" xfId="5147"/>
    <cellStyle name="Comma 2 2 3 3 4 3 6" xfId="2756"/>
    <cellStyle name="Comma 2 2 3 3 4 4" xfId="1276"/>
    <cellStyle name="Comma 2 2 3 3 4 4 2" xfId="7793"/>
    <cellStyle name="Comma 2 2 3 3 4 4 3" xfId="5963"/>
    <cellStyle name="Comma 2 2 3 3 4 4 4" xfId="3217"/>
    <cellStyle name="Comma 2 2 3 3 4 5" xfId="4195"/>
    <cellStyle name="Comma 2 2 3 3 4 6" xfId="6877"/>
    <cellStyle name="Comma 2 2 3 3 4 7" xfId="5531"/>
    <cellStyle name="Comma 2 2 3 3 4 8" xfId="2301"/>
    <cellStyle name="Comma 2 2 3 3 5" xfId="386"/>
    <cellStyle name="Comma 2 2 3 3 5 2" xfId="900"/>
    <cellStyle name="Comma 2 2 3 3 5 2 2" xfId="1944"/>
    <cellStyle name="Comma 2 2 3 3 5 2 2 2" xfId="8365"/>
    <cellStyle name="Comma 2 2 3 3 5 2 2 3" xfId="6535"/>
    <cellStyle name="Comma 2 2 3 3 5 2 2 4" xfId="3789"/>
    <cellStyle name="Comma 2 2 3 3 5 2 3" xfId="4842"/>
    <cellStyle name="Comma 2 2 3 3 5 2 4" xfId="7449"/>
    <cellStyle name="Comma 2 2 3 3 5 2 5" xfId="5142"/>
    <cellStyle name="Comma 2 2 3 3 5 2 6" xfId="2873"/>
    <cellStyle name="Comma 2 2 3 3 5 3" xfId="1430"/>
    <cellStyle name="Comma 2 2 3 3 5 3 2" xfId="7915"/>
    <cellStyle name="Comma 2 2 3 3 5 3 3" xfId="6085"/>
    <cellStyle name="Comma 2 2 3 3 5 3 4" xfId="3339"/>
    <cellStyle name="Comma 2 2 3 3 5 4" xfId="4344"/>
    <cellStyle name="Comma 2 2 3 3 5 5" xfId="6999"/>
    <cellStyle name="Comma 2 2 3 3 5 6" xfId="3984"/>
    <cellStyle name="Comma 2 2 3 3 5 7" xfId="2423"/>
    <cellStyle name="Comma 2 2 3 3 6" xfId="643"/>
    <cellStyle name="Comma 2 2 3 3 6 2" xfId="1687"/>
    <cellStyle name="Comma 2 2 3 3 6 2 2" xfId="8140"/>
    <cellStyle name="Comma 2 2 3 3 6 2 3" xfId="6310"/>
    <cellStyle name="Comma 2 2 3 3 6 2 4" xfId="3564"/>
    <cellStyle name="Comma 2 2 3 3 6 3" xfId="4594"/>
    <cellStyle name="Comma 2 2 3 3 6 4" xfId="7224"/>
    <cellStyle name="Comma 2 2 3 3 6 5" xfId="5276"/>
    <cellStyle name="Comma 2 2 3 3 6 6" xfId="2648"/>
    <cellStyle name="Comma 2 2 3 3 7" xfId="1162"/>
    <cellStyle name="Comma 2 2 3 3 7 2" xfId="7679"/>
    <cellStyle name="Comma 2 2 3 3 7 3" xfId="5849"/>
    <cellStyle name="Comma 2 2 3 3 7 4" xfId="3103"/>
    <cellStyle name="Comma 2 2 3 3 8" xfId="4074"/>
    <cellStyle name="Comma 2 2 3 3 9" xfId="6829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2 2" xfId="8527"/>
    <cellStyle name="Comma 2 2 3 4 2 2 2 2 3" xfId="6697"/>
    <cellStyle name="Comma 2 2 3 4 2 2 2 2 4" xfId="3951"/>
    <cellStyle name="Comma 2 2 3 4 2 2 2 3" xfId="5004"/>
    <cellStyle name="Comma 2 2 3 4 2 2 2 4" xfId="7611"/>
    <cellStyle name="Comma 2 2 3 4 2 2 2 5" xfId="5165"/>
    <cellStyle name="Comma 2 2 3 4 2 2 2 6" xfId="3035"/>
    <cellStyle name="Comma 2 2 3 4 2 2 3" xfId="1592"/>
    <cellStyle name="Comma 2 2 3 4 2 2 3 2" xfId="8077"/>
    <cellStyle name="Comma 2 2 3 4 2 2 3 3" xfId="6247"/>
    <cellStyle name="Comma 2 2 3 4 2 2 3 4" xfId="3501"/>
    <cellStyle name="Comma 2 2 3 4 2 2 4" xfId="4506"/>
    <cellStyle name="Comma 2 2 3 4 2 2 5" xfId="7161"/>
    <cellStyle name="Comma 2 2 3 4 2 2 6" xfId="5145"/>
    <cellStyle name="Comma 2 2 3 4 2 2 7" xfId="2585"/>
    <cellStyle name="Comma 2 2 3 4 2 3" xfId="805"/>
    <cellStyle name="Comma 2 2 3 4 2 3 2" xfId="1849"/>
    <cellStyle name="Comma 2 2 3 4 2 3 2 2" xfId="8302"/>
    <cellStyle name="Comma 2 2 3 4 2 3 2 3" xfId="6472"/>
    <cellStyle name="Comma 2 2 3 4 2 3 2 4" xfId="3726"/>
    <cellStyle name="Comma 2 2 3 4 2 3 3" xfId="4756"/>
    <cellStyle name="Comma 2 2 3 4 2 3 4" xfId="7386"/>
    <cellStyle name="Comma 2 2 3 4 2 3 5" xfId="5621"/>
    <cellStyle name="Comma 2 2 3 4 2 3 6" xfId="2810"/>
    <cellStyle name="Comma 2 2 3 4 2 4" xfId="1333"/>
    <cellStyle name="Comma 2 2 3 4 2 4 2" xfId="7850"/>
    <cellStyle name="Comma 2 2 3 4 2 4 3" xfId="6020"/>
    <cellStyle name="Comma 2 2 3 4 2 4 4" xfId="3274"/>
    <cellStyle name="Comma 2 2 3 4 2 5" xfId="4253"/>
    <cellStyle name="Comma 2 2 3 4 2 6" xfId="6934"/>
    <cellStyle name="Comma 2 2 3 4 2 7" xfId="5678"/>
    <cellStyle name="Comma 2 2 3 4 2 8" xfId="2358"/>
    <cellStyle name="Comma 2 2 3 4 3" xfId="440"/>
    <cellStyle name="Comma 2 2 3 4 3 2" xfId="954"/>
    <cellStyle name="Comma 2 2 3 4 3 2 2" xfId="1998"/>
    <cellStyle name="Comma 2 2 3 4 3 2 2 2" xfId="8419"/>
    <cellStyle name="Comma 2 2 3 4 3 2 2 3" xfId="6589"/>
    <cellStyle name="Comma 2 2 3 4 3 2 2 4" xfId="3843"/>
    <cellStyle name="Comma 2 2 3 4 3 2 3" xfId="4896"/>
    <cellStyle name="Comma 2 2 3 4 3 2 4" xfId="7503"/>
    <cellStyle name="Comma 2 2 3 4 3 2 5" xfId="5172"/>
    <cellStyle name="Comma 2 2 3 4 3 2 6" xfId="2927"/>
    <cellStyle name="Comma 2 2 3 4 3 3" xfId="1484"/>
    <cellStyle name="Comma 2 2 3 4 3 3 2" xfId="7969"/>
    <cellStyle name="Comma 2 2 3 4 3 3 3" xfId="6139"/>
    <cellStyle name="Comma 2 2 3 4 3 3 4" xfId="3393"/>
    <cellStyle name="Comma 2 2 3 4 3 4" xfId="4398"/>
    <cellStyle name="Comma 2 2 3 4 3 5" xfId="7053"/>
    <cellStyle name="Comma 2 2 3 4 3 6" xfId="5080"/>
    <cellStyle name="Comma 2 2 3 4 3 7" xfId="2477"/>
    <cellStyle name="Comma 2 2 3 4 4" xfId="697"/>
    <cellStyle name="Comma 2 2 3 4 4 2" xfId="1741"/>
    <cellStyle name="Comma 2 2 3 4 4 2 2" xfId="8194"/>
    <cellStyle name="Comma 2 2 3 4 4 2 3" xfId="6364"/>
    <cellStyle name="Comma 2 2 3 4 4 2 4" xfId="3618"/>
    <cellStyle name="Comma 2 2 3 4 4 3" xfId="4648"/>
    <cellStyle name="Comma 2 2 3 4 4 4" xfId="7278"/>
    <cellStyle name="Comma 2 2 3 4 4 5" xfId="5574"/>
    <cellStyle name="Comma 2 2 3 4 4 6" xfId="2702"/>
    <cellStyle name="Comma 2 2 3 4 5" xfId="1219"/>
    <cellStyle name="Comma 2 2 3 4 5 2" xfId="7736"/>
    <cellStyle name="Comma 2 2 3 4 5 3" xfId="5906"/>
    <cellStyle name="Comma 2 2 3 4 5 4" xfId="3160"/>
    <cellStyle name="Comma 2 2 3 4 6" xfId="4132"/>
    <cellStyle name="Comma 2 2 3 4 7" xfId="6736"/>
    <cellStyle name="Comma 2 2 3 4 8" xfId="4043"/>
    <cellStyle name="Comma 2 2 3 4 9" xfId="2244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2 2" xfId="8491"/>
    <cellStyle name="Comma 2 2 3 5 2 2 2 2 3" xfId="6661"/>
    <cellStyle name="Comma 2 2 3 5 2 2 2 2 4" xfId="3915"/>
    <cellStyle name="Comma 2 2 3 5 2 2 2 3" xfId="4968"/>
    <cellStyle name="Comma 2 2 3 5 2 2 2 4" xfId="7575"/>
    <cellStyle name="Comma 2 2 3 5 2 2 2 5" xfId="5782"/>
    <cellStyle name="Comma 2 2 3 5 2 2 2 6" xfId="2999"/>
    <cellStyle name="Comma 2 2 3 5 2 2 3" xfId="1556"/>
    <cellStyle name="Comma 2 2 3 5 2 2 3 2" xfId="8041"/>
    <cellStyle name="Comma 2 2 3 5 2 2 3 3" xfId="6211"/>
    <cellStyle name="Comma 2 2 3 5 2 2 3 4" xfId="3465"/>
    <cellStyle name="Comma 2 2 3 5 2 2 4" xfId="4470"/>
    <cellStyle name="Comma 2 2 3 5 2 2 5" xfId="7125"/>
    <cellStyle name="Comma 2 2 3 5 2 2 6" xfId="5652"/>
    <cellStyle name="Comma 2 2 3 5 2 2 7" xfId="2549"/>
    <cellStyle name="Comma 2 2 3 5 2 3" xfId="769"/>
    <cellStyle name="Comma 2 2 3 5 2 3 2" xfId="1813"/>
    <cellStyle name="Comma 2 2 3 5 2 3 2 2" xfId="8266"/>
    <cellStyle name="Comma 2 2 3 5 2 3 2 3" xfId="6436"/>
    <cellStyle name="Comma 2 2 3 5 2 3 2 4" xfId="3690"/>
    <cellStyle name="Comma 2 2 3 5 2 3 3" xfId="4720"/>
    <cellStyle name="Comma 2 2 3 5 2 3 4" xfId="7350"/>
    <cellStyle name="Comma 2 2 3 5 2 3 5" xfId="5311"/>
    <cellStyle name="Comma 2 2 3 5 2 3 6" xfId="2774"/>
    <cellStyle name="Comma 2 2 3 5 2 4" xfId="1295"/>
    <cellStyle name="Comma 2 2 3 5 2 4 2" xfId="7812"/>
    <cellStyle name="Comma 2 2 3 5 2 4 3" xfId="5982"/>
    <cellStyle name="Comma 2 2 3 5 2 4 4" xfId="3236"/>
    <cellStyle name="Comma 2 2 3 5 2 5" xfId="4215"/>
    <cellStyle name="Comma 2 2 3 5 2 6" xfId="6896"/>
    <cellStyle name="Comma 2 2 3 5 2 7" xfId="5453"/>
    <cellStyle name="Comma 2 2 3 5 2 8" xfId="2320"/>
    <cellStyle name="Comma 2 2 3 5 3" xfId="404"/>
    <cellStyle name="Comma 2 2 3 5 3 2" xfId="918"/>
    <cellStyle name="Comma 2 2 3 5 3 2 2" xfId="1962"/>
    <cellStyle name="Comma 2 2 3 5 3 2 2 2" xfId="8383"/>
    <cellStyle name="Comma 2 2 3 5 3 2 2 3" xfId="6553"/>
    <cellStyle name="Comma 2 2 3 5 3 2 2 4" xfId="3807"/>
    <cellStyle name="Comma 2 2 3 5 3 2 3" xfId="4860"/>
    <cellStyle name="Comma 2 2 3 5 3 2 4" xfId="7467"/>
    <cellStyle name="Comma 2 2 3 5 3 2 5" xfId="5477"/>
    <cellStyle name="Comma 2 2 3 5 3 2 6" xfId="2891"/>
    <cellStyle name="Comma 2 2 3 5 3 3" xfId="1448"/>
    <cellStyle name="Comma 2 2 3 5 3 3 2" xfId="7933"/>
    <cellStyle name="Comma 2 2 3 5 3 3 3" xfId="6103"/>
    <cellStyle name="Comma 2 2 3 5 3 3 4" xfId="3357"/>
    <cellStyle name="Comma 2 2 3 5 3 4" xfId="4362"/>
    <cellStyle name="Comma 2 2 3 5 3 5" xfId="7017"/>
    <cellStyle name="Comma 2 2 3 5 3 6" xfId="5266"/>
    <cellStyle name="Comma 2 2 3 5 3 7" xfId="2441"/>
    <cellStyle name="Comma 2 2 3 5 4" xfId="661"/>
    <cellStyle name="Comma 2 2 3 5 4 2" xfId="1705"/>
    <cellStyle name="Comma 2 2 3 5 4 2 2" xfId="8158"/>
    <cellStyle name="Comma 2 2 3 5 4 2 3" xfId="6328"/>
    <cellStyle name="Comma 2 2 3 5 4 2 4" xfId="3582"/>
    <cellStyle name="Comma 2 2 3 5 4 3" xfId="4612"/>
    <cellStyle name="Comma 2 2 3 5 4 4" xfId="7242"/>
    <cellStyle name="Comma 2 2 3 5 4 5" xfId="5281"/>
    <cellStyle name="Comma 2 2 3 5 4 6" xfId="2666"/>
    <cellStyle name="Comma 2 2 3 5 5" xfId="1181"/>
    <cellStyle name="Comma 2 2 3 5 5 2" xfId="7698"/>
    <cellStyle name="Comma 2 2 3 5 5 3" xfId="5868"/>
    <cellStyle name="Comma 2 2 3 5 5 4" xfId="3122"/>
    <cellStyle name="Comma 2 2 3 5 6" xfId="4094"/>
    <cellStyle name="Comma 2 2 3 5 7" xfId="6801"/>
    <cellStyle name="Comma 2 2 3 5 8" xfId="5405"/>
    <cellStyle name="Comma 2 2 3 5 9" xfId="2206"/>
    <cellStyle name="Comma 2 2 3 6" xfId="205"/>
    <cellStyle name="Comma 2 2 3 6 2" xfId="476"/>
    <cellStyle name="Comma 2 2 3 6 2 2" xfId="990"/>
    <cellStyle name="Comma 2 2 3 6 2 2 2" xfId="2034"/>
    <cellStyle name="Comma 2 2 3 6 2 2 2 2" xfId="8455"/>
    <cellStyle name="Comma 2 2 3 6 2 2 2 3" xfId="6625"/>
    <cellStyle name="Comma 2 2 3 6 2 2 2 4" xfId="3879"/>
    <cellStyle name="Comma 2 2 3 6 2 2 3" xfId="4932"/>
    <cellStyle name="Comma 2 2 3 6 2 2 4" xfId="7539"/>
    <cellStyle name="Comma 2 2 3 6 2 2 5" xfId="5756"/>
    <cellStyle name="Comma 2 2 3 6 2 2 6" xfId="2963"/>
    <cellStyle name="Comma 2 2 3 6 2 3" xfId="1520"/>
    <cellStyle name="Comma 2 2 3 6 2 3 2" xfId="8005"/>
    <cellStyle name="Comma 2 2 3 6 2 3 3" xfId="6175"/>
    <cellStyle name="Comma 2 2 3 6 2 3 4" xfId="3429"/>
    <cellStyle name="Comma 2 2 3 6 2 4" xfId="4434"/>
    <cellStyle name="Comma 2 2 3 6 2 5" xfId="7089"/>
    <cellStyle name="Comma 2 2 3 6 2 6" xfId="5769"/>
    <cellStyle name="Comma 2 2 3 6 2 7" xfId="2513"/>
    <cellStyle name="Comma 2 2 3 6 3" xfId="733"/>
    <cellStyle name="Comma 2 2 3 6 3 2" xfId="1777"/>
    <cellStyle name="Comma 2 2 3 6 3 2 2" xfId="8230"/>
    <cellStyle name="Comma 2 2 3 6 3 2 3" xfId="6400"/>
    <cellStyle name="Comma 2 2 3 6 3 2 4" xfId="3654"/>
    <cellStyle name="Comma 2 2 3 6 3 3" xfId="4684"/>
    <cellStyle name="Comma 2 2 3 6 3 4" xfId="7314"/>
    <cellStyle name="Comma 2 2 3 6 3 5" xfId="5518"/>
    <cellStyle name="Comma 2 2 3 6 3 6" xfId="2738"/>
    <cellStyle name="Comma 2 2 3 6 4" xfId="1257"/>
    <cellStyle name="Comma 2 2 3 6 4 2" xfId="7774"/>
    <cellStyle name="Comma 2 2 3 6 4 3" xfId="5944"/>
    <cellStyle name="Comma 2 2 3 6 4 4" xfId="3198"/>
    <cellStyle name="Comma 2 2 3 6 5" xfId="4175"/>
    <cellStyle name="Comma 2 2 3 6 6" xfId="6858"/>
    <cellStyle name="Comma 2 2 3 6 7" xfId="4055"/>
    <cellStyle name="Comma 2 2 3 6 8" xfId="2282"/>
    <cellStyle name="Comma 2 2 3 7" xfId="79"/>
    <cellStyle name="Comma 2 2 3 7 2" xfId="366"/>
    <cellStyle name="Comma 2 2 3 7 2 2" xfId="880"/>
    <cellStyle name="Comma 2 2 3 7 2 2 2" xfId="1924"/>
    <cellStyle name="Comma 2 2 3 7 2 2 2 2" xfId="8347"/>
    <cellStyle name="Comma 2 2 3 7 2 2 2 3" xfId="6517"/>
    <cellStyle name="Comma 2 2 3 7 2 2 2 4" xfId="3771"/>
    <cellStyle name="Comma 2 2 3 7 2 2 3" xfId="4822"/>
    <cellStyle name="Comma 2 2 3 7 2 2 4" xfId="7431"/>
    <cellStyle name="Comma 2 2 3 7 2 2 5" xfId="5633"/>
    <cellStyle name="Comma 2 2 3 7 2 2 6" xfId="2855"/>
    <cellStyle name="Comma 2 2 3 7 2 3" xfId="1410"/>
    <cellStyle name="Comma 2 2 3 7 2 3 2" xfId="7897"/>
    <cellStyle name="Comma 2 2 3 7 2 3 3" xfId="6067"/>
    <cellStyle name="Comma 2 2 3 7 2 3 4" xfId="3321"/>
    <cellStyle name="Comma 2 2 3 7 2 4" xfId="4325"/>
    <cellStyle name="Comma 2 2 3 7 2 5" xfId="6981"/>
    <cellStyle name="Comma 2 2 3 7 2 6" xfId="4206"/>
    <cellStyle name="Comma 2 2 3 7 2 7" xfId="2405"/>
    <cellStyle name="Comma 2 2 3 7 3" xfId="623"/>
    <cellStyle name="Comma 2 2 3 7 3 2" xfId="1667"/>
    <cellStyle name="Comma 2 2 3 7 3 2 2" xfId="8122"/>
    <cellStyle name="Comma 2 2 3 7 3 2 3" xfId="6292"/>
    <cellStyle name="Comma 2 2 3 7 3 2 4" xfId="3546"/>
    <cellStyle name="Comma 2 2 3 7 3 3" xfId="4574"/>
    <cellStyle name="Comma 2 2 3 7 3 4" xfId="7206"/>
    <cellStyle name="Comma 2 2 3 7 3 5" xfId="5353"/>
    <cellStyle name="Comma 2 2 3 7 3 6" xfId="2630"/>
    <cellStyle name="Comma 2 2 3 7 4" xfId="1139"/>
    <cellStyle name="Comma 2 2 3 7 4 2" xfId="7658"/>
    <cellStyle name="Comma 2 2 3 7 4 3" xfId="5828"/>
    <cellStyle name="Comma 2 2 3 7 4 4" xfId="3082"/>
    <cellStyle name="Comma 2 2 3 7 5" xfId="4051"/>
    <cellStyle name="Comma 2 2 3 7 6" xfId="6800"/>
    <cellStyle name="Comma 2 2 3 7 7" xfId="5610"/>
    <cellStyle name="Comma 2 2 3 7 8" xfId="2166"/>
    <cellStyle name="Comma 2 2 3 8" xfId="348"/>
    <cellStyle name="Comma 2 2 3 8 2" xfId="862"/>
    <cellStyle name="Comma 2 2 3 8 2 2" xfId="1906"/>
    <cellStyle name="Comma 2 2 3 8 2 2 2" xfId="8336"/>
    <cellStyle name="Comma 2 2 3 8 2 2 3" xfId="6506"/>
    <cellStyle name="Comma 2 2 3 8 2 2 4" xfId="3760"/>
    <cellStyle name="Comma 2 2 3 8 2 3" xfId="4807"/>
    <cellStyle name="Comma 2 2 3 8 2 4" xfId="7420"/>
    <cellStyle name="Comma 2 2 3 8 2 5" xfId="5060"/>
    <cellStyle name="Comma 2 2 3 8 2 6" xfId="2844"/>
    <cellStyle name="Comma 2 2 3 8 3" xfId="1392"/>
    <cellStyle name="Comma 2 2 3 8 3 2" xfId="7886"/>
    <cellStyle name="Comma 2 2 3 8 3 3" xfId="6056"/>
    <cellStyle name="Comma 2 2 3 8 3 4" xfId="3310"/>
    <cellStyle name="Comma 2 2 3 8 4" xfId="4309"/>
    <cellStyle name="Comma 2 2 3 8 5" xfId="6970"/>
    <cellStyle name="Comma 2 2 3 8 6" xfId="5765"/>
    <cellStyle name="Comma 2 2 3 8 7" xfId="2394"/>
    <cellStyle name="Comma 2 2 3 9" xfId="605"/>
    <cellStyle name="Comma 2 2 3 9 2" xfId="1649"/>
    <cellStyle name="Comma 2 2 3 9 2 2" xfId="8111"/>
    <cellStyle name="Comma 2 2 3 9 2 3" xfId="6281"/>
    <cellStyle name="Comma 2 2 3 9 2 4" xfId="3535"/>
    <cellStyle name="Comma 2 2 3 9 3" xfId="4556"/>
    <cellStyle name="Comma 2 2 3 9 4" xfId="7195"/>
    <cellStyle name="Comma 2 2 3 9 5" xfId="5198"/>
    <cellStyle name="Comma 2 2 3 9 6" xfId="2619"/>
    <cellStyle name="Comma 2 2 4" xfId="87"/>
    <cellStyle name="Comma 2 2 4 10" xfId="6779"/>
    <cellStyle name="Comma 2 2 4 11" xfId="5155"/>
    <cellStyle name="Comma 2 2 4 12" xfId="2172"/>
    <cellStyle name="Comma 2 2 4 2" xfId="107"/>
    <cellStyle name="Comma 2 2 4 2 10" xfId="5586"/>
    <cellStyle name="Comma 2 2 4 2 11" xfId="2191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2 2" xfId="8548"/>
    <cellStyle name="Comma 2 2 4 2 2 2 2 2 2 3" xfId="6718"/>
    <cellStyle name="Comma 2 2 4 2 2 2 2 2 2 4" xfId="3972"/>
    <cellStyle name="Comma 2 2 4 2 2 2 2 2 3" xfId="5025"/>
    <cellStyle name="Comma 2 2 4 2 2 2 2 2 4" xfId="7632"/>
    <cellStyle name="Comma 2 2 4 2 2 2 2 2 5" xfId="4550"/>
    <cellStyle name="Comma 2 2 4 2 2 2 2 2 6" xfId="3056"/>
    <cellStyle name="Comma 2 2 4 2 2 2 2 3" xfId="1613"/>
    <cellStyle name="Comma 2 2 4 2 2 2 2 3 2" xfId="8098"/>
    <cellStyle name="Comma 2 2 4 2 2 2 2 3 3" xfId="6268"/>
    <cellStyle name="Comma 2 2 4 2 2 2 2 3 4" xfId="3522"/>
    <cellStyle name="Comma 2 2 4 2 2 2 2 4" xfId="4527"/>
    <cellStyle name="Comma 2 2 4 2 2 2 2 5" xfId="7182"/>
    <cellStyle name="Comma 2 2 4 2 2 2 2 6" xfId="5093"/>
    <cellStyle name="Comma 2 2 4 2 2 2 2 7" xfId="2606"/>
    <cellStyle name="Comma 2 2 4 2 2 2 3" xfId="826"/>
    <cellStyle name="Comma 2 2 4 2 2 2 3 2" xfId="1870"/>
    <cellStyle name="Comma 2 2 4 2 2 2 3 2 2" xfId="8323"/>
    <cellStyle name="Comma 2 2 4 2 2 2 3 2 3" xfId="6493"/>
    <cellStyle name="Comma 2 2 4 2 2 2 3 2 4" xfId="3747"/>
    <cellStyle name="Comma 2 2 4 2 2 2 3 3" xfId="4777"/>
    <cellStyle name="Comma 2 2 4 2 2 2 3 4" xfId="7407"/>
    <cellStyle name="Comma 2 2 4 2 2 2 3 5" xfId="4010"/>
    <cellStyle name="Comma 2 2 4 2 2 2 3 6" xfId="2831"/>
    <cellStyle name="Comma 2 2 4 2 2 2 4" xfId="1356"/>
    <cellStyle name="Comma 2 2 4 2 2 2 4 2" xfId="7873"/>
    <cellStyle name="Comma 2 2 4 2 2 2 4 3" xfId="6043"/>
    <cellStyle name="Comma 2 2 4 2 2 2 4 4" xfId="3297"/>
    <cellStyle name="Comma 2 2 4 2 2 2 5" xfId="4277"/>
    <cellStyle name="Comma 2 2 4 2 2 2 6" xfId="6957"/>
    <cellStyle name="Comma 2 2 4 2 2 2 7" xfId="5269"/>
    <cellStyle name="Comma 2 2 4 2 2 2 8" xfId="2381"/>
    <cellStyle name="Comma 2 2 4 2 2 3" xfId="461"/>
    <cellStyle name="Comma 2 2 4 2 2 3 2" xfId="975"/>
    <cellStyle name="Comma 2 2 4 2 2 3 2 2" xfId="2019"/>
    <cellStyle name="Comma 2 2 4 2 2 3 2 2 2" xfId="8440"/>
    <cellStyle name="Comma 2 2 4 2 2 3 2 2 3" xfId="6610"/>
    <cellStyle name="Comma 2 2 4 2 2 3 2 2 4" xfId="3864"/>
    <cellStyle name="Comma 2 2 4 2 2 3 2 3" xfId="4917"/>
    <cellStyle name="Comma 2 2 4 2 2 3 2 4" xfId="7524"/>
    <cellStyle name="Comma 2 2 4 2 2 3 2 5" xfId="5773"/>
    <cellStyle name="Comma 2 2 4 2 2 3 2 6" xfId="2948"/>
    <cellStyle name="Comma 2 2 4 2 2 3 3" xfId="1505"/>
    <cellStyle name="Comma 2 2 4 2 2 3 3 2" xfId="7990"/>
    <cellStyle name="Comma 2 2 4 2 2 3 3 3" xfId="6160"/>
    <cellStyle name="Comma 2 2 4 2 2 3 3 4" xfId="3414"/>
    <cellStyle name="Comma 2 2 4 2 2 3 4" xfId="4419"/>
    <cellStyle name="Comma 2 2 4 2 2 3 5" xfId="7074"/>
    <cellStyle name="Comma 2 2 4 2 2 3 6" xfId="5705"/>
    <cellStyle name="Comma 2 2 4 2 2 3 7" xfId="2498"/>
    <cellStyle name="Comma 2 2 4 2 2 4" xfId="718"/>
    <cellStyle name="Comma 2 2 4 2 2 4 2" xfId="1762"/>
    <cellStyle name="Comma 2 2 4 2 2 4 2 2" xfId="8215"/>
    <cellStyle name="Comma 2 2 4 2 2 4 2 3" xfId="6385"/>
    <cellStyle name="Comma 2 2 4 2 2 4 2 4" xfId="3639"/>
    <cellStyle name="Comma 2 2 4 2 2 4 3" xfId="4669"/>
    <cellStyle name="Comma 2 2 4 2 2 4 4" xfId="7299"/>
    <cellStyle name="Comma 2 2 4 2 2 4 5" xfId="5747"/>
    <cellStyle name="Comma 2 2 4 2 2 4 6" xfId="2723"/>
    <cellStyle name="Comma 2 2 4 2 2 5" xfId="1242"/>
    <cellStyle name="Comma 2 2 4 2 2 5 2" xfId="7759"/>
    <cellStyle name="Comma 2 2 4 2 2 5 3" xfId="5929"/>
    <cellStyle name="Comma 2 2 4 2 2 5 4" xfId="3183"/>
    <cellStyle name="Comma 2 2 4 2 2 6" xfId="4156"/>
    <cellStyle name="Comma 2 2 4 2 2 7" xfId="6747"/>
    <cellStyle name="Comma 2 2 4 2 2 8" xfId="5069"/>
    <cellStyle name="Comma 2 2 4 2 2 9" xfId="2267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2 2" xfId="8512"/>
    <cellStyle name="Comma 2 2 4 2 3 2 2 2 2 3" xfId="6682"/>
    <cellStyle name="Comma 2 2 4 2 3 2 2 2 2 4" xfId="3936"/>
    <cellStyle name="Comma 2 2 4 2 3 2 2 2 3" xfId="4989"/>
    <cellStyle name="Comma 2 2 4 2 3 2 2 2 4" xfId="7596"/>
    <cellStyle name="Comma 2 2 4 2 3 2 2 2 5" xfId="5275"/>
    <cellStyle name="Comma 2 2 4 2 3 2 2 2 6" xfId="3020"/>
    <cellStyle name="Comma 2 2 4 2 3 2 2 3" xfId="1577"/>
    <cellStyle name="Comma 2 2 4 2 3 2 2 3 2" xfId="8062"/>
    <cellStyle name="Comma 2 2 4 2 3 2 2 3 3" xfId="6232"/>
    <cellStyle name="Comma 2 2 4 2 3 2 2 3 4" xfId="3486"/>
    <cellStyle name="Comma 2 2 4 2 3 2 2 4" xfId="4491"/>
    <cellStyle name="Comma 2 2 4 2 3 2 2 5" xfId="7146"/>
    <cellStyle name="Comma 2 2 4 2 3 2 2 6" xfId="5079"/>
    <cellStyle name="Comma 2 2 4 2 3 2 2 7" xfId="2570"/>
    <cellStyle name="Comma 2 2 4 2 3 2 3" xfId="790"/>
    <cellStyle name="Comma 2 2 4 2 3 2 3 2" xfId="1834"/>
    <cellStyle name="Comma 2 2 4 2 3 2 3 2 2" xfId="8287"/>
    <cellStyle name="Comma 2 2 4 2 3 2 3 2 3" xfId="6457"/>
    <cellStyle name="Comma 2 2 4 2 3 2 3 2 4" xfId="3711"/>
    <cellStyle name="Comma 2 2 4 2 3 2 3 3" xfId="4741"/>
    <cellStyle name="Comma 2 2 4 2 3 2 3 4" xfId="7371"/>
    <cellStyle name="Comma 2 2 4 2 3 2 3 5" xfId="5540"/>
    <cellStyle name="Comma 2 2 4 2 3 2 3 6" xfId="2795"/>
    <cellStyle name="Comma 2 2 4 2 3 2 4" xfId="1318"/>
    <cellStyle name="Comma 2 2 4 2 3 2 4 2" xfId="7835"/>
    <cellStyle name="Comma 2 2 4 2 3 2 4 3" xfId="6005"/>
    <cellStyle name="Comma 2 2 4 2 3 2 4 4" xfId="3259"/>
    <cellStyle name="Comma 2 2 4 2 3 2 5" xfId="4238"/>
    <cellStyle name="Comma 2 2 4 2 3 2 6" xfId="6919"/>
    <cellStyle name="Comma 2 2 4 2 3 2 7" xfId="5189"/>
    <cellStyle name="Comma 2 2 4 2 3 2 8" xfId="2343"/>
    <cellStyle name="Comma 2 2 4 2 3 3" xfId="425"/>
    <cellStyle name="Comma 2 2 4 2 3 3 2" xfId="939"/>
    <cellStyle name="Comma 2 2 4 2 3 3 2 2" xfId="1983"/>
    <cellStyle name="Comma 2 2 4 2 3 3 2 2 2" xfId="8404"/>
    <cellStyle name="Comma 2 2 4 2 3 3 2 2 3" xfId="6574"/>
    <cellStyle name="Comma 2 2 4 2 3 3 2 2 4" xfId="3828"/>
    <cellStyle name="Comma 2 2 4 2 3 3 2 3" xfId="4881"/>
    <cellStyle name="Comma 2 2 4 2 3 3 2 4" xfId="7488"/>
    <cellStyle name="Comma 2 2 4 2 3 3 2 5" xfId="5118"/>
    <cellStyle name="Comma 2 2 4 2 3 3 2 6" xfId="2912"/>
    <cellStyle name="Comma 2 2 4 2 3 3 3" xfId="1469"/>
    <cellStyle name="Comma 2 2 4 2 3 3 3 2" xfId="7954"/>
    <cellStyle name="Comma 2 2 4 2 3 3 3 3" xfId="6124"/>
    <cellStyle name="Comma 2 2 4 2 3 3 3 4" xfId="3378"/>
    <cellStyle name="Comma 2 2 4 2 3 3 4" xfId="4383"/>
    <cellStyle name="Comma 2 2 4 2 3 3 5" xfId="7038"/>
    <cellStyle name="Comma 2 2 4 2 3 3 6" xfId="4789"/>
    <cellStyle name="Comma 2 2 4 2 3 3 7" xfId="2462"/>
    <cellStyle name="Comma 2 2 4 2 3 4" xfId="682"/>
    <cellStyle name="Comma 2 2 4 2 3 4 2" xfId="1726"/>
    <cellStyle name="Comma 2 2 4 2 3 4 2 2" xfId="8179"/>
    <cellStyle name="Comma 2 2 4 2 3 4 2 3" xfId="6349"/>
    <cellStyle name="Comma 2 2 4 2 3 4 2 4" xfId="3603"/>
    <cellStyle name="Comma 2 2 4 2 3 4 3" xfId="4633"/>
    <cellStyle name="Comma 2 2 4 2 3 4 4" xfId="7263"/>
    <cellStyle name="Comma 2 2 4 2 3 4 5" xfId="5510"/>
    <cellStyle name="Comma 2 2 4 2 3 4 6" xfId="2687"/>
    <cellStyle name="Comma 2 2 4 2 3 5" xfId="1204"/>
    <cellStyle name="Comma 2 2 4 2 3 5 2" xfId="7721"/>
    <cellStyle name="Comma 2 2 4 2 3 5 3" xfId="5891"/>
    <cellStyle name="Comma 2 2 4 2 3 5 4" xfId="3145"/>
    <cellStyle name="Comma 2 2 4 2 3 6" xfId="4117"/>
    <cellStyle name="Comma 2 2 4 2 3 7" xfId="6790"/>
    <cellStyle name="Comma 2 2 4 2 3 8" xfId="5808"/>
    <cellStyle name="Comma 2 2 4 2 3 9" xfId="2229"/>
    <cellStyle name="Comma 2 2 4 2 4" xfId="229"/>
    <cellStyle name="Comma 2 2 4 2 4 2" xfId="497"/>
    <cellStyle name="Comma 2 2 4 2 4 2 2" xfId="1011"/>
    <cellStyle name="Comma 2 2 4 2 4 2 2 2" xfId="2055"/>
    <cellStyle name="Comma 2 2 4 2 4 2 2 2 2" xfId="8476"/>
    <cellStyle name="Comma 2 2 4 2 4 2 2 2 3" xfId="6646"/>
    <cellStyle name="Comma 2 2 4 2 4 2 2 2 4" xfId="3900"/>
    <cellStyle name="Comma 2 2 4 2 4 2 2 3" xfId="4953"/>
    <cellStyle name="Comma 2 2 4 2 4 2 2 4" xfId="7560"/>
    <cellStyle name="Comma 2 2 4 2 4 2 2 5" xfId="5718"/>
    <cellStyle name="Comma 2 2 4 2 4 2 2 6" xfId="2984"/>
    <cellStyle name="Comma 2 2 4 2 4 2 3" xfId="1541"/>
    <cellStyle name="Comma 2 2 4 2 4 2 3 2" xfId="8026"/>
    <cellStyle name="Comma 2 2 4 2 4 2 3 3" xfId="6196"/>
    <cellStyle name="Comma 2 2 4 2 4 2 3 4" xfId="3450"/>
    <cellStyle name="Comma 2 2 4 2 4 2 4" xfId="4455"/>
    <cellStyle name="Comma 2 2 4 2 4 2 5" xfId="7110"/>
    <cellStyle name="Comma 2 2 4 2 4 2 6" xfId="5264"/>
    <cellStyle name="Comma 2 2 4 2 4 2 7" xfId="2534"/>
    <cellStyle name="Comma 2 2 4 2 4 3" xfId="754"/>
    <cellStyle name="Comma 2 2 4 2 4 3 2" xfId="1798"/>
    <cellStyle name="Comma 2 2 4 2 4 3 2 2" xfId="8251"/>
    <cellStyle name="Comma 2 2 4 2 4 3 2 3" xfId="6421"/>
    <cellStyle name="Comma 2 2 4 2 4 3 2 4" xfId="3675"/>
    <cellStyle name="Comma 2 2 4 2 4 3 3" xfId="4705"/>
    <cellStyle name="Comma 2 2 4 2 4 3 4" xfId="7335"/>
    <cellStyle name="Comma 2 2 4 2 4 3 5" xfId="4166"/>
    <cellStyle name="Comma 2 2 4 2 4 3 6" xfId="2759"/>
    <cellStyle name="Comma 2 2 4 2 4 4" xfId="1280"/>
    <cellStyle name="Comma 2 2 4 2 4 4 2" xfId="7797"/>
    <cellStyle name="Comma 2 2 4 2 4 4 3" xfId="5967"/>
    <cellStyle name="Comma 2 2 4 2 4 4 4" xfId="3221"/>
    <cellStyle name="Comma 2 2 4 2 4 5" xfId="4199"/>
    <cellStyle name="Comma 2 2 4 2 4 6" xfId="6881"/>
    <cellStyle name="Comma 2 2 4 2 4 7" xfId="4555"/>
    <cellStyle name="Comma 2 2 4 2 4 8" xfId="2305"/>
    <cellStyle name="Comma 2 2 4 2 5" xfId="389"/>
    <cellStyle name="Comma 2 2 4 2 5 2" xfId="903"/>
    <cellStyle name="Comma 2 2 4 2 5 2 2" xfId="1947"/>
    <cellStyle name="Comma 2 2 4 2 5 2 2 2" xfId="8368"/>
    <cellStyle name="Comma 2 2 4 2 5 2 2 3" xfId="6538"/>
    <cellStyle name="Comma 2 2 4 2 5 2 2 4" xfId="3792"/>
    <cellStyle name="Comma 2 2 4 2 5 2 3" xfId="4845"/>
    <cellStyle name="Comma 2 2 4 2 5 2 4" xfId="7452"/>
    <cellStyle name="Comma 2 2 4 2 5 2 5" xfId="5413"/>
    <cellStyle name="Comma 2 2 4 2 5 2 6" xfId="2876"/>
    <cellStyle name="Comma 2 2 4 2 5 3" xfId="1433"/>
    <cellStyle name="Comma 2 2 4 2 5 3 2" xfId="7918"/>
    <cellStyle name="Comma 2 2 4 2 5 3 3" xfId="6088"/>
    <cellStyle name="Comma 2 2 4 2 5 3 4" xfId="3342"/>
    <cellStyle name="Comma 2 2 4 2 5 4" xfId="4347"/>
    <cellStyle name="Comma 2 2 4 2 5 5" xfId="7002"/>
    <cellStyle name="Comma 2 2 4 2 5 6" xfId="5203"/>
    <cellStyle name="Comma 2 2 4 2 5 7" xfId="2426"/>
    <cellStyle name="Comma 2 2 4 2 6" xfId="646"/>
    <cellStyle name="Comma 2 2 4 2 6 2" xfId="1690"/>
    <cellStyle name="Comma 2 2 4 2 6 2 2" xfId="8143"/>
    <cellStyle name="Comma 2 2 4 2 6 2 3" xfId="6313"/>
    <cellStyle name="Comma 2 2 4 2 6 2 4" xfId="3567"/>
    <cellStyle name="Comma 2 2 4 2 6 3" xfId="4597"/>
    <cellStyle name="Comma 2 2 4 2 6 4" xfId="7227"/>
    <cellStyle name="Comma 2 2 4 2 6 5" xfId="5370"/>
    <cellStyle name="Comma 2 2 4 2 6 6" xfId="2651"/>
    <cellStyle name="Comma 2 2 4 2 7" xfId="1166"/>
    <cellStyle name="Comma 2 2 4 2 7 2" xfId="7683"/>
    <cellStyle name="Comma 2 2 4 2 7 3" xfId="5853"/>
    <cellStyle name="Comma 2 2 4 2 7 4" xfId="3107"/>
    <cellStyle name="Comma 2 2 4 2 8" xfId="4078"/>
    <cellStyle name="Comma 2 2 4 2 9" xfId="6803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2 2" xfId="8530"/>
    <cellStyle name="Comma 2 2 4 3 2 2 2 2 3" xfId="6700"/>
    <cellStyle name="Comma 2 2 4 3 2 2 2 2 4" xfId="3954"/>
    <cellStyle name="Comma 2 2 4 3 2 2 2 3" xfId="5007"/>
    <cellStyle name="Comma 2 2 4 3 2 2 2 4" xfId="7614"/>
    <cellStyle name="Comma 2 2 4 3 2 2 2 5" xfId="5184"/>
    <cellStyle name="Comma 2 2 4 3 2 2 2 6" xfId="3038"/>
    <cellStyle name="Comma 2 2 4 3 2 2 3" xfId="1595"/>
    <cellStyle name="Comma 2 2 4 3 2 2 3 2" xfId="8080"/>
    <cellStyle name="Comma 2 2 4 3 2 2 3 3" xfId="6250"/>
    <cellStyle name="Comma 2 2 4 3 2 2 3 4" xfId="3504"/>
    <cellStyle name="Comma 2 2 4 3 2 2 4" xfId="4509"/>
    <cellStyle name="Comma 2 2 4 3 2 2 5" xfId="7164"/>
    <cellStyle name="Comma 2 2 4 3 2 2 6" xfId="4287"/>
    <cellStyle name="Comma 2 2 4 3 2 2 7" xfId="2588"/>
    <cellStyle name="Comma 2 2 4 3 2 3" xfId="808"/>
    <cellStyle name="Comma 2 2 4 3 2 3 2" xfId="1852"/>
    <cellStyle name="Comma 2 2 4 3 2 3 2 2" xfId="8305"/>
    <cellStyle name="Comma 2 2 4 3 2 3 2 3" xfId="6475"/>
    <cellStyle name="Comma 2 2 4 3 2 3 2 4" xfId="3729"/>
    <cellStyle name="Comma 2 2 4 3 2 3 3" xfId="4759"/>
    <cellStyle name="Comma 2 2 4 3 2 3 4" xfId="7389"/>
    <cellStyle name="Comma 2 2 4 3 2 3 5" xfId="5715"/>
    <cellStyle name="Comma 2 2 4 3 2 3 6" xfId="2813"/>
    <cellStyle name="Comma 2 2 4 3 2 4" xfId="1337"/>
    <cellStyle name="Comma 2 2 4 3 2 4 2" xfId="7854"/>
    <cellStyle name="Comma 2 2 4 3 2 4 3" xfId="6024"/>
    <cellStyle name="Comma 2 2 4 3 2 4 4" xfId="3278"/>
    <cellStyle name="Comma 2 2 4 3 2 5" xfId="4257"/>
    <cellStyle name="Comma 2 2 4 3 2 6" xfId="6938"/>
    <cellStyle name="Comma 2 2 4 3 2 7" xfId="5345"/>
    <cellStyle name="Comma 2 2 4 3 2 8" xfId="2362"/>
    <cellStyle name="Comma 2 2 4 3 3" xfId="443"/>
    <cellStyle name="Comma 2 2 4 3 3 2" xfId="957"/>
    <cellStyle name="Comma 2 2 4 3 3 2 2" xfId="2001"/>
    <cellStyle name="Comma 2 2 4 3 3 2 2 2" xfId="8422"/>
    <cellStyle name="Comma 2 2 4 3 3 2 2 3" xfId="6592"/>
    <cellStyle name="Comma 2 2 4 3 3 2 2 4" xfId="3846"/>
    <cellStyle name="Comma 2 2 4 3 3 2 3" xfId="4899"/>
    <cellStyle name="Comma 2 2 4 3 3 2 4" xfId="7506"/>
    <cellStyle name="Comma 2 2 4 3 3 2 5" xfId="5188"/>
    <cellStyle name="Comma 2 2 4 3 3 2 6" xfId="2930"/>
    <cellStyle name="Comma 2 2 4 3 3 3" xfId="1487"/>
    <cellStyle name="Comma 2 2 4 3 3 3 2" xfId="7972"/>
    <cellStyle name="Comma 2 2 4 3 3 3 3" xfId="6142"/>
    <cellStyle name="Comma 2 2 4 3 3 3 4" xfId="3396"/>
    <cellStyle name="Comma 2 2 4 3 3 4" xfId="4401"/>
    <cellStyle name="Comma 2 2 4 3 3 5" xfId="7056"/>
    <cellStyle name="Comma 2 2 4 3 3 6" xfId="5241"/>
    <cellStyle name="Comma 2 2 4 3 3 7" xfId="2480"/>
    <cellStyle name="Comma 2 2 4 3 4" xfId="700"/>
    <cellStyle name="Comma 2 2 4 3 4 2" xfId="1744"/>
    <cellStyle name="Comma 2 2 4 3 4 2 2" xfId="8197"/>
    <cellStyle name="Comma 2 2 4 3 4 2 3" xfId="6367"/>
    <cellStyle name="Comma 2 2 4 3 4 2 4" xfId="3621"/>
    <cellStyle name="Comma 2 2 4 3 4 3" xfId="4651"/>
    <cellStyle name="Comma 2 2 4 3 4 4" xfId="7281"/>
    <cellStyle name="Comma 2 2 4 3 4 5" xfId="5139"/>
    <cellStyle name="Comma 2 2 4 3 4 6" xfId="2705"/>
    <cellStyle name="Comma 2 2 4 3 5" xfId="1223"/>
    <cellStyle name="Comma 2 2 4 3 5 2" xfId="7740"/>
    <cellStyle name="Comma 2 2 4 3 5 3" xfId="5910"/>
    <cellStyle name="Comma 2 2 4 3 5 4" xfId="3164"/>
    <cellStyle name="Comma 2 2 4 3 6" xfId="4136"/>
    <cellStyle name="Comma 2 2 4 3 7" xfId="6753"/>
    <cellStyle name="Comma 2 2 4 3 8" xfId="5215"/>
    <cellStyle name="Comma 2 2 4 3 9" xfId="2248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2 2" xfId="8494"/>
    <cellStyle name="Comma 2 2 4 4 2 2 2 2 3" xfId="6664"/>
    <cellStyle name="Comma 2 2 4 4 2 2 2 2 4" xfId="3918"/>
    <cellStyle name="Comma 2 2 4 4 2 2 2 3" xfId="4971"/>
    <cellStyle name="Comma 2 2 4 4 2 2 2 4" xfId="7578"/>
    <cellStyle name="Comma 2 2 4 4 2 2 2 5" xfId="3999"/>
    <cellStyle name="Comma 2 2 4 4 2 2 2 6" xfId="3002"/>
    <cellStyle name="Comma 2 2 4 4 2 2 3" xfId="1559"/>
    <cellStyle name="Comma 2 2 4 4 2 2 3 2" xfId="8044"/>
    <cellStyle name="Comma 2 2 4 4 2 2 3 3" xfId="6214"/>
    <cellStyle name="Comma 2 2 4 4 2 2 3 4" xfId="3468"/>
    <cellStyle name="Comma 2 2 4 4 2 2 4" xfId="4473"/>
    <cellStyle name="Comma 2 2 4 4 2 2 5" xfId="7128"/>
    <cellStyle name="Comma 2 2 4 4 2 2 6" xfId="5744"/>
    <cellStyle name="Comma 2 2 4 4 2 2 7" xfId="2552"/>
    <cellStyle name="Comma 2 2 4 4 2 3" xfId="772"/>
    <cellStyle name="Comma 2 2 4 4 2 3 2" xfId="1816"/>
    <cellStyle name="Comma 2 2 4 4 2 3 2 2" xfId="8269"/>
    <cellStyle name="Comma 2 2 4 4 2 3 2 3" xfId="6439"/>
    <cellStyle name="Comma 2 2 4 4 2 3 2 4" xfId="3693"/>
    <cellStyle name="Comma 2 2 4 4 2 3 3" xfId="4723"/>
    <cellStyle name="Comma 2 2 4 4 2 3 4" xfId="7353"/>
    <cellStyle name="Comma 2 2 4 4 2 3 5" xfId="5463"/>
    <cellStyle name="Comma 2 2 4 4 2 3 6" xfId="2777"/>
    <cellStyle name="Comma 2 2 4 4 2 4" xfId="1299"/>
    <cellStyle name="Comma 2 2 4 4 2 4 2" xfId="7816"/>
    <cellStyle name="Comma 2 2 4 4 2 4 3" xfId="5986"/>
    <cellStyle name="Comma 2 2 4 4 2 4 4" xfId="3240"/>
    <cellStyle name="Comma 2 2 4 4 2 5" xfId="4219"/>
    <cellStyle name="Comma 2 2 4 4 2 6" xfId="6900"/>
    <cellStyle name="Comma 2 2 4 4 2 7" xfId="5760"/>
    <cellStyle name="Comma 2 2 4 4 2 8" xfId="2324"/>
    <cellStyle name="Comma 2 2 4 4 3" xfId="407"/>
    <cellStyle name="Comma 2 2 4 4 3 2" xfId="921"/>
    <cellStyle name="Comma 2 2 4 4 3 2 2" xfId="1965"/>
    <cellStyle name="Comma 2 2 4 4 3 2 2 2" xfId="8386"/>
    <cellStyle name="Comma 2 2 4 4 3 2 2 3" xfId="6556"/>
    <cellStyle name="Comma 2 2 4 4 3 2 2 4" xfId="3810"/>
    <cellStyle name="Comma 2 2 4 4 3 2 3" xfId="4863"/>
    <cellStyle name="Comma 2 2 4 4 3 2 4" xfId="7470"/>
    <cellStyle name="Comma 2 2 4 4 3 2 5" xfId="5569"/>
    <cellStyle name="Comma 2 2 4 4 3 2 6" xfId="2894"/>
    <cellStyle name="Comma 2 2 4 4 3 3" xfId="1451"/>
    <cellStyle name="Comma 2 2 4 4 3 3 2" xfId="7936"/>
    <cellStyle name="Comma 2 2 4 4 3 3 3" xfId="6106"/>
    <cellStyle name="Comma 2 2 4 4 3 3 4" xfId="3360"/>
    <cellStyle name="Comma 2 2 4 4 3 4" xfId="4365"/>
    <cellStyle name="Comma 2 2 4 4 3 5" xfId="7020"/>
    <cellStyle name="Comma 2 2 4 4 3 6" xfId="5358"/>
    <cellStyle name="Comma 2 2 4 4 3 7" xfId="2444"/>
    <cellStyle name="Comma 2 2 4 4 4" xfId="664"/>
    <cellStyle name="Comma 2 2 4 4 4 2" xfId="1708"/>
    <cellStyle name="Comma 2 2 4 4 4 2 2" xfId="8161"/>
    <cellStyle name="Comma 2 2 4 4 4 2 3" xfId="6331"/>
    <cellStyle name="Comma 2 2 4 4 4 2 4" xfId="3585"/>
    <cellStyle name="Comma 2 2 4 4 4 3" xfId="4615"/>
    <cellStyle name="Comma 2 2 4 4 4 4" xfId="7245"/>
    <cellStyle name="Comma 2 2 4 4 4 5" xfId="5647"/>
    <cellStyle name="Comma 2 2 4 4 4 6" xfId="2669"/>
    <cellStyle name="Comma 2 2 4 4 5" xfId="1185"/>
    <cellStyle name="Comma 2 2 4 4 5 2" xfId="7702"/>
    <cellStyle name="Comma 2 2 4 4 5 3" xfId="5872"/>
    <cellStyle name="Comma 2 2 4 4 5 4" xfId="3126"/>
    <cellStyle name="Comma 2 2 4 4 6" xfId="4098"/>
    <cellStyle name="Comma 2 2 4 4 7" xfId="6797"/>
    <cellStyle name="Comma 2 2 4 4 8" xfId="5390"/>
    <cellStyle name="Comma 2 2 4 4 9" xfId="2210"/>
    <cellStyle name="Comma 2 2 4 5" xfId="209"/>
    <cellStyle name="Comma 2 2 4 5 2" xfId="479"/>
    <cellStyle name="Comma 2 2 4 5 2 2" xfId="993"/>
    <cellStyle name="Comma 2 2 4 5 2 2 2" xfId="2037"/>
    <cellStyle name="Comma 2 2 4 5 2 2 2 2" xfId="8458"/>
    <cellStyle name="Comma 2 2 4 5 2 2 2 3" xfId="6628"/>
    <cellStyle name="Comma 2 2 4 5 2 2 2 4" xfId="3882"/>
    <cellStyle name="Comma 2 2 4 5 2 2 3" xfId="4935"/>
    <cellStyle name="Comma 2 2 4 5 2 2 4" xfId="7542"/>
    <cellStyle name="Comma 2 2 4 5 2 2 5" xfId="4290"/>
    <cellStyle name="Comma 2 2 4 5 2 2 6" xfId="2966"/>
    <cellStyle name="Comma 2 2 4 5 2 3" xfId="1523"/>
    <cellStyle name="Comma 2 2 4 5 2 3 2" xfId="8008"/>
    <cellStyle name="Comma 2 2 4 5 2 3 3" xfId="6178"/>
    <cellStyle name="Comma 2 2 4 5 2 3 4" xfId="3432"/>
    <cellStyle name="Comma 2 2 4 5 2 4" xfId="4437"/>
    <cellStyle name="Comma 2 2 4 5 2 5" xfId="7092"/>
    <cellStyle name="Comma 2 2 4 5 2 6" xfId="3989"/>
    <cellStyle name="Comma 2 2 4 5 2 7" xfId="2516"/>
    <cellStyle name="Comma 2 2 4 5 3" xfId="736"/>
    <cellStyle name="Comma 2 2 4 5 3 2" xfId="1780"/>
    <cellStyle name="Comma 2 2 4 5 3 2 2" xfId="8233"/>
    <cellStyle name="Comma 2 2 4 5 3 2 3" xfId="6403"/>
    <cellStyle name="Comma 2 2 4 5 3 2 4" xfId="3657"/>
    <cellStyle name="Comma 2 2 4 5 3 3" xfId="4687"/>
    <cellStyle name="Comma 2 2 4 5 3 4" xfId="7317"/>
    <cellStyle name="Comma 2 2 4 5 3 5" xfId="5081"/>
    <cellStyle name="Comma 2 2 4 5 3 6" xfId="2741"/>
    <cellStyle name="Comma 2 2 4 5 4" xfId="1261"/>
    <cellStyle name="Comma 2 2 4 5 4 2" xfId="7778"/>
    <cellStyle name="Comma 2 2 4 5 4 3" xfId="5948"/>
    <cellStyle name="Comma 2 2 4 5 4 4" xfId="3202"/>
    <cellStyle name="Comma 2 2 4 5 5" xfId="4179"/>
    <cellStyle name="Comma 2 2 4 5 6" xfId="6862"/>
    <cellStyle name="Comma 2 2 4 5 7" xfId="5111"/>
    <cellStyle name="Comma 2 2 4 5 8" xfId="2286"/>
    <cellStyle name="Comma 2 2 4 6" xfId="371"/>
    <cellStyle name="Comma 2 2 4 6 2" xfId="885"/>
    <cellStyle name="Comma 2 2 4 6 2 2" xfId="1929"/>
    <cellStyle name="Comma 2 2 4 6 2 2 2" xfId="8350"/>
    <cellStyle name="Comma 2 2 4 6 2 2 3" xfId="6520"/>
    <cellStyle name="Comma 2 2 4 6 2 2 4" xfId="3774"/>
    <cellStyle name="Comma 2 2 4 6 2 3" xfId="4827"/>
    <cellStyle name="Comma 2 2 4 6 2 4" xfId="7434"/>
    <cellStyle name="Comma 2 2 4 6 2 5" xfId="5076"/>
    <cellStyle name="Comma 2 2 4 6 2 6" xfId="2858"/>
    <cellStyle name="Comma 2 2 4 6 3" xfId="1415"/>
    <cellStyle name="Comma 2 2 4 6 3 2" xfId="7900"/>
    <cellStyle name="Comma 2 2 4 6 3 3" xfId="6070"/>
    <cellStyle name="Comma 2 2 4 6 3 4" xfId="3324"/>
    <cellStyle name="Comma 2 2 4 6 4" xfId="4329"/>
    <cellStyle name="Comma 2 2 4 6 5" xfId="6984"/>
    <cellStyle name="Comma 2 2 4 6 6" xfId="5432"/>
    <cellStyle name="Comma 2 2 4 6 7" xfId="2408"/>
    <cellStyle name="Comma 2 2 4 7" xfId="628"/>
    <cellStyle name="Comma 2 2 4 7 2" xfId="1672"/>
    <cellStyle name="Comma 2 2 4 7 2 2" xfId="8125"/>
    <cellStyle name="Comma 2 2 4 7 2 3" xfId="6295"/>
    <cellStyle name="Comma 2 2 4 7 2 4" xfId="3549"/>
    <cellStyle name="Comma 2 2 4 7 3" xfId="4579"/>
    <cellStyle name="Comma 2 2 4 7 4" xfId="7209"/>
    <cellStyle name="Comma 2 2 4 7 5" xfId="5213"/>
    <cellStyle name="Comma 2 2 4 7 6" xfId="2633"/>
    <cellStyle name="Comma 2 2 4 8" xfId="1147"/>
    <cellStyle name="Comma 2 2 4 8 2" xfId="7664"/>
    <cellStyle name="Comma 2 2 4 8 3" xfId="5834"/>
    <cellStyle name="Comma 2 2 4 8 4" xfId="3088"/>
    <cellStyle name="Comma 2 2 4 9" xfId="4058"/>
    <cellStyle name="Comma 2 2 5" xfId="97"/>
    <cellStyle name="Comma 2 2 5 10" xfId="5603"/>
    <cellStyle name="Comma 2 2 5 11" xfId="2181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2 2" xfId="8539"/>
    <cellStyle name="Comma 2 2 5 2 2 2 2 2 3" xfId="6709"/>
    <cellStyle name="Comma 2 2 5 2 2 2 2 2 4" xfId="3963"/>
    <cellStyle name="Comma 2 2 5 2 2 2 2 3" xfId="5016"/>
    <cellStyle name="Comma 2 2 5 2 2 2 2 4" xfId="7623"/>
    <cellStyle name="Comma 2 2 5 2 2 2 2 5" xfId="5278"/>
    <cellStyle name="Comma 2 2 5 2 2 2 2 6" xfId="3047"/>
    <cellStyle name="Comma 2 2 5 2 2 2 3" xfId="1604"/>
    <cellStyle name="Comma 2 2 5 2 2 2 3 2" xfId="8089"/>
    <cellStyle name="Comma 2 2 5 2 2 2 3 3" xfId="6259"/>
    <cellStyle name="Comma 2 2 5 2 2 2 3 4" xfId="3513"/>
    <cellStyle name="Comma 2 2 5 2 2 2 4" xfId="4518"/>
    <cellStyle name="Comma 2 2 5 2 2 2 5" xfId="7173"/>
    <cellStyle name="Comma 2 2 5 2 2 2 6" xfId="5711"/>
    <cellStyle name="Comma 2 2 5 2 2 2 7" xfId="2597"/>
    <cellStyle name="Comma 2 2 5 2 2 3" xfId="817"/>
    <cellStyle name="Comma 2 2 5 2 2 3 2" xfId="1861"/>
    <cellStyle name="Comma 2 2 5 2 2 3 2 2" xfId="8314"/>
    <cellStyle name="Comma 2 2 5 2 2 3 2 3" xfId="6484"/>
    <cellStyle name="Comma 2 2 5 2 2 3 2 4" xfId="3738"/>
    <cellStyle name="Comma 2 2 5 2 2 3 3" xfId="4768"/>
    <cellStyle name="Comma 2 2 5 2 2 3 4" xfId="7398"/>
    <cellStyle name="Comma 2 2 5 2 2 3 5" xfId="5097"/>
    <cellStyle name="Comma 2 2 5 2 2 3 6" xfId="2822"/>
    <cellStyle name="Comma 2 2 5 2 2 4" xfId="1346"/>
    <cellStyle name="Comma 2 2 5 2 2 4 2" xfId="7863"/>
    <cellStyle name="Comma 2 2 5 2 2 4 3" xfId="6033"/>
    <cellStyle name="Comma 2 2 5 2 2 4 4" xfId="3287"/>
    <cellStyle name="Comma 2 2 5 2 2 5" xfId="4267"/>
    <cellStyle name="Comma 2 2 5 2 2 6" xfId="6947"/>
    <cellStyle name="Comma 2 2 5 2 2 7" xfId="5451"/>
    <cellStyle name="Comma 2 2 5 2 2 8" xfId="2371"/>
    <cellStyle name="Comma 2 2 5 2 3" xfId="452"/>
    <cellStyle name="Comma 2 2 5 2 3 2" xfId="966"/>
    <cellStyle name="Comma 2 2 5 2 3 2 2" xfId="2010"/>
    <cellStyle name="Comma 2 2 5 2 3 2 2 2" xfId="8431"/>
    <cellStyle name="Comma 2 2 5 2 3 2 2 3" xfId="6601"/>
    <cellStyle name="Comma 2 2 5 2 3 2 2 4" xfId="3855"/>
    <cellStyle name="Comma 2 2 5 2 3 2 3" xfId="4908"/>
    <cellStyle name="Comma 2 2 5 2 3 2 4" xfId="7515"/>
    <cellStyle name="Comma 2 2 5 2 3 2 5" xfId="5528"/>
    <cellStyle name="Comma 2 2 5 2 3 2 6" xfId="2939"/>
    <cellStyle name="Comma 2 2 5 2 3 3" xfId="1496"/>
    <cellStyle name="Comma 2 2 5 2 3 3 2" xfId="7981"/>
    <cellStyle name="Comma 2 2 5 2 3 3 3" xfId="6151"/>
    <cellStyle name="Comma 2 2 5 2 3 3 4" xfId="3405"/>
    <cellStyle name="Comma 2 2 5 2 3 4" xfId="4410"/>
    <cellStyle name="Comma 2 2 5 2 3 5" xfId="7065"/>
    <cellStyle name="Comma 2 2 5 2 3 6" xfId="5581"/>
    <cellStyle name="Comma 2 2 5 2 3 7" xfId="2489"/>
    <cellStyle name="Comma 2 2 5 2 4" xfId="709"/>
    <cellStyle name="Comma 2 2 5 2 4 2" xfId="1753"/>
    <cellStyle name="Comma 2 2 5 2 4 2 2" xfId="8206"/>
    <cellStyle name="Comma 2 2 5 2 4 2 3" xfId="6376"/>
    <cellStyle name="Comma 2 2 5 2 4 2 4" xfId="3630"/>
    <cellStyle name="Comma 2 2 5 2 4 3" xfId="4660"/>
    <cellStyle name="Comma 2 2 5 2 4 4" xfId="7290"/>
    <cellStyle name="Comma 2 2 5 2 4 5" xfId="4029"/>
    <cellStyle name="Comma 2 2 5 2 4 6" xfId="2714"/>
    <cellStyle name="Comma 2 2 5 2 5" xfId="1232"/>
    <cellStyle name="Comma 2 2 5 2 5 2" xfId="7749"/>
    <cellStyle name="Comma 2 2 5 2 5 3" xfId="5919"/>
    <cellStyle name="Comma 2 2 5 2 5 4" xfId="3173"/>
    <cellStyle name="Comma 2 2 5 2 6" xfId="4146"/>
    <cellStyle name="Comma 2 2 5 2 7" xfId="6741"/>
    <cellStyle name="Comma 2 2 5 2 8" xfId="5768"/>
    <cellStyle name="Comma 2 2 5 2 9" xfId="2257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2 2" xfId="8503"/>
    <cellStyle name="Comma 2 2 5 3 2 2 2 2 3" xfId="6673"/>
    <cellStyle name="Comma 2 2 5 3 2 2 2 2 4" xfId="3927"/>
    <cellStyle name="Comma 2 2 5 3 2 2 2 3" xfId="4980"/>
    <cellStyle name="Comma 2 2 5 3 2 2 2 4" xfId="7587"/>
    <cellStyle name="Comma 2 2 5 3 2 2 2 5" xfId="5670"/>
    <cellStyle name="Comma 2 2 5 3 2 2 2 6" xfId="3011"/>
    <cellStyle name="Comma 2 2 5 3 2 2 3" xfId="1568"/>
    <cellStyle name="Comma 2 2 5 3 2 2 3 2" xfId="8053"/>
    <cellStyle name="Comma 2 2 5 3 2 2 3 3" xfId="6223"/>
    <cellStyle name="Comma 2 2 5 3 2 2 3 4" xfId="3477"/>
    <cellStyle name="Comma 2 2 5 3 2 2 4" xfId="4482"/>
    <cellStyle name="Comma 2 2 5 3 2 2 5" xfId="7137"/>
    <cellStyle name="Comma 2 2 5 3 2 2 6" xfId="5348"/>
    <cellStyle name="Comma 2 2 5 3 2 2 7" xfId="2561"/>
    <cellStyle name="Comma 2 2 5 3 2 3" xfId="781"/>
    <cellStyle name="Comma 2 2 5 3 2 3 2" xfId="1825"/>
    <cellStyle name="Comma 2 2 5 3 2 3 2 2" xfId="8278"/>
    <cellStyle name="Comma 2 2 5 3 2 3 2 3" xfId="6448"/>
    <cellStyle name="Comma 2 2 5 3 2 3 2 4" xfId="3702"/>
    <cellStyle name="Comma 2 2 5 3 2 3 3" xfId="4732"/>
    <cellStyle name="Comma 2 2 5 3 2 3 4" xfId="7362"/>
    <cellStyle name="Comma 2 2 5 3 2 3 5" xfId="5628"/>
    <cellStyle name="Comma 2 2 5 3 2 3 6" xfId="2786"/>
    <cellStyle name="Comma 2 2 5 3 2 4" xfId="1308"/>
    <cellStyle name="Comma 2 2 5 3 2 4 2" xfId="7825"/>
    <cellStyle name="Comma 2 2 5 3 2 4 3" xfId="5995"/>
    <cellStyle name="Comma 2 2 5 3 2 4 4" xfId="3249"/>
    <cellStyle name="Comma 2 2 5 3 2 5" xfId="4228"/>
    <cellStyle name="Comma 2 2 5 3 2 6" xfId="6909"/>
    <cellStyle name="Comma 2 2 5 3 2 7" xfId="5363"/>
    <cellStyle name="Comma 2 2 5 3 2 8" xfId="2333"/>
    <cellStyle name="Comma 2 2 5 3 3" xfId="416"/>
    <cellStyle name="Comma 2 2 5 3 3 2" xfId="930"/>
    <cellStyle name="Comma 2 2 5 3 3 2 2" xfId="1974"/>
    <cellStyle name="Comma 2 2 5 3 3 2 2 2" xfId="8395"/>
    <cellStyle name="Comma 2 2 5 3 3 2 2 3" xfId="6565"/>
    <cellStyle name="Comma 2 2 5 3 3 2 2 4" xfId="3819"/>
    <cellStyle name="Comma 2 2 5 3 3 2 3" xfId="4872"/>
    <cellStyle name="Comma 2 2 5 3 3 2 4" xfId="7479"/>
    <cellStyle name="Comma 2 2 5 3 3 2 5" xfId="5733"/>
    <cellStyle name="Comma 2 2 5 3 3 2 6" xfId="2903"/>
    <cellStyle name="Comma 2 2 5 3 3 3" xfId="1460"/>
    <cellStyle name="Comma 2 2 5 3 3 3 2" xfId="7945"/>
    <cellStyle name="Comma 2 2 5 3 3 3 3" xfId="6115"/>
    <cellStyle name="Comma 2 2 5 3 3 3 4" xfId="3369"/>
    <cellStyle name="Comma 2 2 5 3 3 4" xfId="4374"/>
    <cellStyle name="Comma 2 2 5 3 3 5" xfId="7029"/>
    <cellStyle name="Comma 2 2 5 3 3 6" xfId="5288"/>
    <cellStyle name="Comma 2 2 5 3 3 7" xfId="2453"/>
    <cellStyle name="Comma 2 2 5 3 4" xfId="673"/>
    <cellStyle name="Comma 2 2 5 3 4 2" xfId="1717"/>
    <cellStyle name="Comma 2 2 5 3 4 2 2" xfId="8170"/>
    <cellStyle name="Comma 2 2 5 3 4 2 3" xfId="6340"/>
    <cellStyle name="Comma 2 2 5 3 4 2 4" xfId="3594"/>
    <cellStyle name="Comma 2 2 5 3 4 3" xfId="4624"/>
    <cellStyle name="Comma 2 2 5 3 4 4" xfId="7254"/>
    <cellStyle name="Comma 2 2 5 3 4 5" xfId="5251"/>
    <cellStyle name="Comma 2 2 5 3 4 6" xfId="2678"/>
    <cellStyle name="Comma 2 2 5 3 5" xfId="1194"/>
    <cellStyle name="Comma 2 2 5 3 5 2" xfId="7711"/>
    <cellStyle name="Comma 2 2 5 3 5 3" xfId="5881"/>
    <cellStyle name="Comma 2 2 5 3 5 4" xfId="3135"/>
    <cellStyle name="Comma 2 2 5 3 6" xfId="4107"/>
    <cellStyle name="Comma 2 2 5 3 7" xfId="6821"/>
    <cellStyle name="Comma 2 2 5 3 8" xfId="5600"/>
    <cellStyle name="Comma 2 2 5 3 9" xfId="2219"/>
    <cellStyle name="Comma 2 2 5 4" xfId="219"/>
    <cellStyle name="Comma 2 2 5 4 2" xfId="488"/>
    <cellStyle name="Comma 2 2 5 4 2 2" xfId="1002"/>
    <cellStyle name="Comma 2 2 5 4 2 2 2" xfId="2046"/>
    <cellStyle name="Comma 2 2 5 4 2 2 2 2" xfId="8467"/>
    <cellStyle name="Comma 2 2 5 4 2 2 2 3" xfId="6637"/>
    <cellStyle name="Comma 2 2 5 4 2 2 2 4" xfId="3891"/>
    <cellStyle name="Comma 2 2 5 4 2 2 3" xfId="4944"/>
    <cellStyle name="Comma 2 2 5 4 2 2 4" xfId="7551"/>
    <cellStyle name="Comma 2 2 5 4 2 2 5" xfId="4292"/>
    <cellStyle name="Comma 2 2 5 4 2 2 6" xfId="2975"/>
    <cellStyle name="Comma 2 2 5 4 2 3" xfId="1532"/>
    <cellStyle name="Comma 2 2 5 4 2 3 2" xfId="8017"/>
    <cellStyle name="Comma 2 2 5 4 2 3 3" xfId="6187"/>
    <cellStyle name="Comma 2 2 5 4 2 3 4" xfId="3441"/>
    <cellStyle name="Comma 2 2 5 4 2 4" xfId="4446"/>
    <cellStyle name="Comma 2 2 5 4 2 5" xfId="7101"/>
    <cellStyle name="Comma 2 2 5 4 2 6" xfId="5659"/>
    <cellStyle name="Comma 2 2 5 4 2 7" xfId="2525"/>
    <cellStyle name="Comma 2 2 5 4 3" xfId="745"/>
    <cellStyle name="Comma 2 2 5 4 3 2" xfId="1789"/>
    <cellStyle name="Comma 2 2 5 4 3 2 2" xfId="8242"/>
    <cellStyle name="Comma 2 2 5 4 3 2 3" xfId="6412"/>
    <cellStyle name="Comma 2 2 5 4 3 2 4" xfId="3666"/>
    <cellStyle name="Comma 2 2 5 4 3 3" xfId="4696"/>
    <cellStyle name="Comma 2 2 5 4 3 4" xfId="7326"/>
    <cellStyle name="Comma 2 2 5 4 3 5" xfId="5488"/>
    <cellStyle name="Comma 2 2 5 4 3 6" xfId="2750"/>
    <cellStyle name="Comma 2 2 5 4 4" xfId="1270"/>
    <cellStyle name="Comma 2 2 5 4 4 2" xfId="7787"/>
    <cellStyle name="Comma 2 2 5 4 4 3" xfId="5957"/>
    <cellStyle name="Comma 2 2 5 4 4 4" xfId="3211"/>
    <cellStyle name="Comma 2 2 5 4 5" xfId="4189"/>
    <cellStyle name="Comma 2 2 5 4 6" xfId="6871"/>
    <cellStyle name="Comma 2 2 5 4 7" xfId="5713"/>
    <cellStyle name="Comma 2 2 5 4 8" xfId="2295"/>
    <cellStyle name="Comma 2 2 5 5" xfId="380"/>
    <cellStyle name="Comma 2 2 5 5 2" xfId="894"/>
    <cellStyle name="Comma 2 2 5 5 2 2" xfId="1938"/>
    <cellStyle name="Comma 2 2 5 5 2 2 2" xfId="8359"/>
    <cellStyle name="Comma 2 2 5 5 2 2 3" xfId="6529"/>
    <cellStyle name="Comma 2 2 5 5 2 2 4" xfId="3783"/>
    <cellStyle name="Comma 2 2 5 5 2 3" xfId="4836"/>
    <cellStyle name="Comma 2 2 5 5 2 4" xfId="7443"/>
    <cellStyle name="Comma 2 2 5 5 2 5" xfId="5484"/>
    <cellStyle name="Comma 2 2 5 5 2 6" xfId="2867"/>
    <cellStyle name="Comma 2 2 5 5 3" xfId="1424"/>
    <cellStyle name="Comma 2 2 5 5 3 2" xfId="7909"/>
    <cellStyle name="Comma 2 2 5 5 3 3" xfId="6079"/>
    <cellStyle name="Comma 2 2 5 5 3 4" xfId="3333"/>
    <cellStyle name="Comma 2 2 5 5 4" xfId="4338"/>
    <cellStyle name="Comma 2 2 5 5 5" xfId="6993"/>
    <cellStyle name="Comma 2 2 5 5 6" xfId="5675"/>
    <cellStyle name="Comma 2 2 5 5 7" xfId="2417"/>
    <cellStyle name="Comma 2 2 5 6" xfId="637"/>
    <cellStyle name="Comma 2 2 5 6 2" xfId="1681"/>
    <cellStyle name="Comma 2 2 5 6 2 2" xfId="8134"/>
    <cellStyle name="Comma 2 2 5 6 2 3" xfId="6304"/>
    <cellStyle name="Comma 2 2 5 6 2 4" xfId="3558"/>
    <cellStyle name="Comma 2 2 5 6 3" xfId="4588"/>
    <cellStyle name="Comma 2 2 5 6 4" xfId="7218"/>
    <cellStyle name="Comma 2 2 5 6 5" xfId="5766"/>
    <cellStyle name="Comma 2 2 5 6 6" xfId="2642"/>
    <cellStyle name="Comma 2 2 5 7" xfId="1156"/>
    <cellStyle name="Comma 2 2 5 7 2" xfId="7673"/>
    <cellStyle name="Comma 2 2 5 7 3" xfId="5843"/>
    <cellStyle name="Comma 2 2 5 7 4" xfId="3097"/>
    <cellStyle name="Comma 2 2 5 8" xfId="4068"/>
    <cellStyle name="Comma 2 2 5 9" xfId="6822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2 2" xfId="8521"/>
    <cellStyle name="Comma 2 2 6 2 2 2 2 3" xfId="6691"/>
    <cellStyle name="Comma 2 2 6 2 2 2 2 4" xfId="3945"/>
    <cellStyle name="Comma 2 2 6 2 2 2 3" xfId="4998"/>
    <cellStyle name="Comma 2 2 6 2 2 2 4" xfId="7605"/>
    <cellStyle name="Comma 2 2 6 2 2 2 5" xfId="5382"/>
    <cellStyle name="Comma 2 2 6 2 2 2 6" xfId="3029"/>
    <cellStyle name="Comma 2 2 6 2 2 3" xfId="1586"/>
    <cellStyle name="Comma 2 2 6 2 2 3 2" xfId="8071"/>
    <cellStyle name="Comma 2 2 6 2 2 3 3" xfId="6241"/>
    <cellStyle name="Comma 2 2 6 2 2 3 4" xfId="3495"/>
    <cellStyle name="Comma 2 2 6 2 2 4" xfId="4500"/>
    <cellStyle name="Comma 2 2 6 2 2 5" xfId="7155"/>
    <cellStyle name="Comma 2 2 6 2 2 6" xfId="5486"/>
    <cellStyle name="Comma 2 2 6 2 2 7" xfId="2579"/>
    <cellStyle name="Comma 2 2 6 2 3" xfId="799"/>
    <cellStyle name="Comma 2 2 6 2 3 2" xfId="1843"/>
    <cellStyle name="Comma 2 2 6 2 3 2 2" xfId="8296"/>
    <cellStyle name="Comma 2 2 6 2 3 2 3" xfId="6466"/>
    <cellStyle name="Comma 2 2 6 2 3 2 4" xfId="3720"/>
    <cellStyle name="Comma 2 2 6 2 3 3" xfId="4750"/>
    <cellStyle name="Comma 2 2 6 2 3 4" xfId="7380"/>
    <cellStyle name="Comma 2 2 6 2 3 5" xfId="5788"/>
    <cellStyle name="Comma 2 2 6 2 3 6" xfId="2804"/>
    <cellStyle name="Comma 2 2 6 2 4" xfId="1327"/>
    <cellStyle name="Comma 2 2 6 2 4 2" xfId="7844"/>
    <cellStyle name="Comma 2 2 6 2 4 3" xfId="6014"/>
    <cellStyle name="Comma 2 2 6 2 4 4" xfId="3268"/>
    <cellStyle name="Comma 2 2 6 2 5" xfId="4247"/>
    <cellStyle name="Comma 2 2 6 2 6" xfId="6928"/>
    <cellStyle name="Comma 2 2 6 2 7" xfId="5529"/>
    <cellStyle name="Comma 2 2 6 2 8" xfId="2352"/>
    <cellStyle name="Comma 2 2 6 3" xfId="434"/>
    <cellStyle name="Comma 2 2 6 3 2" xfId="948"/>
    <cellStyle name="Comma 2 2 6 3 2 2" xfId="1992"/>
    <cellStyle name="Comma 2 2 6 3 2 2 2" xfId="8413"/>
    <cellStyle name="Comma 2 2 6 3 2 2 3" xfId="6583"/>
    <cellStyle name="Comma 2 2 6 3 2 2 4" xfId="3837"/>
    <cellStyle name="Comma 2 2 6 3 2 3" xfId="4890"/>
    <cellStyle name="Comma 2 2 6 3 2 4" xfId="7497"/>
    <cellStyle name="Comma 2 2 6 3 2 5" xfId="5049"/>
    <cellStyle name="Comma 2 2 6 3 2 6" xfId="2921"/>
    <cellStyle name="Comma 2 2 6 3 3" xfId="1478"/>
    <cellStyle name="Comma 2 2 6 3 3 2" xfId="7963"/>
    <cellStyle name="Comma 2 2 6 3 3 3" xfId="6133"/>
    <cellStyle name="Comma 2 2 6 3 3 4" xfId="3387"/>
    <cellStyle name="Comma 2 2 6 3 4" xfId="4392"/>
    <cellStyle name="Comma 2 2 6 3 5" xfId="7047"/>
    <cellStyle name="Comma 2 2 6 3 6" xfId="5425"/>
    <cellStyle name="Comma 2 2 6 3 7" xfId="2471"/>
    <cellStyle name="Comma 2 2 6 4" xfId="691"/>
    <cellStyle name="Comma 2 2 6 4 2" xfId="1735"/>
    <cellStyle name="Comma 2 2 6 4 2 2" xfId="8188"/>
    <cellStyle name="Comma 2 2 6 4 2 3" xfId="6358"/>
    <cellStyle name="Comma 2 2 6 4 2 4" xfId="3612"/>
    <cellStyle name="Comma 2 2 6 4 3" xfId="4642"/>
    <cellStyle name="Comma 2 2 6 4 4" xfId="7272"/>
    <cellStyle name="Comma 2 2 6 4 5" xfId="5328"/>
    <cellStyle name="Comma 2 2 6 4 6" xfId="2696"/>
    <cellStyle name="Comma 2 2 6 5" xfId="1213"/>
    <cellStyle name="Comma 2 2 6 5 2" xfId="7730"/>
    <cellStyle name="Comma 2 2 6 5 3" xfId="5900"/>
    <cellStyle name="Comma 2 2 6 5 4" xfId="3154"/>
    <cellStyle name="Comma 2 2 6 6" xfId="4126"/>
    <cellStyle name="Comma 2 2 6 7" xfId="6729"/>
    <cellStyle name="Comma 2 2 6 8" xfId="3990"/>
    <cellStyle name="Comma 2 2 6 9" xfId="2238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2 2" xfId="8485"/>
    <cellStyle name="Comma 2 2 7 2 2 2 2 3" xfId="6655"/>
    <cellStyle name="Comma 2 2 7 2 2 2 2 4" xfId="3909"/>
    <cellStyle name="Comma 2 2 7 2 2 2 3" xfId="4962"/>
    <cellStyle name="Comma 2 2 7 2 2 2 4" xfId="7569"/>
    <cellStyle name="Comma 2 2 7 2 2 2 5" xfId="5100"/>
    <cellStyle name="Comma 2 2 7 2 2 2 6" xfId="2993"/>
    <cellStyle name="Comma 2 2 7 2 2 3" xfId="1550"/>
    <cellStyle name="Comma 2 2 7 2 2 3 2" xfId="8035"/>
    <cellStyle name="Comma 2 2 7 2 2 3 3" xfId="6205"/>
    <cellStyle name="Comma 2 2 7 2 2 3 4" xfId="3459"/>
    <cellStyle name="Comma 2 2 7 2 2 4" xfId="4464"/>
    <cellStyle name="Comma 2 2 7 2 2 5" xfId="7119"/>
    <cellStyle name="Comma 2 2 7 2 2 6" xfId="5193"/>
    <cellStyle name="Comma 2 2 7 2 2 7" xfId="2543"/>
    <cellStyle name="Comma 2 2 7 2 3" xfId="763"/>
    <cellStyle name="Comma 2 2 7 2 3 2" xfId="1807"/>
    <cellStyle name="Comma 2 2 7 2 3 2 2" xfId="8260"/>
    <cellStyle name="Comma 2 2 7 2 3 2 3" xfId="6430"/>
    <cellStyle name="Comma 2 2 7 2 3 2 4" xfId="3684"/>
    <cellStyle name="Comma 2 2 7 2 3 3" xfId="4714"/>
    <cellStyle name="Comma 2 2 7 2 3 4" xfId="7344"/>
    <cellStyle name="Comma 2 2 7 2 3 5" xfId="5054"/>
    <cellStyle name="Comma 2 2 7 2 3 6" xfId="2768"/>
    <cellStyle name="Comma 2 2 7 2 4" xfId="1289"/>
    <cellStyle name="Comma 2 2 7 2 4 2" xfId="7806"/>
    <cellStyle name="Comma 2 2 7 2 4 3" xfId="5976"/>
    <cellStyle name="Comma 2 2 7 2 4 4" xfId="3230"/>
    <cellStyle name="Comma 2 2 7 2 5" xfId="4209"/>
    <cellStyle name="Comma 2 2 7 2 6" xfId="6890"/>
    <cellStyle name="Comma 2 2 7 2 7" xfId="5634"/>
    <cellStyle name="Comma 2 2 7 2 8" xfId="2314"/>
    <cellStyle name="Comma 2 2 7 3" xfId="398"/>
    <cellStyle name="Comma 2 2 7 3 2" xfId="912"/>
    <cellStyle name="Comma 2 2 7 3 2 2" xfId="1956"/>
    <cellStyle name="Comma 2 2 7 3 2 2 2" xfId="8377"/>
    <cellStyle name="Comma 2 2 7 3 2 2 3" xfId="6547"/>
    <cellStyle name="Comma 2 2 7 3 2 2 4" xfId="3801"/>
    <cellStyle name="Comma 2 2 7 3 2 3" xfId="4854"/>
    <cellStyle name="Comma 2 2 7 3 2 4" xfId="7461"/>
    <cellStyle name="Comma 2 2 7 3 2 5" xfId="5230"/>
    <cellStyle name="Comma 2 2 7 3 2 6" xfId="2885"/>
    <cellStyle name="Comma 2 2 7 3 3" xfId="1442"/>
    <cellStyle name="Comma 2 2 7 3 3 2" xfId="7927"/>
    <cellStyle name="Comma 2 2 7 3 3 3" xfId="6097"/>
    <cellStyle name="Comma 2 2 7 3 3 4" xfId="3351"/>
    <cellStyle name="Comma 2 2 7 3 4" xfId="4356"/>
    <cellStyle name="Comma 2 2 7 3 5" xfId="7011"/>
    <cellStyle name="Comma 2 2 7 3 6" xfId="5754"/>
    <cellStyle name="Comma 2 2 7 3 7" xfId="2435"/>
    <cellStyle name="Comma 2 2 7 4" xfId="655"/>
    <cellStyle name="Comma 2 2 7 4 2" xfId="1699"/>
    <cellStyle name="Comma 2 2 7 4 2 2" xfId="8152"/>
    <cellStyle name="Comma 2 2 7 4 2 3" xfId="6322"/>
    <cellStyle name="Comma 2 2 7 4 2 4" xfId="3576"/>
    <cellStyle name="Comma 2 2 7 4 3" xfId="4606"/>
    <cellStyle name="Comma 2 2 7 4 4" xfId="7236"/>
    <cellStyle name="Comma 2 2 7 4 5" xfId="5401"/>
    <cellStyle name="Comma 2 2 7 4 6" xfId="2660"/>
    <cellStyle name="Comma 2 2 7 5" xfId="1175"/>
    <cellStyle name="Comma 2 2 7 5 2" xfId="7692"/>
    <cellStyle name="Comma 2 2 7 5 3" xfId="5862"/>
    <cellStyle name="Comma 2 2 7 5 4" xfId="3116"/>
    <cellStyle name="Comma 2 2 7 6" xfId="4088"/>
    <cellStyle name="Comma 2 2 7 7" xfId="6764"/>
    <cellStyle name="Comma 2 2 7 8" xfId="5162"/>
    <cellStyle name="Comma 2 2 7 9" xfId="2200"/>
    <cellStyle name="Comma 2 2 8" xfId="199"/>
    <cellStyle name="Comma 2 2 8 2" xfId="470"/>
    <cellStyle name="Comma 2 2 8 2 2" xfId="984"/>
    <cellStyle name="Comma 2 2 8 2 2 2" xfId="2028"/>
    <cellStyle name="Comma 2 2 8 2 2 2 2" xfId="8449"/>
    <cellStyle name="Comma 2 2 8 2 2 2 3" xfId="6619"/>
    <cellStyle name="Comma 2 2 8 2 2 2 4" xfId="3873"/>
    <cellStyle name="Comma 2 2 8 2 2 3" xfId="4926"/>
    <cellStyle name="Comma 2 2 8 2 2 4" xfId="7533"/>
    <cellStyle name="Comma 2 2 8 2 2 5" xfId="5298"/>
    <cellStyle name="Comma 2 2 8 2 2 6" xfId="2957"/>
    <cellStyle name="Comma 2 2 8 2 3" xfId="1514"/>
    <cellStyle name="Comma 2 2 8 2 3 2" xfId="7999"/>
    <cellStyle name="Comma 2 2 8 2 3 3" xfId="6169"/>
    <cellStyle name="Comma 2 2 8 2 3 4" xfId="3423"/>
    <cellStyle name="Comma 2 2 8 2 4" xfId="4428"/>
    <cellStyle name="Comma 2 2 8 2 5" xfId="7083"/>
    <cellStyle name="Comma 2 2 8 2 6" xfId="5087"/>
    <cellStyle name="Comma 2 2 8 2 7" xfId="2507"/>
    <cellStyle name="Comma 2 2 8 3" xfId="727"/>
    <cellStyle name="Comma 2 2 8 3 2" xfId="1771"/>
    <cellStyle name="Comma 2 2 8 3 2 2" xfId="8224"/>
    <cellStyle name="Comma 2 2 8 3 2 3" xfId="6394"/>
    <cellStyle name="Comma 2 2 8 3 2 4" xfId="3648"/>
    <cellStyle name="Comma 2 2 8 3 3" xfId="4678"/>
    <cellStyle name="Comma 2 2 8 3 4" xfId="7308"/>
    <cellStyle name="Comma 2 2 8 3 5" xfId="5351"/>
    <cellStyle name="Comma 2 2 8 3 6" xfId="2732"/>
    <cellStyle name="Comma 2 2 8 4" xfId="1251"/>
    <cellStyle name="Comma 2 2 8 4 2" xfId="7768"/>
    <cellStyle name="Comma 2 2 8 4 3" xfId="5938"/>
    <cellStyle name="Comma 2 2 8 4 4" xfId="3192"/>
    <cellStyle name="Comma 2 2 8 5" xfId="4169"/>
    <cellStyle name="Comma 2 2 8 6" xfId="6852"/>
    <cellStyle name="Comma 2 2 8 7" xfId="5355"/>
    <cellStyle name="Comma 2 2 8 8" xfId="2276"/>
    <cellStyle name="Comma 2 2 9" xfId="73"/>
    <cellStyle name="Comma 2 2 9 2" xfId="360"/>
    <cellStyle name="Comma 2 2 9 2 2" xfId="874"/>
    <cellStyle name="Comma 2 2 9 2 2 2" xfId="1918"/>
    <cellStyle name="Comma 2 2 9 2 2 2 2" xfId="8341"/>
    <cellStyle name="Comma 2 2 9 2 2 2 3" xfId="6511"/>
    <cellStyle name="Comma 2 2 9 2 2 2 4" xfId="3765"/>
    <cellStyle name="Comma 2 2 9 2 2 3" xfId="4816"/>
    <cellStyle name="Comma 2 2 9 2 2 4" xfId="7425"/>
    <cellStyle name="Comma 2 2 9 2 2 5" xfId="5561"/>
    <cellStyle name="Comma 2 2 9 2 2 6" xfId="2849"/>
    <cellStyle name="Comma 2 2 9 2 3" xfId="1404"/>
    <cellStyle name="Comma 2 2 9 2 3 2" xfId="7891"/>
    <cellStyle name="Comma 2 2 9 2 3 3" xfId="6061"/>
    <cellStyle name="Comma 2 2 9 2 3 4" xfId="3315"/>
    <cellStyle name="Comma 2 2 9 2 4" xfId="4319"/>
    <cellStyle name="Comma 2 2 9 2 5" xfId="6975"/>
    <cellStyle name="Comma 2 2 9 2 6" xfId="4310"/>
    <cellStyle name="Comma 2 2 9 2 7" xfId="2399"/>
    <cellStyle name="Comma 2 2 9 3" xfId="617"/>
    <cellStyle name="Comma 2 2 9 3 2" xfId="1661"/>
    <cellStyle name="Comma 2 2 9 3 2 2" xfId="8116"/>
    <cellStyle name="Comma 2 2 9 3 2 3" xfId="6286"/>
    <cellStyle name="Comma 2 2 9 3 2 4" xfId="3540"/>
    <cellStyle name="Comma 2 2 9 3 3" xfId="4568"/>
    <cellStyle name="Comma 2 2 9 3 4" xfId="7200"/>
    <cellStyle name="Comma 2 2 9 3 5" xfId="4034"/>
    <cellStyle name="Comma 2 2 9 3 6" xfId="2624"/>
    <cellStyle name="Comma 2 2 9 4" xfId="1133"/>
    <cellStyle name="Comma 2 2 9 4 2" xfId="7652"/>
    <cellStyle name="Comma 2 2 9 4 3" xfId="5822"/>
    <cellStyle name="Comma 2 2 9 4 4" xfId="3076"/>
    <cellStyle name="Comma 2 2 9 5" xfId="4045"/>
    <cellStyle name="Comma 2 2 9 6" xfId="6773"/>
    <cellStyle name="Comma 2 2 9 7" xfId="5158"/>
    <cellStyle name="Comma 2 2 9 8" xfId="2160"/>
    <cellStyle name="Comma 2 3" xfId="51"/>
    <cellStyle name="Comma 2 3 10" xfId="1111"/>
    <cellStyle name="Comma 2 3 10 2" xfId="7643"/>
    <cellStyle name="Comma 2 3 10 3" xfId="5813"/>
    <cellStyle name="Comma 2 3 10 4" xfId="3067"/>
    <cellStyle name="Comma 2 3 11" xfId="4026"/>
    <cellStyle name="Comma 2 3 12" xfId="6780"/>
    <cellStyle name="Comma 2 3 13" xfId="4553"/>
    <cellStyle name="Comma 2 3 14" xfId="2151"/>
    <cellStyle name="Comma 2 3 2" xfId="64"/>
    <cellStyle name="Comma 2 3 2 10" xfId="4038"/>
    <cellStyle name="Comma 2 3 2 11" xfId="6778"/>
    <cellStyle name="Comma 2 3 2 12" xfId="5154"/>
    <cellStyle name="Comma 2 3 2 13" xfId="2156"/>
    <cellStyle name="Comma 2 3 2 2" xfId="109"/>
    <cellStyle name="Comma 2 3 2 2 10" xfId="5372"/>
    <cellStyle name="Comma 2 3 2 2 11" xfId="2193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2 2" xfId="8550"/>
    <cellStyle name="Comma 2 3 2 2 2 2 2 2 2 3" xfId="6720"/>
    <cellStyle name="Comma 2 3 2 2 2 2 2 2 2 4" xfId="3974"/>
    <cellStyle name="Comma 2 3 2 2 2 2 2 2 3" xfId="5027"/>
    <cellStyle name="Comma 2 3 2 2 2 2 2 2 4" xfId="7634"/>
    <cellStyle name="Comma 2 3 2 2 2 2 2 2 5" xfId="4551"/>
    <cellStyle name="Comma 2 3 2 2 2 2 2 2 6" xfId="3058"/>
    <cellStyle name="Comma 2 3 2 2 2 2 2 3" xfId="1615"/>
    <cellStyle name="Comma 2 3 2 2 2 2 2 3 2" xfId="8100"/>
    <cellStyle name="Comma 2 3 2 2 2 2 2 3 3" xfId="6270"/>
    <cellStyle name="Comma 2 3 2 2 2 2 2 3 4" xfId="3524"/>
    <cellStyle name="Comma 2 3 2 2 2 2 2 4" xfId="4529"/>
    <cellStyle name="Comma 2 3 2 2 2 2 2 5" xfId="7184"/>
    <cellStyle name="Comma 2 3 2 2 2 2 2 6" xfId="5468"/>
    <cellStyle name="Comma 2 3 2 2 2 2 2 7" xfId="2608"/>
    <cellStyle name="Comma 2 3 2 2 2 2 3" xfId="828"/>
    <cellStyle name="Comma 2 3 2 2 2 2 3 2" xfId="1872"/>
    <cellStyle name="Comma 2 3 2 2 2 2 3 2 2" xfId="8325"/>
    <cellStyle name="Comma 2 3 2 2 2 2 3 2 3" xfId="6495"/>
    <cellStyle name="Comma 2 3 2 2 2 2 3 2 4" xfId="3749"/>
    <cellStyle name="Comma 2 3 2 2 2 2 3 3" xfId="4779"/>
    <cellStyle name="Comma 2 3 2 2 2 2 3 4" xfId="7409"/>
    <cellStyle name="Comma 2 3 2 2 2 2 3 5" xfId="5636"/>
    <cellStyle name="Comma 2 3 2 2 2 2 3 6" xfId="2833"/>
    <cellStyle name="Comma 2 3 2 2 2 2 4" xfId="1358"/>
    <cellStyle name="Comma 2 3 2 2 2 2 4 2" xfId="7875"/>
    <cellStyle name="Comma 2 3 2 2 2 2 4 3" xfId="6045"/>
    <cellStyle name="Comma 2 3 2 2 2 2 4 4" xfId="3299"/>
    <cellStyle name="Comma 2 3 2 2 2 2 5" xfId="4279"/>
    <cellStyle name="Comma 2 3 2 2 2 2 6" xfId="6959"/>
    <cellStyle name="Comma 2 3 2 2 2 2 7" xfId="5792"/>
    <cellStyle name="Comma 2 3 2 2 2 2 8" xfId="2383"/>
    <cellStyle name="Comma 2 3 2 2 2 3" xfId="463"/>
    <cellStyle name="Comma 2 3 2 2 2 3 2" xfId="977"/>
    <cellStyle name="Comma 2 3 2 2 2 3 2 2" xfId="2021"/>
    <cellStyle name="Comma 2 3 2 2 2 3 2 2 2" xfId="8442"/>
    <cellStyle name="Comma 2 3 2 2 2 3 2 2 3" xfId="6612"/>
    <cellStyle name="Comma 2 3 2 2 2 3 2 2 4" xfId="3866"/>
    <cellStyle name="Comma 2 3 2 2 2 3 2 3" xfId="4919"/>
    <cellStyle name="Comma 2 3 2 2 2 3 2 4" xfId="7526"/>
    <cellStyle name="Comma 2 3 2 2 2 3 2 5" xfId="5124"/>
    <cellStyle name="Comma 2 3 2 2 2 3 2 6" xfId="2950"/>
    <cellStyle name="Comma 2 3 2 2 2 3 3" xfId="1507"/>
    <cellStyle name="Comma 2 3 2 2 2 3 3 2" xfId="7992"/>
    <cellStyle name="Comma 2 3 2 2 2 3 3 3" xfId="6162"/>
    <cellStyle name="Comma 2 3 2 2 2 3 3 4" xfId="3416"/>
    <cellStyle name="Comma 2 3 2 2 2 3 4" xfId="4421"/>
    <cellStyle name="Comma 2 3 2 2 2 3 5" xfId="7076"/>
    <cellStyle name="Comma 2 3 2 2 2 3 6" xfId="5053"/>
    <cellStyle name="Comma 2 3 2 2 2 3 7" xfId="2500"/>
    <cellStyle name="Comma 2 3 2 2 2 4" xfId="720"/>
    <cellStyle name="Comma 2 3 2 2 2 4 2" xfId="1764"/>
    <cellStyle name="Comma 2 3 2 2 2 4 2 2" xfId="8217"/>
    <cellStyle name="Comma 2 3 2 2 2 4 2 3" xfId="6387"/>
    <cellStyle name="Comma 2 3 2 2 2 4 2 4" xfId="3641"/>
    <cellStyle name="Comma 2 3 2 2 2 4 3" xfId="4671"/>
    <cellStyle name="Comma 2 3 2 2 2 4 4" xfId="7301"/>
    <cellStyle name="Comma 2 3 2 2 2 4 5" xfId="5099"/>
    <cellStyle name="Comma 2 3 2 2 2 4 6" xfId="2725"/>
    <cellStyle name="Comma 2 3 2 2 2 5" xfId="1244"/>
    <cellStyle name="Comma 2 3 2 2 2 5 2" xfId="7761"/>
    <cellStyle name="Comma 2 3 2 2 2 5 3" xfId="5931"/>
    <cellStyle name="Comma 2 3 2 2 2 5 4" xfId="3185"/>
    <cellStyle name="Comma 2 3 2 2 2 6" xfId="4158"/>
    <cellStyle name="Comma 2 3 2 2 2 7" xfId="6845"/>
    <cellStyle name="Comma 2 3 2 2 2 8" xfId="5658"/>
    <cellStyle name="Comma 2 3 2 2 2 9" xfId="2269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2 2" xfId="8514"/>
    <cellStyle name="Comma 2 3 2 2 3 2 2 2 2 3" xfId="6684"/>
    <cellStyle name="Comma 2 3 2 2 3 2 2 2 2 4" xfId="3938"/>
    <cellStyle name="Comma 2 3 2 2 3 2 2 2 3" xfId="4991"/>
    <cellStyle name="Comma 2 3 2 2 3 2 2 2 4" xfId="7598"/>
    <cellStyle name="Comma 2 3 2 2 3 2 2 2 5" xfId="5798"/>
    <cellStyle name="Comma 2 3 2 2 3 2 2 2 6" xfId="3022"/>
    <cellStyle name="Comma 2 3 2 2 3 2 2 3" xfId="1579"/>
    <cellStyle name="Comma 2 3 2 2 3 2 2 3 2" xfId="8064"/>
    <cellStyle name="Comma 2 3 2 2 3 2 2 3 3" xfId="6234"/>
    <cellStyle name="Comma 2 3 2 2 3 2 2 3 4" xfId="3488"/>
    <cellStyle name="Comma 2 3 2 2 3 2 2 4" xfId="4493"/>
    <cellStyle name="Comma 2 3 2 2 3 2 2 5" xfId="7148"/>
    <cellStyle name="Comma 2 3 2 2 3 2 2 6" xfId="5667"/>
    <cellStyle name="Comma 2 3 2 2 3 2 2 7" xfId="2572"/>
    <cellStyle name="Comma 2 3 2 2 3 2 3" xfId="792"/>
    <cellStyle name="Comma 2 3 2 2 3 2 3 2" xfId="1836"/>
    <cellStyle name="Comma 2 3 2 2 3 2 3 2 2" xfId="8289"/>
    <cellStyle name="Comma 2 3 2 2 3 2 3 2 3" xfId="6459"/>
    <cellStyle name="Comma 2 3 2 2 3 2 3 2 4" xfId="3713"/>
    <cellStyle name="Comma 2 3 2 2 3 2 3 3" xfId="4743"/>
    <cellStyle name="Comma 2 3 2 2 3 2 3 4" xfId="7373"/>
    <cellStyle name="Comma 2 3 2 2 3 2 3 5" xfId="5326"/>
    <cellStyle name="Comma 2 3 2 2 3 2 3 6" xfId="2797"/>
    <cellStyle name="Comma 2 3 2 2 3 2 4" xfId="1320"/>
    <cellStyle name="Comma 2 3 2 2 3 2 4 2" xfId="7837"/>
    <cellStyle name="Comma 2 3 2 2 3 2 4 3" xfId="6007"/>
    <cellStyle name="Comma 2 3 2 2 3 2 4 4" xfId="3261"/>
    <cellStyle name="Comma 2 3 2 2 3 2 5" xfId="4240"/>
    <cellStyle name="Comma 2 3 2 2 3 2 6" xfId="6921"/>
    <cellStyle name="Comma 2 3 2 2 3 2 7" xfId="5497"/>
    <cellStyle name="Comma 2 3 2 2 3 2 8" xfId="2345"/>
    <cellStyle name="Comma 2 3 2 2 3 3" xfId="427"/>
    <cellStyle name="Comma 2 3 2 2 3 3 2" xfId="941"/>
    <cellStyle name="Comma 2 3 2 2 3 3 2 2" xfId="1985"/>
    <cellStyle name="Comma 2 3 2 2 3 3 2 2 2" xfId="8406"/>
    <cellStyle name="Comma 2 3 2 2 3 3 2 2 3" xfId="6576"/>
    <cellStyle name="Comma 2 3 2 2 3 3 2 2 4" xfId="3830"/>
    <cellStyle name="Comma 2 3 2 2 3 3 2 3" xfId="4883"/>
    <cellStyle name="Comma 2 3 2 2 3 3 2 4" xfId="7490"/>
    <cellStyle name="Comma 2 3 2 2 3 3 2 5" xfId="5491"/>
    <cellStyle name="Comma 2 3 2 2 3 3 2 6" xfId="2914"/>
    <cellStyle name="Comma 2 3 2 2 3 3 3" xfId="1471"/>
    <cellStyle name="Comma 2 3 2 2 3 3 3 2" xfId="7956"/>
    <cellStyle name="Comma 2 3 2 2 3 3 3 3" xfId="6126"/>
    <cellStyle name="Comma 2 3 2 2 3 3 3 4" xfId="3380"/>
    <cellStyle name="Comma 2 3 2 2 3 3 4" xfId="4385"/>
    <cellStyle name="Comma 2 3 2 2 3 3 5" xfId="7040"/>
    <cellStyle name="Comma 2 3 2 2 3 3 6" xfId="5683"/>
    <cellStyle name="Comma 2 3 2 2 3 3 7" xfId="2464"/>
    <cellStyle name="Comma 2 3 2 2 3 4" xfId="684"/>
    <cellStyle name="Comma 2 3 2 2 3 4 2" xfId="1728"/>
    <cellStyle name="Comma 2 3 2 2 3 4 2 2" xfId="8181"/>
    <cellStyle name="Comma 2 3 2 2 3 4 2 3" xfId="6351"/>
    <cellStyle name="Comma 2 3 2 2 3 4 2 4" xfId="3605"/>
    <cellStyle name="Comma 2 3 2 2 3 4 3" xfId="4635"/>
    <cellStyle name="Comma 2 3 2 2 3 4 4" xfId="7265"/>
    <cellStyle name="Comma 2 3 2 2 3 4 5" xfId="5297"/>
    <cellStyle name="Comma 2 3 2 2 3 4 6" xfId="2689"/>
    <cellStyle name="Comma 2 3 2 2 3 5" xfId="1206"/>
    <cellStyle name="Comma 2 3 2 2 3 5 2" xfId="7723"/>
    <cellStyle name="Comma 2 3 2 2 3 5 3" xfId="5893"/>
    <cellStyle name="Comma 2 3 2 2 3 5 4" xfId="3147"/>
    <cellStyle name="Comma 2 3 2 2 3 6" xfId="4119"/>
    <cellStyle name="Comma 2 3 2 2 3 7" xfId="6765"/>
    <cellStyle name="Comma 2 3 2 2 3 8" xfId="5163"/>
    <cellStyle name="Comma 2 3 2 2 3 9" xfId="2231"/>
    <cellStyle name="Comma 2 3 2 2 4" xfId="231"/>
    <cellStyle name="Comma 2 3 2 2 4 2" xfId="499"/>
    <cellStyle name="Comma 2 3 2 2 4 2 2" xfId="1013"/>
    <cellStyle name="Comma 2 3 2 2 4 2 2 2" xfId="2057"/>
    <cellStyle name="Comma 2 3 2 2 4 2 2 2 2" xfId="8478"/>
    <cellStyle name="Comma 2 3 2 2 4 2 2 2 3" xfId="6648"/>
    <cellStyle name="Comma 2 3 2 2 4 2 2 2 4" xfId="3902"/>
    <cellStyle name="Comma 2 3 2 2 4 2 2 3" xfId="4955"/>
    <cellStyle name="Comma 2 3 2 2 4 2 2 4" xfId="7562"/>
    <cellStyle name="Comma 2 3 2 2 4 2 2 5" xfId="5067"/>
    <cellStyle name="Comma 2 3 2 2 4 2 2 6" xfId="2986"/>
    <cellStyle name="Comma 2 3 2 2 4 2 3" xfId="1543"/>
    <cellStyle name="Comma 2 3 2 2 4 2 3 2" xfId="8028"/>
    <cellStyle name="Comma 2 3 2 2 4 2 3 3" xfId="6198"/>
    <cellStyle name="Comma 2 3 2 2 4 2 3 4" xfId="3452"/>
    <cellStyle name="Comma 2 3 2 2 4 2 4" xfId="4457"/>
    <cellStyle name="Comma 2 3 2 2 4 2 5" xfId="7112"/>
    <cellStyle name="Comma 2 3 2 2 4 2 6" xfId="5787"/>
    <cellStyle name="Comma 2 3 2 2 4 2 7" xfId="2536"/>
    <cellStyle name="Comma 2 3 2 2 4 3" xfId="756"/>
    <cellStyle name="Comma 2 3 2 2 4 3 2" xfId="1800"/>
    <cellStyle name="Comma 2 3 2 2 4 3 2 2" xfId="8253"/>
    <cellStyle name="Comma 2 3 2 2 4 3 2 3" xfId="6423"/>
    <cellStyle name="Comma 2 3 2 2 4 3 2 4" xfId="3677"/>
    <cellStyle name="Comma 2 3 2 2 4 3 3" xfId="4707"/>
    <cellStyle name="Comma 2 3 2 2 4 3 4" xfId="7337"/>
    <cellStyle name="Comma 2 3 2 2 4 3 5" xfId="5399"/>
    <cellStyle name="Comma 2 3 2 2 4 3 6" xfId="2761"/>
    <cellStyle name="Comma 2 3 2 2 4 4" xfId="1282"/>
    <cellStyle name="Comma 2 3 2 2 4 4 2" xfId="7799"/>
    <cellStyle name="Comma 2 3 2 2 4 4 3" xfId="5969"/>
    <cellStyle name="Comma 2 3 2 2 4 4 4" xfId="3223"/>
    <cellStyle name="Comma 2 3 2 2 4 5" xfId="4201"/>
    <cellStyle name="Comma 2 3 2 2 4 6" xfId="6883"/>
    <cellStyle name="Comma 2 3 2 2 4 7" xfId="5680"/>
    <cellStyle name="Comma 2 3 2 2 4 8" xfId="2307"/>
    <cellStyle name="Comma 2 3 2 2 5" xfId="391"/>
    <cellStyle name="Comma 2 3 2 2 5 2" xfId="905"/>
    <cellStyle name="Comma 2 3 2 2 5 2 2" xfId="1949"/>
    <cellStyle name="Comma 2 3 2 2 5 2 2 2" xfId="8370"/>
    <cellStyle name="Comma 2 3 2 2 5 2 2 3" xfId="6540"/>
    <cellStyle name="Comma 2 3 2 2 5 2 2 4" xfId="3794"/>
    <cellStyle name="Comma 2 3 2 2 5 2 3" xfId="4847"/>
    <cellStyle name="Comma 2 3 2 2 5 2 4" xfId="7454"/>
    <cellStyle name="Comma 2 3 2 2 5 2 5" xfId="5199"/>
    <cellStyle name="Comma 2 3 2 2 5 2 6" xfId="2878"/>
    <cellStyle name="Comma 2 3 2 2 5 3" xfId="1435"/>
    <cellStyle name="Comma 2 3 2 2 5 3 2" xfId="7920"/>
    <cellStyle name="Comma 2 3 2 2 5 3 3" xfId="6090"/>
    <cellStyle name="Comma 2 3 2 2 5 3 4" xfId="3344"/>
    <cellStyle name="Comma 2 3 2 2 5 4" xfId="4349"/>
    <cellStyle name="Comma 2 3 2 2 5 5" xfId="7004"/>
    <cellStyle name="Comma 2 3 2 2 5 6" xfId="5723"/>
    <cellStyle name="Comma 2 3 2 2 5 7" xfId="2428"/>
    <cellStyle name="Comma 2 3 2 2 6" xfId="648"/>
    <cellStyle name="Comma 2 3 2 2 6 2" xfId="1692"/>
    <cellStyle name="Comma 2 3 2 2 6 2 2" xfId="8145"/>
    <cellStyle name="Comma 2 3 2 2 6 2 3" xfId="6315"/>
    <cellStyle name="Comma 2 3 2 2 6 2 4" xfId="3569"/>
    <cellStyle name="Comma 2 3 2 2 6 3" xfId="4599"/>
    <cellStyle name="Comma 2 3 2 2 6 4" xfId="7229"/>
    <cellStyle name="Comma 2 3 2 2 6 5" xfId="5048"/>
    <cellStyle name="Comma 2 3 2 2 6 6" xfId="2653"/>
    <cellStyle name="Comma 2 3 2 2 7" xfId="1168"/>
    <cellStyle name="Comma 2 3 2 2 7 2" xfId="7685"/>
    <cellStyle name="Comma 2 3 2 2 7 3" xfId="5855"/>
    <cellStyle name="Comma 2 3 2 2 7 4" xfId="3109"/>
    <cellStyle name="Comma 2 3 2 2 8" xfId="4080"/>
    <cellStyle name="Comma 2 3 2 2 9" xfId="6815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2 2" xfId="8532"/>
    <cellStyle name="Comma 2 3 2 3 2 2 2 2 3" xfId="6702"/>
    <cellStyle name="Comma 2 3 2 3 2 2 2 2 4" xfId="3956"/>
    <cellStyle name="Comma 2 3 2 3 2 2 2 3" xfId="5009"/>
    <cellStyle name="Comma 2 3 2 3 2 2 2 4" xfId="7616"/>
    <cellStyle name="Comma 2 3 2 3 2 2 2 5" xfId="4300"/>
    <cellStyle name="Comma 2 3 2 3 2 2 2 6" xfId="3040"/>
    <cellStyle name="Comma 2 3 2 3 2 2 3" xfId="1597"/>
    <cellStyle name="Comma 2 3 2 3 2 2 3 2" xfId="8082"/>
    <cellStyle name="Comma 2 3 2 3 2 2 3 3" xfId="6252"/>
    <cellStyle name="Comma 2 3 2 3 2 2 3 4" xfId="3506"/>
    <cellStyle name="Comma 2 3 2 3 2 2 4" xfId="4511"/>
    <cellStyle name="Comma 2 3 2 3 2 2 5" xfId="7166"/>
    <cellStyle name="Comma 2 3 2 3 2 2 6" xfId="5604"/>
    <cellStyle name="Comma 2 3 2 3 2 2 7" xfId="2590"/>
    <cellStyle name="Comma 2 3 2 3 2 3" xfId="810"/>
    <cellStyle name="Comma 2 3 2 3 2 3 2" xfId="1854"/>
    <cellStyle name="Comma 2 3 2 3 2 3 2 2" xfId="8307"/>
    <cellStyle name="Comma 2 3 2 3 2 3 2 3" xfId="6477"/>
    <cellStyle name="Comma 2 3 2 3 2 3 2 4" xfId="3731"/>
    <cellStyle name="Comma 2 3 2 3 2 3 3" xfId="4761"/>
    <cellStyle name="Comma 2 3 2 3 2 3 4" xfId="7391"/>
    <cellStyle name="Comma 2 3 2 3 2 3 5" xfId="5064"/>
    <cellStyle name="Comma 2 3 2 3 2 3 6" xfId="2815"/>
    <cellStyle name="Comma 2 3 2 3 2 4" xfId="1339"/>
    <cellStyle name="Comma 2 3 2 3 2 4 2" xfId="7856"/>
    <cellStyle name="Comma 2 3 2 3 2 4 3" xfId="6026"/>
    <cellStyle name="Comma 2 3 2 3 2 4 4" xfId="3280"/>
    <cellStyle name="Comma 2 3 2 3 2 5" xfId="4259"/>
    <cellStyle name="Comma 2 3 2 3 2 6" xfId="6940"/>
    <cellStyle name="Comma 2 3 2 3 2 7" xfId="3986"/>
    <cellStyle name="Comma 2 3 2 3 2 8" xfId="2364"/>
    <cellStyle name="Comma 2 3 2 3 3" xfId="445"/>
    <cellStyle name="Comma 2 3 2 3 3 2" xfId="959"/>
    <cellStyle name="Comma 2 3 2 3 3 2 2" xfId="2003"/>
    <cellStyle name="Comma 2 3 2 3 3 2 2 2" xfId="8424"/>
    <cellStyle name="Comma 2 3 2 3 3 2 2 3" xfId="6594"/>
    <cellStyle name="Comma 2 3 2 3 3 2 2 4" xfId="3848"/>
    <cellStyle name="Comma 2 3 2 3 3 2 3" xfId="4901"/>
    <cellStyle name="Comma 2 3 2 3 3 2 4" xfId="7508"/>
    <cellStyle name="Comma 2 3 2 3 3 2 5" xfId="5496"/>
    <cellStyle name="Comma 2 3 2 3 3 2 6" xfId="2932"/>
    <cellStyle name="Comma 2 3 2 3 3 3" xfId="1489"/>
    <cellStyle name="Comma 2 3 2 3 3 3 2" xfId="7974"/>
    <cellStyle name="Comma 2 3 2 3 3 3 3" xfId="6144"/>
    <cellStyle name="Comma 2 3 2 3 3 3 4" xfId="3398"/>
    <cellStyle name="Comma 2 3 2 3 3 4" xfId="4403"/>
    <cellStyle name="Comma 2 3 2 3 3 5" xfId="7058"/>
    <cellStyle name="Comma 2 3 2 3 3 6" xfId="5762"/>
    <cellStyle name="Comma 2 3 2 3 3 7" xfId="2482"/>
    <cellStyle name="Comma 2 3 2 3 4" xfId="702"/>
    <cellStyle name="Comma 2 3 2 3 4 2" xfId="1746"/>
    <cellStyle name="Comma 2 3 2 3 4 2 2" xfId="8199"/>
    <cellStyle name="Comma 2 3 2 3 4 2 3" xfId="6369"/>
    <cellStyle name="Comma 2 3 2 3 4 2 4" xfId="3623"/>
    <cellStyle name="Comma 2 3 2 3 4 3" xfId="4653"/>
    <cellStyle name="Comma 2 3 2 3 4 4" xfId="7283"/>
    <cellStyle name="Comma 2 3 2 3 4 5" xfId="4536"/>
    <cellStyle name="Comma 2 3 2 3 4 6" xfId="2707"/>
    <cellStyle name="Comma 2 3 2 3 5" xfId="1225"/>
    <cellStyle name="Comma 2 3 2 3 5 2" xfId="7742"/>
    <cellStyle name="Comma 2 3 2 3 5 3" xfId="5912"/>
    <cellStyle name="Comma 2 3 2 3 5 4" xfId="3166"/>
    <cellStyle name="Comma 2 3 2 3 6" xfId="4138"/>
    <cellStyle name="Comma 2 3 2 3 7" xfId="6746"/>
    <cellStyle name="Comma 2 3 2 3 8" xfId="5734"/>
    <cellStyle name="Comma 2 3 2 3 9" xfId="2250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2 2" xfId="8496"/>
    <cellStyle name="Comma 2 3 2 4 2 2 2 2 3" xfId="6666"/>
    <cellStyle name="Comma 2 3 2 4 2 2 2 2 4" xfId="3920"/>
    <cellStyle name="Comma 2 3 2 4 2 2 2 3" xfId="4973"/>
    <cellStyle name="Comma 2 3 2 4 2 2 2 4" xfId="7580"/>
    <cellStyle name="Comma 2 3 2 4 2 2 2 5" xfId="5639"/>
    <cellStyle name="Comma 2 3 2 4 2 2 2 6" xfId="3004"/>
    <cellStyle name="Comma 2 3 2 4 2 2 3" xfId="1561"/>
    <cellStyle name="Comma 2 3 2 4 2 2 3 2" xfId="8046"/>
    <cellStyle name="Comma 2 3 2 4 2 2 3 3" xfId="6216"/>
    <cellStyle name="Comma 2 3 2 4 2 2 3 4" xfId="3470"/>
    <cellStyle name="Comma 2 3 2 4 2 2 4" xfId="4475"/>
    <cellStyle name="Comma 2 3 2 4 2 2 5" xfId="7130"/>
    <cellStyle name="Comma 2 3 2 4 2 2 6" xfId="5096"/>
    <cellStyle name="Comma 2 3 2 4 2 2 7" xfId="2554"/>
    <cellStyle name="Comma 2 3 2 4 2 3" xfId="774"/>
    <cellStyle name="Comma 2 3 2 4 2 3 2" xfId="1818"/>
    <cellStyle name="Comma 2 3 2 4 2 3 2 2" xfId="8271"/>
    <cellStyle name="Comma 2 3 2 4 2 3 2 3" xfId="6441"/>
    <cellStyle name="Comma 2 3 2 4 2 3 2 4" xfId="3695"/>
    <cellStyle name="Comma 2 3 2 4 2 3 3" xfId="4725"/>
    <cellStyle name="Comma 2 3 2 4 2 3 4" xfId="7355"/>
    <cellStyle name="Comma 2 3 2 4 2 3 5" xfId="5249"/>
    <cellStyle name="Comma 2 3 2 4 2 3 6" xfId="2779"/>
    <cellStyle name="Comma 2 3 2 4 2 4" xfId="1301"/>
    <cellStyle name="Comma 2 3 2 4 2 4 2" xfId="7818"/>
    <cellStyle name="Comma 2 3 2 4 2 4 3" xfId="5988"/>
    <cellStyle name="Comma 2 3 2 4 2 4 4" xfId="3242"/>
    <cellStyle name="Comma 2 3 2 4 2 5" xfId="4221"/>
    <cellStyle name="Comma 2 3 2 4 2 6" xfId="6902"/>
    <cellStyle name="Comma 2 3 2 4 2 7" xfId="5112"/>
    <cellStyle name="Comma 2 3 2 4 2 8" xfId="2326"/>
    <cellStyle name="Comma 2 3 2 4 3" xfId="409"/>
    <cellStyle name="Comma 2 3 2 4 3 2" xfId="923"/>
    <cellStyle name="Comma 2 3 2 4 3 2 2" xfId="1967"/>
    <cellStyle name="Comma 2 3 2 4 3 2 2 2" xfId="8388"/>
    <cellStyle name="Comma 2 3 2 4 3 2 2 3" xfId="6558"/>
    <cellStyle name="Comma 2 3 2 4 3 2 2 4" xfId="3812"/>
    <cellStyle name="Comma 2 3 2 4 3 2 3" xfId="4865"/>
    <cellStyle name="Comma 2 3 2 4 3 2 4" xfId="7472"/>
    <cellStyle name="Comma 2 3 2 4 3 2 5" xfId="5354"/>
    <cellStyle name="Comma 2 3 2 4 3 2 6" xfId="2896"/>
    <cellStyle name="Comma 2 3 2 4 3 3" xfId="1453"/>
    <cellStyle name="Comma 2 3 2 4 3 3 2" xfId="7938"/>
    <cellStyle name="Comma 2 3 2 4 3 3 3" xfId="6108"/>
    <cellStyle name="Comma 2 3 2 4 3 3 4" xfId="3362"/>
    <cellStyle name="Comma 2 3 2 4 3 4" xfId="4367"/>
    <cellStyle name="Comma 2 3 2 4 3 5" xfId="7022"/>
    <cellStyle name="Comma 2 3 2 4 3 6" xfId="4016"/>
    <cellStyle name="Comma 2 3 2 4 3 7" xfId="2446"/>
    <cellStyle name="Comma 2 3 2 4 4" xfId="666"/>
    <cellStyle name="Comma 2 3 2 4 4 2" xfId="1710"/>
    <cellStyle name="Comma 2 3 2 4 4 2 2" xfId="8163"/>
    <cellStyle name="Comma 2 3 2 4 4 2 3" xfId="6333"/>
    <cellStyle name="Comma 2 3 2 4 4 2 4" xfId="3587"/>
    <cellStyle name="Comma 2 3 2 4 4 3" xfId="4617"/>
    <cellStyle name="Comma 2 3 2 4 4 4" xfId="7247"/>
    <cellStyle name="Comma 2 3 2 4 4 5" xfId="5527"/>
    <cellStyle name="Comma 2 3 2 4 4 6" xfId="2671"/>
    <cellStyle name="Comma 2 3 2 4 5" xfId="1187"/>
    <cellStyle name="Comma 2 3 2 4 5 2" xfId="7704"/>
    <cellStyle name="Comma 2 3 2 4 5 3" xfId="5874"/>
    <cellStyle name="Comma 2 3 2 4 5 4" xfId="3128"/>
    <cellStyle name="Comma 2 3 2 4 6" xfId="4100"/>
    <cellStyle name="Comma 2 3 2 4 7" xfId="6841"/>
    <cellStyle name="Comma 2 3 2 4 8" xfId="5176"/>
    <cellStyle name="Comma 2 3 2 4 9" xfId="2212"/>
    <cellStyle name="Comma 2 3 2 5" xfId="211"/>
    <cellStyle name="Comma 2 3 2 5 2" xfId="481"/>
    <cellStyle name="Comma 2 3 2 5 2 2" xfId="995"/>
    <cellStyle name="Comma 2 3 2 5 2 2 2" xfId="2039"/>
    <cellStyle name="Comma 2 3 2 5 2 2 2 2" xfId="8460"/>
    <cellStyle name="Comma 2 3 2 5 2 2 2 3" xfId="6630"/>
    <cellStyle name="Comma 2 3 2 5 2 2 2 4" xfId="3884"/>
    <cellStyle name="Comma 2 3 2 5 2 2 3" xfId="4937"/>
    <cellStyle name="Comma 2 3 2 5 2 2 4" xfId="7544"/>
    <cellStyle name="Comma 2 3 2 5 2 2 5" xfId="5692"/>
    <cellStyle name="Comma 2 3 2 5 2 2 6" xfId="2968"/>
    <cellStyle name="Comma 2 3 2 5 2 3" xfId="1525"/>
    <cellStyle name="Comma 2 3 2 5 2 3 2" xfId="8010"/>
    <cellStyle name="Comma 2 3 2 5 2 3 3" xfId="6180"/>
    <cellStyle name="Comma 2 3 2 5 2 3 4" xfId="3434"/>
    <cellStyle name="Comma 2 3 2 5 2 4" xfId="4439"/>
    <cellStyle name="Comma 2 3 2 5 2 5" xfId="7094"/>
    <cellStyle name="Comma 2 3 2 5 2 6" xfId="5627"/>
    <cellStyle name="Comma 2 3 2 5 2 7" xfId="2518"/>
    <cellStyle name="Comma 2 3 2 5 3" xfId="738"/>
    <cellStyle name="Comma 2 3 2 5 3 2" xfId="1782"/>
    <cellStyle name="Comma 2 3 2 5 3 2 2" xfId="8235"/>
    <cellStyle name="Comma 2 3 2 5 3 2 3" xfId="6405"/>
    <cellStyle name="Comma 2 3 2 5 3 2 4" xfId="3659"/>
    <cellStyle name="Comma 2 3 2 5 3 3" xfId="4689"/>
    <cellStyle name="Comma 2 3 2 5 3 4" xfId="7319"/>
    <cellStyle name="Comma 2 3 2 5 3 5" xfId="5669"/>
    <cellStyle name="Comma 2 3 2 5 3 6" xfId="2743"/>
    <cellStyle name="Comma 2 3 2 5 4" xfId="1263"/>
    <cellStyle name="Comma 2 3 2 5 4 2" xfId="7780"/>
    <cellStyle name="Comma 2 3 2 5 4 3" xfId="5950"/>
    <cellStyle name="Comma 2 3 2 5 4 4" xfId="3204"/>
    <cellStyle name="Comma 2 3 2 5 5" xfId="4181"/>
    <cellStyle name="Comma 2 3 2 5 6" xfId="6864"/>
    <cellStyle name="Comma 2 3 2 5 7" xfId="5143"/>
    <cellStyle name="Comma 2 3 2 5 8" xfId="2288"/>
    <cellStyle name="Comma 2 3 2 6" xfId="89"/>
    <cellStyle name="Comma 2 3 2 6 2" xfId="373"/>
    <cellStyle name="Comma 2 3 2 6 2 2" xfId="887"/>
    <cellStyle name="Comma 2 3 2 6 2 2 2" xfId="1931"/>
    <cellStyle name="Comma 2 3 2 6 2 2 2 2" xfId="8352"/>
    <cellStyle name="Comma 2 3 2 6 2 2 2 3" xfId="6522"/>
    <cellStyle name="Comma 2 3 2 6 2 2 2 4" xfId="3776"/>
    <cellStyle name="Comma 2 3 2 6 2 2 3" xfId="4829"/>
    <cellStyle name="Comma 2 3 2 6 2 2 4" xfId="7436"/>
    <cellStyle name="Comma 2 3 2 6 2 2 5" xfId="5665"/>
    <cellStyle name="Comma 2 3 2 6 2 2 6" xfId="2860"/>
    <cellStyle name="Comma 2 3 2 6 2 3" xfId="1417"/>
    <cellStyle name="Comma 2 3 2 6 2 3 2" xfId="7902"/>
    <cellStyle name="Comma 2 3 2 6 2 3 3" xfId="6072"/>
    <cellStyle name="Comma 2 3 2 6 2 3 4" xfId="3326"/>
    <cellStyle name="Comma 2 3 2 6 2 4" xfId="4331"/>
    <cellStyle name="Comma 2 3 2 6 2 5" xfId="6986"/>
    <cellStyle name="Comma 2 3 2 6 2 6" xfId="5218"/>
    <cellStyle name="Comma 2 3 2 6 2 7" xfId="2410"/>
    <cellStyle name="Comma 2 3 2 6 3" xfId="630"/>
    <cellStyle name="Comma 2 3 2 6 3 2" xfId="1674"/>
    <cellStyle name="Comma 2 3 2 6 3 2 2" xfId="8127"/>
    <cellStyle name="Comma 2 3 2 6 3 2 3" xfId="6297"/>
    <cellStyle name="Comma 2 3 2 6 3 2 4" xfId="3551"/>
    <cellStyle name="Comma 2 3 2 6 3 3" xfId="4581"/>
    <cellStyle name="Comma 2 3 2 6 3 4" xfId="7211"/>
    <cellStyle name="Comma 2 3 2 6 3 5" xfId="5732"/>
    <cellStyle name="Comma 2 3 2 6 3 6" xfId="2635"/>
    <cellStyle name="Comma 2 3 2 6 4" xfId="1149"/>
    <cellStyle name="Comma 2 3 2 6 4 2" xfId="7666"/>
    <cellStyle name="Comma 2 3 2 6 4 3" xfId="5836"/>
    <cellStyle name="Comma 2 3 2 6 4 4" xfId="3090"/>
    <cellStyle name="Comma 2 3 2 6 5" xfId="4060"/>
    <cellStyle name="Comma 2 3 2 6 6" xfId="6766"/>
    <cellStyle name="Comma 2 3 2 6 7" xfId="4802"/>
    <cellStyle name="Comma 2 3 2 6 8" xfId="2174"/>
    <cellStyle name="Comma 2 3 2 7" xfId="351"/>
    <cellStyle name="Comma 2 3 2 7 2" xfId="865"/>
    <cellStyle name="Comma 2 3 2 7 2 2" xfId="1909"/>
    <cellStyle name="Comma 2 3 2 7 2 2 2" xfId="8337"/>
    <cellStyle name="Comma 2 3 2 7 2 2 3" xfId="6507"/>
    <cellStyle name="Comma 2 3 2 7 2 2 4" xfId="3761"/>
    <cellStyle name="Comma 2 3 2 7 2 3" xfId="4809"/>
    <cellStyle name="Comma 2 3 2 7 2 4" xfId="7421"/>
    <cellStyle name="Comma 2 3 2 7 2 5" xfId="5223"/>
    <cellStyle name="Comma 2 3 2 7 2 6" xfId="2845"/>
    <cellStyle name="Comma 2 3 2 7 3" xfId="1395"/>
    <cellStyle name="Comma 2 3 2 7 3 2" xfId="7887"/>
    <cellStyle name="Comma 2 3 2 7 3 3" xfId="6057"/>
    <cellStyle name="Comma 2 3 2 7 3 4" xfId="3311"/>
    <cellStyle name="Comma 2 3 2 7 4" xfId="4311"/>
    <cellStyle name="Comma 2 3 2 7 5" xfId="6971"/>
    <cellStyle name="Comma 2 3 2 7 6" xfId="4019"/>
    <cellStyle name="Comma 2 3 2 7 7" xfId="2395"/>
    <cellStyle name="Comma 2 3 2 8" xfId="608"/>
    <cellStyle name="Comma 2 3 2 8 2" xfId="1652"/>
    <cellStyle name="Comma 2 3 2 8 2 2" xfId="8112"/>
    <cellStyle name="Comma 2 3 2 8 2 3" xfId="6282"/>
    <cellStyle name="Comma 2 3 2 8 2 4" xfId="3536"/>
    <cellStyle name="Comma 2 3 2 8 3" xfId="4559"/>
    <cellStyle name="Comma 2 3 2 8 4" xfId="7196"/>
    <cellStyle name="Comma 2 3 2 8 5" xfId="5291"/>
    <cellStyle name="Comma 2 3 2 8 6" xfId="2620"/>
    <cellStyle name="Comma 2 3 2 9" xfId="1124"/>
    <cellStyle name="Comma 2 3 2 9 2" xfId="7648"/>
    <cellStyle name="Comma 2 3 2 9 3" xfId="5818"/>
    <cellStyle name="Comma 2 3 2 9 4" xfId="3072"/>
    <cellStyle name="Comma 2 3 3" xfId="99"/>
    <cellStyle name="Comma 2 3 3 10" xfId="5589"/>
    <cellStyle name="Comma 2 3 3 11" xfId="2183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2 2" xfId="8541"/>
    <cellStyle name="Comma 2 3 3 2 2 2 2 2 3" xfId="6711"/>
    <cellStyle name="Comma 2 3 3 2 2 2 2 2 4" xfId="3965"/>
    <cellStyle name="Comma 2 3 3 2 2 2 2 3" xfId="5018"/>
    <cellStyle name="Comma 2 3 3 2 2 2 2 4" xfId="7625"/>
    <cellStyle name="Comma 2 3 3 2 2 2 2 5" xfId="3994"/>
    <cellStyle name="Comma 2 3 3 2 2 2 2 6" xfId="3049"/>
    <cellStyle name="Comma 2 3 3 2 2 2 3" xfId="1606"/>
    <cellStyle name="Comma 2 3 3 2 2 2 3 2" xfId="8091"/>
    <cellStyle name="Comma 2 3 3 2 2 2 3 3" xfId="6261"/>
    <cellStyle name="Comma 2 3 3 2 2 2 3 4" xfId="3515"/>
    <cellStyle name="Comma 2 3 3 2 2 2 4" xfId="4520"/>
    <cellStyle name="Comma 2 3 3 2 2 2 5" xfId="7175"/>
    <cellStyle name="Comma 2 3 3 2 2 2 6" xfId="5059"/>
    <cellStyle name="Comma 2 3 3 2 2 2 7" xfId="2599"/>
    <cellStyle name="Comma 2 3 3 2 2 3" xfId="819"/>
    <cellStyle name="Comma 2 3 3 2 2 3 2" xfId="1863"/>
    <cellStyle name="Comma 2 3 3 2 2 3 2 2" xfId="8316"/>
    <cellStyle name="Comma 2 3 3 2 2 3 2 3" xfId="6486"/>
    <cellStyle name="Comma 2 3 3 2 2 3 2 4" xfId="3740"/>
    <cellStyle name="Comma 2 3 3 2 2 3 3" xfId="4770"/>
    <cellStyle name="Comma 2 3 3 2 2 3 4" xfId="7400"/>
    <cellStyle name="Comma 2 3 3 2 2 3 5" xfId="5472"/>
    <cellStyle name="Comma 2 3 3 2 2 3 6" xfId="2824"/>
    <cellStyle name="Comma 2 3 3 2 2 4" xfId="1348"/>
    <cellStyle name="Comma 2 3 3 2 2 4 2" xfId="7865"/>
    <cellStyle name="Comma 2 3 3 2 2 4 3" xfId="6035"/>
    <cellStyle name="Comma 2 3 3 2 2 4 4" xfId="3289"/>
    <cellStyle name="Comma 2 3 3 2 2 5" xfId="4269"/>
    <cellStyle name="Comma 2 3 3 2 2 6" xfId="6949"/>
    <cellStyle name="Comma 2 3 3 2 2 7" xfId="5237"/>
    <cellStyle name="Comma 2 3 3 2 2 8" xfId="2373"/>
    <cellStyle name="Comma 2 3 3 2 3" xfId="454"/>
    <cellStyle name="Comma 2 3 3 2 3 2" xfId="968"/>
    <cellStyle name="Comma 2 3 3 2 3 2 2" xfId="2012"/>
    <cellStyle name="Comma 2 3 3 2 3 2 2 2" xfId="8433"/>
    <cellStyle name="Comma 2 3 3 2 3 2 2 3" xfId="6603"/>
    <cellStyle name="Comma 2 3 3 2 3 2 2 4" xfId="3857"/>
    <cellStyle name="Comma 2 3 3 2 3 2 3" xfId="4910"/>
    <cellStyle name="Comma 2 3 3 2 3 2 4" xfId="7517"/>
    <cellStyle name="Comma 2 3 3 2 3 2 5" xfId="5314"/>
    <cellStyle name="Comma 2 3 3 2 3 2 6" xfId="2941"/>
    <cellStyle name="Comma 2 3 3 2 3 3" xfId="1498"/>
    <cellStyle name="Comma 2 3 3 2 3 3 2" xfId="7983"/>
    <cellStyle name="Comma 2 3 3 2 3 3 3" xfId="6153"/>
    <cellStyle name="Comma 2 3 3 2 3 3 4" xfId="3407"/>
    <cellStyle name="Comma 2 3 3 2 3 4" xfId="4412"/>
    <cellStyle name="Comma 2 3 3 2 3 5" xfId="7067"/>
    <cellStyle name="Comma 2 3 3 2 3 6" xfId="5366"/>
    <cellStyle name="Comma 2 3 3 2 3 7" xfId="2491"/>
    <cellStyle name="Comma 2 3 3 2 4" xfId="711"/>
    <cellStyle name="Comma 2 3 3 2 4 2" xfId="1755"/>
    <cellStyle name="Comma 2 3 3 2 4 2 2" xfId="8208"/>
    <cellStyle name="Comma 2 3 3 2 4 2 3" xfId="6378"/>
    <cellStyle name="Comma 2 3 3 2 4 2 4" xfId="3632"/>
    <cellStyle name="Comma 2 3 3 2 4 3" xfId="4662"/>
    <cellStyle name="Comma 2 3 3 2 4 4" xfId="7292"/>
    <cellStyle name="Comma 2 3 3 2 4 5" xfId="5717"/>
    <cellStyle name="Comma 2 3 3 2 4 6" xfId="2716"/>
    <cellStyle name="Comma 2 3 3 2 5" xfId="1234"/>
    <cellStyle name="Comma 2 3 3 2 5 2" xfId="7751"/>
    <cellStyle name="Comma 2 3 3 2 5 3" xfId="5921"/>
    <cellStyle name="Comma 2 3 3 2 5 4" xfId="3175"/>
    <cellStyle name="Comma 2 3 3 2 6" xfId="4148"/>
    <cellStyle name="Comma 2 3 3 2 7" xfId="6755"/>
    <cellStyle name="Comma 2 3 3 2 8" xfId="5119"/>
    <cellStyle name="Comma 2 3 3 2 9" xfId="2259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2 2" xfId="8505"/>
    <cellStyle name="Comma 2 3 3 3 2 2 2 2 3" xfId="6675"/>
    <cellStyle name="Comma 2 3 3 3 2 2 2 2 4" xfId="3929"/>
    <cellStyle name="Comma 2 3 3 3 2 2 2 3" xfId="4982"/>
    <cellStyle name="Comma 2 3 3 3 2 2 2 4" xfId="7589"/>
    <cellStyle name="Comma 2 3 3 3 2 2 2 5" xfId="5550"/>
    <cellStyle name="Comma 2 3 3 3 2 2 2 6" xfId="3013"/>
    <cellStyle name="Comma 2 3 3 3 2 2 3" xfId="1570"/>
    <cellStyle name="Comma 2 3 3 3 2 2 3 2" xfId="8055"/>
    <cellStyle name="Comma 2 3 3 3 2 2 3 3" xfId="6225"/>
    <cellStyle name="Comma 2 3 3 3 2 2 3 4" xfId="3479"/>
    <cellStyle name="Comma 2 3 3 3 2 2 4" xfId="4484"/>
    <cellStyle name="Comma 2 3 3 3 2 2 5" xfId="7139"/>
    <cellStyle name="Comma 2 3 3 3 2 2 6" xfId="4014"/>
    <cellStyle name="Comma 2 3 3 3 2 2 7" xfId="2563"/>
    <cellStyle name="Comma 2 3 3 3 2 3" xfId="783"/>
    <cellStyle name="Comma 2 3 3 3 2 3 2" xfId="1827"/>
    <cellStyle name="Comma 2 3 3 3 2 3 2 2" xfId="8280"/>
    <cellStyle name="Comma 2 3 3 3 2 3 2 3" xfId="6450"/>
    <cellStyle name="Comma 2 3 3 3 2 3 2 4" xfId="3704"/>
    <cellStyle name="Comma 2 3 3 3 2 3 3" xfId="4734"/>
    <cellStyle name="Comma 2 3 3 3 2 3 4" xfId="7364"/>
    <cellStyle name="Comma 2 3 3 3 2 3 5" xfId="5508"/>
    <cellStyle name="Comma 2 3 3 3 2 3 6" xfId="2788"/>
    <cellStyle name="Comma 2 3 3 3 2 4" xfId="1310"/>
    <cellStyle name="Comma 2 3 3 3 2 4 2" xfId="7827"/>
    <cellStyle name="Comma 2 3 3 3 2 4 3" xfId="5997"/>
    <cellStyle name="Comma 2 3 3 3 2 4 4" xfId="3251"/>
    <cellStyle name="Comma 2 3 3 3 2 5" xfId="4230"/>
    <cellStyle name="Comma 2 3 3 3 2 6" xfId="6911"/>
    <cellStyle name="Comma 2 3 3 3 2 7" xfId="4011"/>
    <cellStyle name="Comma 2 3 3 3 2 8" xfId="2335"/>
    <cellStyle name="Comma 2 3 3 3 3" xfId="418"/>
    <cellStyle name="Comma 2 3 3 3 3 2" xfId="932"/>
    <cellStyle name="Comma 2 3 3 3 3 2 2" xfId="1976"/>
    <cellStyle name="Comma 2 3 3 3 3 2 2 2" xfId="8397"/>
    <cellStyle name="Comma 2 3 3 3 3 2 2 3" xfId="6567"/>
    <cellStyle name="Comma 2 3 3 3 3 2 2 4" xfId="3821"/>
    <cellStyle name="Comma 2 3 3 3 3 2 3" xfId="4874"/>
    <cellStyle name="Comma 2 3 3 3 3 2 4" xfId="7481"/>
    <cellStyle name="Comma 2 3 3 3 3 2 5" xfId="5084"/>
    <cellStyle name="Comma 2 3 3 3 3 2 6" xfId="2905"/>
    <cellStyle name="Comma 2 3 3 3 3 3" xfId="1462"/>
    <cellStyle name="Comma 2 3 3 3 3 3 2" xfId="7947"/>
    <cellStyle name="Comma 2 3 3 3 3 3 3" xfId="6117"/>
    <cellStyle name="Comma 2 3 3 3 3 3 4" xfId="3371"/>
    <cellStyle name="Comma 2 3 3 3 3 4" xfId="4376"/>
    <cellStyle name="Comma 2 3 3 3 3 5" xfId="7031"/>
    <cellStyle name="Comma 2 3 3 3 3 6" xfId="5440"/>
    <cellStyle name="Comma 2 3 3 3 3 7" xfId="2455"/>
    <cellStyle name="Comma 2 3 3 3 4" xfId="675"/>
    <cellStyle name="Comma 2 3 3 3 4 2" xfId="1719"/>
    <cellStyle name="Comma 2 3 3 3 4 2 2" xfId="8172"/>
    <cellStyle name="Comma 2 3 3 3 4 2 3" xfId="6342"/>
    <cellStyle name="Comma 2 3 3 3 4 2 4" xfId="3596"/>
    <cellStyle name="Comma 2 3 3 3 4 3" xfId="4626"/>
    <cellStyle name="Comma 2 3 3 3 4 4" xfId="7256"/>
    <cellStyle name="Comma 2 3 3 3 4 5" xfId="5772"/>
    <cellStyle name="Comma 2 3 3 3 4 6" xfId="2680"/>
    <cellStyle name="Comma 2 3 3 3 5" xfId="1196"/>
    <cellStyle name="Comma 2 3 3 3 5 2" xfId="7713"/>
    <cellStyle name="Comma 2 3 3 3 5 3" xfId="5883"/>
    <cellStyle name="Comma 2 3 3 3 5 4" xfId="3137"/>
    <cellStyle name="Comma 2 3 3 3 6" xfId="4109"/>
    <cellStyle name="Comma 2 3 3 3 7" xfId="6804"/>
    <cellStyle name="Comma 2 3 3 3 8" xfId="5587"/>
    <cellStyle name="Comma 2 3 3 3 9" xfId="2221"/>
    <cellStyle name="Comma 2 3 3 4" xfId="221"/>
    <cellStyle name="Comma 2 3 3 4 2" xfId="490"/>
    <cellStyle name="Comma 2 3 3 4 2 2" xfId="1004"/>
    <cellStyle name="Comma 2 3 3 4 2 2 2" xfId="2048"/>
    <cellStyle name="Comma 2 3 3 4 2 2 2 2" xfId="8469"/>
    <cellStyle name="Comma 2 3 3 4 2 2 2 3" xfId="6639"/>
    <cellStyle name="Comma 2 3 3 4 2 2 2 4" xfId="3893"/>
    <cellStyle name="Comma 2 3 3 4 2 2 3" xfId="4946"/>
    <cellStyle name="Comma 2 3 3 4 2 2 4" xfId="7553"/>
    <cellStyle name="Comma 2 3 3 4 2 2 5" xfId="5609"/>
    <cellStyle name="Comma 2 3 3 4 2 2 6" xfId="2977"/>
    <cellStyle name="Comma 2 3 3 4 2 3" xfId="1534"/>
    <cellStyle name="Comma 2 3 3 4 2 3 2" xfId="8019"/>
    <cellStyle name="Comma 2 3 3 4 2 3 3" xfId="6189"/>
    <cellStyle name="Comma 2 3 3 4 2 3 4" xfId="3443"/>
    <cellStyle name="Comma 2 3 3 4 2 4" xfId="4448"/>
    <cellStyle name="Comma 2 3 3 4 2 5" xfId="7103"/>
    <cellStyle name="Comma 2 3 3 4 2 6" xfId="5539"/>
    <cellStyle name="Comma 2 3 3 4 2 7" xfId="2527"/>
    <cellStyle name="Comma 2 3 3 4 3" xfId="747"/>
    <cellStyle name="Comma 2 3 3 4 3 2" xfId="1791"/>
    <cellStyle name="Comma 2 3 3 4 3 2 2" xfId="8244"/>
    <cellStyle name="Comma 2 3 3 4 3 2 3" xfId="6414"/>
    <cellStyle name="Comma 2 3 3 4 3 2 4" xfId="3668"/>
    <cellStyle name="Comma 2 3 3 4 3 3" xfId="4698"/>
    <cellStyle name="Comma 2 3 3 4 3 4" xfId="7328"/>
    <cellStyle name="Comma 2 3 3 4 3 5" xfId="5274"/>
    <cellStyle name="Comma 2 3 3 4 3 6" xfId="2752"/>
    <cellStyle name="Comma 2 3 3 4 4" xfId="1272"/>
    <cellStyle name="Comma 2 3 3 4 4 2" xfId="7789"/>
    <cellStyle name="Comma 2 3 3 4 4 3" xfId="5959"/>
    <cellStyle name="Comma 2 3 3 4 4 4" xfId="3213"/>
    <cellStyle name="Comma 2 3 3 4 5" xfId="4191"/>
    <cellStyle name="Comma 2 3 3 4 6" xfId="6873"/>
    <cellStyle name="Comma 2 3 3 4 7" xfId="5062"/>
    <cellStyle name="Comma 2 3 3 4 8" xfId="2297"/>
    <cellStyle name="Comma 2 3 3 5" xfId="382"/>
    <cellStyle name="Comma 2 3 3 5 2" xfId="896"/>
    <cellStyle name="Comma 2 3 3 5 2 2" xfId="1940"/>
    <cellStyle name="Comma 2 3 3 5 2 2 2" xfId="8361"/>
    <cellStyle name="Comma 2 3 3 5 2 2 3" xfId="6531"/>
    <cellStyle name="Comma 2 3 3 5 2 2 4" xfId="3785"/>
    <cellStyle name="Comma 2 3 3 5 2 3" xfId="4838"/>
    <cellStyle name="Comma 2 3 3 5 2 4" xfId="7445"/>
    <cellStyle name="Comma 2 3 3 5 2 5" xfId="5270"/>
    <cellStyle name="Comma 2 3 3 5 2 6" xfId="2869"/>
    <cellStyle name="Comma 2 3 3 5 3" xfId="1426"/>
    <cellStyle name="Comma 2 3 3 5 3 2" xfId="7911"/>
    <cellStyle name="Comma 2 3 3 5 3 3" xfId="6081"/>
    <cellStyle name="Comma 2 3 3 5 3 4" xfId="3335"/>
    <cellStyle name="Comma 2 3 3 5 4" xfId="4340"/>
    <cellStyle name="Comma 2 3 3 5 5" xfId="6995"/>
    <cellStyle name="Comma 2 3 3 5 6" xfId="5556"/>
    <cellStyle name="Comma 2 3 3 5 7" xfId="2419"/>
    <cellStyle name="Comma 2 3 3 6" xfId="639"/>
    <cellStyle name="Comma 2 3 3 6 2" xfId="1683"/>
    <cellStyle name="Comma 2 3 3 6 2 2" xfId="8136"/>
    <cellStyle name="Comma 2 3 3 6 2 3" xfId="6306"/>
    <cellStyle name="Comma 2 3 3 6 2 4" xfId="3560"/>
    <cellStyle name="Comma 2 3 3 6 3" xfId="4590"/>
    <cellStyle name="Comma 2 3 3 6 4" xfId="7220"/>
    <cellStyle name="Comma 2 3 3 6 5" xfId="5117"/>
    <cellStyle name="Comma 2 3 3 6 6" xfId="2644"/>
    <cellStyle name="Comma 2 3 3 7" xfId="1158"/>
    <cellStyle name="Comma 2 3 3 7 2" xfId="7675"/>
    <cellStyle name="Comma 2 3 3 7 3" xfId="5845"/>
    <cellStyle name="Comma 2 3 3 7 4" xfId="3099"/>
    <cellStyle name="Comma 2 3 3 8" xfId="4070"/>
    <cellStyle name="Comma 2 3 3 9" xfId="6805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2 2" xfId="8523"/>
    <cellStyle name="Comma 2 3 4 2 2 2 2 3" xfId="6693"/>
    <cellStyle name="Comma 2 3 4 2 2 2 2 4" xfId="3947"/>
    <cellStyle name="Comma 2 3 4 2 2 2 3" xfId="5000"/>
    <cellStyle name="Comma 2 3 4 2 2 2 4" xfId="7607"/>
    <cellStyle name="Comma 2 3 4 2 2 2 5" xfId="5167"/>
    <cellStyle name="Comma 2 3 4 2 2 2 6" xfId="3031"/>
    <cellStyle name="Comma 2 3 4 2 2 3" xfId="1588"/>
    <cellStyle name="Comma 2 3 4 2 2 3 2" xfId="8073"/>
    <cellStyle name="Comma 2 3 4 2 2 3 3" xfId="6243"/>
    <cellStyle name="Comma 2 3 4 2 2 3 4" xfId="3497"/>
    <cellStyle name="Comma 2 3 4 2 2 4" xfId="4502"/>
    <cellStyle name="Comma 2 3 4 2 2 5" xfId="7157"/>
    <cellStyle name="Comma 2 3 4 2 2 6" xfId="5272"/>
    <cellStyle name="Comma 2 3 4 2 2 7" xfId="2581"/>
    <cellStyle name="Comma 2 3 4 2 3" xfId="801"/>
    <cellStyle name="Comma 2 3 4 2 3 2" xfId="1845"/>
    <cellStyle name="Comma 2 3 4 2 3 2 2" xfId="8298"/>
    <cellStyle name="Comma 2 3 4 2 3 2 3" xfId="6468"/>
    <cellStyle name="Comma 2 3 4 2 3 2 4" xfId="3722"/>
    <cellStyle name="Comma 2 3 4 2 3 3" xfId="4752"/>
    <cellStyle name="Comma 2 3 4 2 3 4" xfId="7382"/>
    <cellStyle name="Comma 2 3 4 2 3 5" xfId="5137"/>
    <cellStyle name="Comma 2 3 4 2 3 6" xfId="2806"/>
    <cellStyle name="Comma 2 3 4 2 4" xfId="1329"/>
    <cellStyle name="Comma 2 3 4 2 4 2" xfId="7846"/>
    <cellStyle name="Comma 2 3 4 2 4 3" xfId="6016"/>
    <cellStyle name="Comma 2 3 4 2 4 4" xfId="3270"/>
    <cellStyle name="Comma 2 3 4 2 5" xfId="4249"/>
    <cellStyle name="Comma 2 3 4 2 6" xfId="6930"/>
    <cellStyle name="Comma 2 3 4 2 7" xfId="5315"/>
    <cellStyle name="Comma 2 3 4 2 8" xfId="2354"/>
    <cellStyle name="Comma 2 3 4 3" xfId="436"/>
    <cellStyle name="Comma 2 3 4 3 2" xfId="950"/>
    <cellStyle name="Comma 2 3 4 3 2 2" xfId="1994"/>
    <cellStyle name="Comma 2 3 4 3 2 2 2" xfId="8415"/>
    <cellStyle name="Comma 2 3 4 3 2 2 3" xfId="6585"/>
    <cellStyle name="Comma 2 3 4 3 2 2 4" xfId="3839"/>
    <cellStyle name="Comma 2 3 4 3 2 3" xfId="4892"/>
    <cellStyle name="Comma 2 3 4 3 2 4" xfId="7499"/>
    <cellStyle name="Comma 2 3 4 3 2 5" xfId="4296"/>
    <cellStyle name="Comma 2 3 4 3 2 6" xfId="2923"/>
    <cellStyle name="Comma 2 3 4 3 3" xfId="1480"/>
    <cellStyle name="Comma 2 3 4 3 3 2" xfId="7965"/>
    <cellStyle name="Comma 2 3 4 3 3 3" xfId="6135"/>
    <cellStyle name="Comma 2 3 4 3 3 4" xfId="3389"/>
    <cellStyle name="Comma 2 3 4 3 4" xfId="4394"/>
    <cellStyle name="Comma 2 3 4 3 5" xfId="7049"/>
    <cellStyle name="Comma 2 3 4 3 6" xfId="5210"/>
    <cellStyle name="Comma 2 3 4 3 7" xfId="2473"/>
    <cellStyle name="Comma 2 3 4 4" xfId="693"/>
    <cellStyle name="Comma 2 3 4 4 2" xfId="1737"/>
    <cellStyle name="Comma 2 3 4 4 2 2" xfId="8190"/>
    <cellStyle name="Comma 2 3 4 4 2 3" xfId="6360"/>
    <cellStyle name="Comma 2 3 4 4 2 4" xfId="3614"/>
    <cellStyle name="Comma 2 3 4 4 3" xfId="4644"/>
    <cellStyle name="Comma 2 3 4 4 4" xfId="7274"/>
    <cellStyle name="Comma 2 3 4 4 5" xfId="4535"/>
    <cellStyle name="Comma 2 3 4 4 6" xfId="2698"/>
    <cellStyle name="Comma 2 3 4 5" xfId="1215"/>
    <cellStyle name="Comma 2 3 4 5 2" xfId="7732"/>
    <cellStyle name="Comma 2 3 4 5 3" xfId="5902"/>
    <cellStyle name="Comma 2 3 4 5 4" xfId="3156"/>
    <cellStyle name="Comma 2 3 4 6" xfId="4128"/>
    <cellStyle name="Comma 2 3 4 7" xfId="6727"/>
    <cellStyle name="Comma 2 3 4 8" xfId="4317"/>
    <cellStyle name="Comma 2 3 4 9" xfId="2240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2 2" xfId="8487"/>
    <cellStyle name="Comma 2 3 5 2 2 2 2 3" xfId="6657"/>
    <cellStyle name="Comma 2 3 5 2 2 2 2 4" xfId="3911"/>
    <cellStyle name="Comma 2 3 5 2 2 2 3" xfId="4964"/>
    <cellStyle name="Comma 2 3 5 2 2 2 4" xfId="7571"/>
    <cellStyle name="Comma 2 3 5 2 2 2 5" xfId="5475"/>
    <cellStyle name="Comma 2 3 5 2 2 2 6" xfId="2995"/>
    <cellStyle name="Comma 2 3 5 2 2 3" xfId="1552"/>
    <cellStyle name="Comma 2 3 5 2 2 3 2" xfId="8037"/>
    <cellStyle name="Comma 2 3 5 2 2 3 3" xfId="6207"/>
    <cellStyle name="Comma 2 3 5 2 2 3 4" xfId="3461"/>
    <cellStyle name="Comma 2 3 5 2 2 4" xfId="4466"/>
    <cellStyle name="Comma 2 3 5 2 2 5" xfId="7121"/>
    <cellStyle name="Comma 2 3 5 2 2 6" xfId="5714"/>
    <cellStyle name="Comma 2 3 5 2 2 7" xfId="2545"/>
    <cellStyle name="Comma 2 3 5 2 3" xfId="765"/>
    <cellStyle name="Comma 2 3 5 2 3 2" xfId="1809"/>
    <cellStyle name="Comma 2 3 5 2 3 2 2" xfId="8262"/>
    <cellStyle name="Comma 2 3 5 2 3 2 3" xfId="6432"/>
    <cellStyle name="Comma 2 3 5 2 3 2 4" xfId="3686"/>
    <cellStyle name="Comma 2 3 5 2 3 3" xfId="4716"/>
    <cellStyle name="Comma 2 3 5 2 3 4" xfId="7346"/>
    <cellStyle name="Comma 2 3 5 2 3 5" xfId="5645"/>
    <cellStyle name="Comma 2 3 5 2 3 6" xfId="2770"/>
    <cellStyle name="Comma 2 3 5 2 4" xfId="1291"/>
    <cellStyle name="Comma 2 3 5 2 4 2" xfId="7808"/>
    <cellStyle name="Comma 2 3 5 2 4 3" xfId="5978"/>
    <cellStyle name="Comma 2 3 5 2 4 4" xfId="3232"/>
    <cellStyle name="Comma 2 3 5 2 5" xfId="4211"/>
    <cellStyle name="Comma 2 3 5 2 6" xfId="6892"/>
    <cellStyle name="Comma 2 3 5 2 7" xfId="5514"/>
    <cellStyle name="Comma 2 3 5 2 8" xfId="2316"/>
    <cellStyle name="Comma 2 3 5 3" xfId="400"/>
    <cellStyle name="Comma 2 3 5 3 2" xfId="914"/>
    <cellStyle name="Comma 2 3 5 3 2 2" xfId="1958"/>
    <cellStyle name="Comma 2 3 5 3 2 2 2" xfId="8379"/>
    <cellStyle name="Comma 2 3 5 3 2 2 3" xfId="6549"/>
    <cellStyle name="Comma 2 3 5 3 2 2 4" xfId="3803"/>
    <cellStyle name="Comma 2 3 5 3 2 3" xfId="4856"/>
    <cellStyle name="Comma 2 3 5 3 2 4" xfId="7463"/>
    <cellStyle name="Comma 2 3 5 3 2 5" xfId="5750"/>
    <cellStyle name="Comma 2 3 5 3 2 6" xfId="2887"/>
    <cellStyle name="Comma 2 3 5 3 3" xfId="1444"/>
    <cellStyle name="Comma 2 3 5 3 3 2" xfId="7929"/>
    <cellStyle name="Comma 2 3 5 3 3 3" xfId="6099"/>
    <cellStyle name="Comma 2 3 5 3 3 4" xfId="3353"/>
    <cellStyle name="Comma 2 3 5 3 4" xfId="4358"/>
    <cellStyle name="Comma 2 3 5 3 5" xfId="7013"/>
    <cellStyle name="Comma 2 3 5 3 6" xfId="5105"/>
    <cellStyle name="Comma 2 3 5 3 7" xfId="2437"/>
    <cellStyle name="Comma 2 3 5 4" xfId="657"/>
    <cellStyle name="Comma 2 3 5 4 2" xfId="1701"/>
    <cellStyle name="Comma 2 3 5 4 2 2" xfId="8154"/>
    <cellStyle name="Comma 2 3 5 4 2 3" xfId="6324"/>
    <cellStyle name="Comma 2 3 5 4 2 4" xfId="3578"/>
    <cellStyle name="Comma 2 3 5 4 3" xfId="4608"/>
    <cellStyle name="Comma 2 3 5 4 4" xfId="7238"/>
    <cellStyle name="Comma 2 3 5 4 5" xfId="5187"/>
    <cellStyle name="Comma 2 3 5 4 6" xfId="2662"/>
    <cellStyle name="Comma 2 3 5 5" xfId="1177"/>
    <cellStyle name="Comma 2 3 5 5 2" xfId="7694"/>
    <cellStyle name="Comma 2 3 5 5 3" xfId="5864"/>
    <cellStyle name="Comma 2 3 5 5 4" xfId="3118"/>
    <cellStyle name="Comma 2 3 5 6" xfId="4090"/>
    <cellStyle name="Comma 2 3 5 7" xfId="6828"/>
    <cellStyle name="Comma 2 3 5 8" xfId="4065"/>
    <cellStyle name="Comma 2 3 5 9" xfId="2202"/>
    <cellStyle name="Comma 2 3 6" xfId="201"/>
    <cellStyle name="Comma 2 3 6 2" xfId="472"/>
    <cellStyle name="Comma 2 3 6 2 2" xfId="986"/>
    <cellStyle name="Comma 2 3 6 2 2 2" xfId="2030"/>
    <cellStyle name="Comma 2 3 6 2 2 2 2" xfId="8451"/>
    <cellStyle name="Comma 2 3 6 2 2 2 3" xfId="6621"/>
    <cellStyle name="Comma 2 3 6 2 2 2 4" xfId="3875"/>
    <cellStyle name="Comma 2 3 6 2 2 3" xfId="4928"/>
    <cellStyle name="Comma 2 3 6 2 2 4" xfId="7535"/>
    <cellStyle name="Comma 2 3 6 2 2 5" xfId="5450"/>
    <cellStyle name="Comma 2 3 6 2 2 6" xfId="2959"/>
    <cellStyle name="Comma 2 3 6 2 3" xfId="1516"/>
    <cellStyle name="Comma 2 3 6 2 3 2" xfId="8001"/>
    <cellStyle name="Comma 2 3 6 2 3 3" xfId="6171"/>
    <cellStyle name="Comma 2 3 6 2 3 4" xfId="3425"/>
    <cellStyle name="Comma 2 3 6 2 4" xfId="4430"/>
    <cellStyle name="Comma 2 3 6 2 5" xfId="7085"/>
    <cellStyle name="Comma 2 3 6 2 6" xfId="5462"/>
    <cellStyle name="Comma 2 3 6 2 7" xfId="2509"/>
    <cellStyle name="Comma 2 3 6 3" xfId="729"/>
    <cellStyle name="Comma 2 3 6 3 2" xfId="1773"/>
    <cellStyle name="Comma 2 3 6 3 2 2" xfId="8226"/>
    <cellStyle name="Comma 2 3 6 3 2 3" xfId="6396"/>
    <cellStyle name="Comma 2 3 6 3 2 4" xfId="3650"/>
    <cellStyle name="Comma 2 3 6 3 3" xfId="4680"/>
    <cellStyle name="Comma 2 3 6 3 4" xfId="7310"/>
    <cellStyle name="Comma 2 3 6 3 5" xfId="4003"/>
    <cellStyle name="Comma 2 3 6 3 6" xfId="2734"/>
    <cellStyle name="Comma 2 3 6 4" xfId="1253"/>
    <cellStyle name="Comma 2 3 6 4 2" xfId="7770"/>
    <cellStyle name="Comma 2 3 6 4 3" xfId="5940"/>
    <cellStyle name="Comma 2 3 6 4 4" xfId="3194"/>
    <cellStyle name="Comma 2 3 6 5" xfId="4171"/>
    <cellStyle name="Comma 2 3 6 6" xfId="6854"/>
    <cellStyle name="Comma 2 3 6 7" xfId="4006"/>
    <cellStyle name="Comma 2 3 6 8" xfId="2278"/>
    <cellStyle name="Comma 2 3 7" xfId="75"/>
    <cellStyle name="Comma 2 3 7 2" xfId="362"/>
    <cellStyle name="Comma 2 3 7 2 2" xfId="876"/>
    <cellStyle name="Comma 2 3 7 2 2 2" xfId="1920"/>
    <cellStyle name="Comma 2 3 7 2 2 2 2" xfId="8343"/>
    <cellStyle name="Comma 2 3 7 2 2 2 3" xfId="6513"/>
    <cellStyle name="Comma 2 3 7 2 2 2 4" xfId="3767"/>
    <cellStyle name="Comma 2 3 7 2 2 3" xfId="4818"/>
    <cellStyle name="Comma 2 3 7 2 2 4" xfId="7427"/>
    <cellStyle name="Comma 2 3 7 2 2 5" xfId="5346"/>
    <cellStyle name="Comma 2 3 7 2 2 6" xfId="2851"/>
    <cellStyle name="Comma 2 3 7 2 3" xfId="1406"/>
    <cellStyle name="Comma 2 3 7 2 3 2" xfId="7893"/>
    <cellStyle name="Comma 2 3 7 2 3 3" xfId="6063"/>
    <cellStyle name="Comma 2 3 7 2 3 4" xfId="3317"/>
    <cellStyle name="Comma 2 3 7 2 4" xfId="4321"/>
    <cellStyle name="Comma 2 3 7 2 5" xfId="6977"/>
    <cellStyle name="Comma 2 3 7 2 6" xfId="4790"/>
    <cellStyle name="Comma 2 3 7 2 7" xfId="2401"/>
    <cellStyle name="Comma 2 3 7 3" xfId="619"/>
    <cellStyle name="Comma 2 3 7 3 2" xfId="1663"/>
    <cellStyle name="Comma 2 3 7 3 2 2" xfId="8118"/>
    <cellStyle name="Comma 2 3 7 3 2 3" xfId="6288"/>
    <cellStyle name="Comma 2 3 7 3 2 4" xfId="3542"/>
    <cellStyle name="Comma 2 3 7 3 3" xfId="4570"/>
    <cellStyle name="Comma 2 3 7 3 4" xfId="7202"/>
    <cellStyle name="Comma 2 3 7 3 5" xfId="5686"/>
    <cellStyle name="Comma 2 3 7 3 6" xfId="2626"/>
    <cellStyle name="Comma 2 3 7 4" xfId="1135"/>
    <cellStyle name="Comma 2 3 7 4 2" xfId="7654"/>
    <cellStyle name="Comma 2 3 7 4 3" xfId="5824"/>
    <cellStyle name="Comma 2 3 7 4 4" xfId="3078"/>
    <cellStyle name="Comma 2 3 7 5" xfId="4047"/>
    <cellStyle name="Comma 2 3 7 6" xfId="6782"/>
    <cellStyle name="Comma 2 3 7 7" xfId="5085"/>
    <cellStyle name="Comma 2 3 7 8" xfId="2162"/>
    <cellStyle name="Comma 2 3 8" xfId="338"/>
    <cellStyle name="Comma 2 3 8 2" xfId="852"/>
    <cellStyle name="Comma 2 3 8 2 2" xfId="1896"/>
    <cellStyle name="Comma 2 3 8 2 2 2" xfId="8332"/>
    <cellStyle name="Comma 2 3 8 2 2 3" xfId="6502"/>
    <cellStyle name="Comma 2 3 8 2 2 4" xfId="3756"/>
    <cellStyle name="Comma 2 3 8 2 3" xfId="4800"/>
    <cellStyle name="Comma 2 3 8 2 4" xfId="7416"/>
    <cellStyle name="Comma 2 3 8 2 5" xfId="5391"/>
    <cellStyle name="Comma 2 3 8 2 6" xfId="2840"/>
    <cellStyle name="Comma 2 3 8 3" xfId="1382"/>
    <cellStyle name="Comma 2 3 8 3 2" xfId="7882"/>
    <cellStyle name="Comma 2 3 8 3 3" xfId="6052"/>
    <cellStyle name="Comma 2 3 8 3 4" xfId="3306"/>
    <cellStyle name="Comma 2 3 8 4" xfId="4302"/>
    <cellStyle name="Comma 2 3 8 5" xfId="6966"/>
    <cellStyle name="Comma 2 3 8 6" xfId="5640"/>
    <cellStyle name="Comma 2 3 8 7" xfId="2390"/>
    <cellStyle name="Comma 2 3 9" xfId="595"/>
    <cellStyle name="Comma 2 3 9 2" xfId="1639"/>
    <cellStyle name="Comma 2 3 9 2 2" xfId="8107"/>
    <cellStyle name="Comma 2 3 9 2 3" xfId="6277"/>
    <cellStyle name="Comma 2 3 9 2 4" xfId="3531"/>
    <cellStyle name="Comma 2 3 9 3" xfId="4546"/>
    <cellStyle name="Comma 2 3 9 4" xfId="7191"/>
    <cellStyle name="Comma 2 3 9 5" xfId="5694"/>
    <cellStyle name="Comma 2 3 9 6" xfId="2615"/>
    <cellStyle name="Comma 2 4" xfId="59"/>
    <cellStyle name="Comma 2 4 10" xfId="1119"/>
    <cellStyle name="Comma 2 4 10 2" xfId="7646"/>
    <cellStyle name="Comma 2 4 10 3" xfId="5816"/>
    <cellStyle name="Comma 2 4 10 4" xfId="3070"/>
    <cellStyle name="Comma 2 4 11" xfId="4033"/>
    <cellStyle name="Comma 2 4 12" xfId="6807"/>
    <cellStyle name="Comma 2 4 13" xfId="5806"/>
    <cellStyle name="Comma 2 4 14" xfId="2154"/>
    <cellStyle name="Comma 2 4 2" xfId="92"/>
    <cellStyle name="Comma 2 4 2 10" xfId="6827"/>
    <cellStyle name="Comma 2 4 2 11" xfId="5379"/>
    <cellStyle name="Comma 2 4 2 12" xfId="2177"/>
    <cellStyle name="Comma 2 4 2 2" xfId="112"/>
    <cellStyle name="Comma 2 4 2 2 10" xfId="5606"/>
    <cellStyle name="Comma 2 4 2 2 11" xfId="2196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2 2" xfId="8553"/>
    <cellStyle name="Comma 2 4 2 2 2 2 2 2 2 3" xfId="6723"/>
    <cellStyle name="Comma 2 4 2 2 2 2 2 2 2 4" xfId="3977"/>
    <cellStyle name="Comma 2 4 2 2 2 2 2 2 3" xfId="5030"/>
    <cellStyle name="Comma 2 4 2 2 2 2 2 2 4" xfId="7637"/>
    <cellStyle name="Comma 2 4 2 2 2 2 2 2 5" xfId="4563"/>
    <cellStyle name="Comma 2 4 2 2 2 2 2 2 6" xfId="3061"/>
    <cellStyle name="Comma 2 4 2 2 2 2 2 3" xfId="1618"/>
    <cellStyle name="Comma 2 4 2 2 2 2 2 3 2" xfId="8103"/>
    <cellStyle name="Comma 2 4 2 2 2 2 2 3 3" xfId="6273"/>
    <cellStyle name="Comma 2 4 2 2 2 2 2 3 4" xfId="3527"/>
    <cellStyle name="Comma 2 4 2 2 2 2 2 4" xfId="4532"/>
    <cellStyle name="Comma 2 4 2 2 2 2 2 5" xfId="7187"/>
    <cellStyle name="Comma 2 4 2 2 2 2 2 6" xfId="5560"/>
    <cellStyle name="Comma 2 4 2 2 2 2 2 7" xfId="2611"/>
    <cellStyle name="Comma 2 4 2 2 2 2 3" xfId="831"/>
    <cellStyle name="Comma 2 4 2 2 2 2 3 2" xfId="1875"/>
    <cellStyle name="Comma 2 4 2 2 2 2 3 2 2" xfId="8328"/>
    <cellStyle name="Comma 2 4 2 2 2 2 3 2 3" xfId="6498"/>
    <cellStyle name="Comma 2 4 2 2 2 2 3 2 4" xfId="3752"/>
    <cellStyle name="Comma 2 4 2 2 2 2 3 3" xfId="4782"/>
    <cellStyle name="Comma 2 4 2 2 2 2 3 4" xfId="7412"/>
    <cellStyle name="Comma 2 4 2 2 2 2 3 5" xfId="5728"/>
    <cellStyle name="Comma 2 4 2 2 2 2 3 6" xfId="2836"/>
    <cellStyle name="Comma 2 4 2 2 2 2 4" xfId="1361"/>
    <cellStyle name="Comma 2 4 2 2 2 2 4 2" xfId="7878"/>
    <cellStyle name="Comma 2 4 2 2 2 2 4 3" xfId="6048"/>
    <cellStyle name="Comma 2 4 2 2 2 2 4 4" xfId="3302"/>
    <cellStyle name="Comma 2 4 2 2 2 2 5" xfId="4282"/>
    <cellStyle name="Comma 2 4 2 2 2 2 6" xfId="6962"/>
    <cellStyle name="Comma 2 4 2 2 2 2 7" xfId="4005"/>
    <cellStyle name="Comma 2 4 2 2 2 2 8" xfId="2386"/>
    <cellStyle name="Comma 2 4 2 2 2 3" xfId="466"/>
    <cellStyle name="Comma 2 4 2 2 2 3 2" xfId="980"/>
    <cellStyle name="Comma 2 4 2 2 2 3 2 2" xfId="2024"/>
    <cellStyle name="Comma 2 4 2 2 2 3 2 2 2" xfId="8445"/>
    <cellStyle name="Comma 2 4 2 2 2 3 2 2 3" xfId="6615"/>
    <cellStyle name="Comma 2 4 2 2 2 3 2 2 4" xfId="3869"/>
    <cellStyle name="Comma 2 4 2 2 2 3 2 3" xfId="4922"/>
    <cellStyle name="Comma 2 4 2 2 2 3 2 4" xfId="7529"/>
    <cellStyle name="Comma 2 4 2 2 2 3 2 5" xfId="5631"/>
    <cellStyle name="Comma 2 4 2 2 2 3 2 6" xfId="2953"/>
    <cellStyle name="Comma 2 4 2 2 2 3 3" xfId="1510"/>
    <cellStyle name="Comma 2 4 2 2 2 3 3 2" xfId="7995"/>
    <cellStyle name="Comma 2 4 2 2 2 3 3 3" xfId="6165"/>
    <cellStyle name="Comma 2 4 2 2 2 3 3 4" xfId="3419"/>
    <cellStyle name="Comma 2 4 2 2 2 3 4" xfId="4424"/>
    <cellStyle name="Comma 2 4 2 2 2 3 5" xfId="7079"/>
    <cellStyle name="Comma 2 4 2 2 2 3 6" xfId="5216"/>
    <cellStyle name="Comma 2 4 2 2 2 3 7" xfId="2503"/>
    <cellStyle name="Comma 2 4 2 2 2 4" xfId="723"/>
    <cellStyle name="Comma 2 4 2 2 2 4 2" xfId="1767"/>
    <cellStyle name="Comma 2 4 2 2 2 4 2 2" xfId="8220"/>
    <cellStyle name="Comma 2 4 2 2 2 4 2 3" xfId="6390"/>
    <cellStyle name="Comma 2 4 2 2 2 4 2 4" xfId="3644"/>
    <cellStyle name="Comma 2 4 2 2 2 4 3" xfId="4674"/>
    <cellStyle name="Comma 2 4 2 2 2 4 4" xfId="7304"/>
    <cellStyle name="Comma 2 4 2 2 2 4 5" xfId="5684"/>
    <cellStyle name="Comma 2 4 2 2 2 4 6" xfId="2728"/>
    <cellStyle name="Comma 2 4 2 2 2 5" xfId="1247"/>
    <cellStyle name="Comma 2 4 2 2 2 5 2" xfId="7764"/>
    <cellStyle name="Comma 2 4 2 2 2 5 3" xfId="5934"/>
    <cellStyle name="Comma 2 4 2 2 2 5 4" xfId="3188"/>
    <cellStyle name="Comma 2 4 2 2 2 6" xfId="4161"/>
    <cellStyle name="Comma 2 4 2 2 2 7" xfId="6848"/>
    <cellStyle name="Comma 2 4 2 2 2 8" xfId="5751"/>
    <cellStyle name="Comma 2 4 2 2 2 9" xfId="2272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2 2" xfId="8517"/>
    <cellStyle name="Comma 2 4 2 2 3 2 2 2 2 3" xfId="6687"/>
    <cellStyle name="Comma 2 4 2 2 3 2 2 2 2 4" xfId="3941"/>
    <cellStyle name="Comma 2 4 2 2 3 2 2 2 3" xfId="4994"/>
    <cellStyle name="Comma 2 4 2 2 3 2 2 2 4" xfId="7601"/>
    <cellStyle name="Comma 2 4 2 2 3 2 2 2 5" xfId="5046"/>
    <cellStyle name="Comma 2 4 2 2 3 2 2 2 6" xfId="3025"/>
    <cellStyle name="Comma 2 4 2 2 3 2 2 3" xfId="1582"/>
    <cellStyle name="Comma 2 4 2 2 3 2 2 3 2" xfId="8067"/>
    <cellStyle name="Comma 2 4 2 2 3 2 2 3 3" xfId="6237"/>
    <cellStyle name="Comma 2 4 2 2 3 2 2 3 4" xfId="3491"/>
    <cellStyle name="Comma 2 4 2 2 3 2 2 4" xfId="4496"/>
    <cellStyle name="Comma 2 4 2 2 3 2 2 5" xfId="7151"/>
    <cellStyle name="Comma 2 4 2 2 3 2 2 6" xfId="5761"/>
    <cellStyle name="Comma 2 4 2 2 3 2 2 7" xfId="2575"/>
    <cellStyle name="Comma 2 4 2 2 3 2 3" xfId="795"/>
    <cellStyle name="Comma 2 4 2 2 3 2 3 2" xfId="1839"/>
    <cellStyle name="Comma 2 4 2 2 3 2 3 2 2" xfId="8292"/>
    <cellStyle name="Comma 2 4 2 2 3 2 3 2 3" xfId="6462"/>
    <cellStyle name="Comma 2 4 2 2 3 2 3 2 4" xfId="3716"/>
    <cellStyle name="Comma 2 4 2 2 3 2 3 3" xfId="4746"/>
    <cellStyle name="Comma 2 4 2 2 3 2 3 4" xfId="7376"/>
    <cellStyle name="Comma 2 4 2 2 3 2 3 5" xfId="5479"/>
    <cellStyle name="Comma 2 4 2 2 3 2 3 6" xfId="2800"/>
    <cellStyle name="Comma 2 4 2 2 3 2 4" xfId="1323"/>
    <cellStyle name="Comma 2 4 2 2 3 2 4 2" xfId="7840"/>
    <cellStyle name="Comma 2 4 2 2 3 2 4 3" xfId="6010"/>
    <cellStyle name="Comma 2 4 2 2 3 2 4 4" xfId="3264"/>
    <cellStyle name="Comma 2 4 2 2 3 2 5" xfId="4243"/>
    <cellStyle name="Comma 2 4 2 2 3 2 6" xfId="6924"/>
    <cellStyle name="Comma 2 4 2 2 3 2 7" xfId="5058"/>
    <cellStyle name="Comma 2 4 2 2 3 2 8" xfId="2348"/>
    <cellStyle name="Comma 2 4 2 2 3 3" xfId="430"/>
    <cellStyle name="Comma 2 4 2 2 3 3 2" xfId="944"/>
    <cellStyle name="Comma 2 4 2 2 3 3 2 2" xfId="1988"/>
    <cellStyle name="Comma 2 4 2 2 3 3 2 2 2" xfId="8409"/>
    <cellStyle name="Comma 2 4 2 2 3 3 2 2 3" xfId="6579"/>
    <cellStyle name="Comma 2 4 2 2 3 3 2 2 4" xfId="3833"/>
    <cellStyle name="Comma 2 4 2 2 3 3 2 3" xfId="4886"/>
    <cellStyle name="Comma 2 4 2 2 3 3 2 4" xfId="7493"/>
    <cellStyle name="Comma 2 4 2 2 3 3 2 5" xfId="5585"/>
    <cellStyle name="Comma 2 4 2 2 3 3 2 6" xfId="2917"/>
    <cellStyle name="Comma 2 4 2 2 3 3 3" xfId="1474"/>
    <cellStyle name="Comma 2 4 2 2 3 3 3 2" xfId="7959"/>
    <cellStyle name="Comma 2 4 2 2 3 3 3 3" xfId="6129"/>
    <cellStyle name="Comma 2 4 2 2 3 3 3 4" xfId="3383"/>
    <cellStyle name="Comma 2 4 2 2 3 3 4" xfId="4388"/>
    <cellStyle name="Comma 2 4 2 2 3 3 5" xfId="7043"/>
    <cellStyle name="Comma 2 4 2 2 3 3 6" xfId="5780"/>
    <cellStyle name="Comma 2 4 2 2 3 3 7" xfId="2467"/>
    <cellStyle name="Comma 2 4 2 2 3 4" xfId="687"/>
    <cellStyle name="Comma 2 4 2 2 3 4 2" xfId="1731"/>
    <cellStyle name="Comma 2 4 2 2 3 4 2 2" xfId="8184"/>
    <cellStyle name="Comma 2 4 2 2 3 4 2 3" xfId="6354"/>
    <cellStyle name="Comma 2 4 2 2 3 4 2 4" xfId="3608"/>
    <cellStyle name="Comma 2 4 2 2 3 4 3" xfId="4638"/>
    <cellStyle name="Comma 2 4 2 2 3 4 4" xfId="7268"/>
    <cellStyle name="Comma 2 4 2 2 3 4 5" xfId="5662"/>
    <cellStyle name="Comma 2 4 2 2 3 4 6" xfId="2692"/>
    <cellStyle name="Comma 2 4 2 2 3 5" xfId="1209"/>
    <cellStyle name="Comma 2 4 2 2 3 5 2" xfId="7726"/>
    <cellStyle name="Comma 2 4 2 2 3 5 3" xfId="5896"/>
    <cellStyle name="Comma 2 4 2 2 3 5 4" xfId="3150"/>
    <cellStyle name="Comma 2 4 2 2 3 6" xfId="4122"/>
    <cellStyle name="Comma 2 4 2 2 3 7" xfId="6725"/>
    <cellStyle name="Comma 2 4 2 2 3 8" xfId="5032"/>
    <cellStyle name="Comma 2 4 2 2 3 9" xfId="2234"/>
    <cellStyle name="Comma 2 4 2 2 4" xfId="234"/>
    <cellStyle name="Comma 2 4 2 2 4 2" xfId="502"/>
    <cellStyle name="Comma 2 4 2 2 4 2 2" xfId="1016"/>
    <cellStyle name="Comma 2 4 2 2 4 2 2 2" xfId="2060"/>
    <cellStyle name="Comma 2 4 2 2 4 2 2 2 2" xfId="8481"/>
    <cellStyle name="Comma 2 4 2 2 4 2 2 2 3" xfId="6651"/>
    <cellStyle name="Comma 2 4 2 2 4 2 2 2 4" xfId="3905"/>
    <cellStyle name="Comma 2 4 2 2 4 2 2 3" xfId="4958"/>
    <cellStyle name="Comma 2 4 2 2 4 2 2 4" xfId="7565"/>
    <cellStyle name="Comma 2 4 2 2 4 2 2 5" xfId="5229"/>
    <cellStyle name="Comma 2 4 2 2 4 2 2 6" xfId="2989"/>
    <cellStyle name="Comma 2 4 2 2 4 2 3" xfId="1546"/>
    <cellStyle name="Comma 2 4 2 2 4 2 3 2" xfId="8031"/>
    <cellStyle name="Comma 2 4 2 2 4 2 3 3" xfId="6201"/>
    <cellStyle name="Comma 2 4 2 2 4 2 3 4" xfId="3455"/>
    <cellStyle name="Comma 2 4 2 2 4 2 4" xfId="4460"/>
    <cellStyle name="Comma 2 4 2 2 4 2 5" xfId="7115"/>
    <cellStyle name="Comma 2 4 2 2 4 2 6" xfId="4002"/>
    <cellStyle name="Comma 2 4 2 2 4 2 7" xfId="2539"/>
    <cellStyle name="Comma 2 4 2 2 4 3" xfId="759"/>
    <cellStyle name="Comma 2 4 2 2 4 3 2" xfId="1803"/>
    <cellStyle name="Comma 2 4 2 2 4 3 2 2" xfId="8256"/>
    <cellStyle name="Comma 2 4 2 2 4 3 2 3" xfId="6426"/>
    <cellStyle name="Comma 2 4 2 2 4 3 2 4" xfId="3680"/>
    <cellStyle name="Comma 2 4 2 2 4 3 3" xfId="4710"/>
    <cellStyle name="Comma 2 4 2 2 4 3 4" xfId="7340"/>
    <cellStyle name="Comma 2 4 2 2 4 3 5" xfId="4085"/>
    <cellStyle name="Comma 2 4 2 2 4 3 6" xfId="2764"/>
    <cellStyle name="Comma 2 4 2 2 4 4" xfId="1285"/>
    <cellStyle name="Comma 2 4 2 2 4 4 2" xfId="7802"/>
    <cellStyle name="Comma 2 4 2 2 4 4 3" xfId="5972"/>
    <cellStyle name="Comma 2 4 2 2 4 4 4" xfId="3226"/>
    <cellStyle name="Comma 2 4 2 2 4 5" xfId="4204"/>
    <cellStyle name="Comma 2 4 2 2 4 6" xfId="6886"/>
    <cellStyle name="Comma 2 4 2 2 4 7" xfId="5777"/>
    <cellStyle name="Comma 2 4 2 2 4 8" xfId="2310"/>
    <cellStyle name="Comma 2 4 2 2 5" xfId="394"/>
    <cellStyle name="Comma 2 4 2 2 5 2" xfId="908"/>
    <cellStyle name="Comma 2 4 2 2 5 2 2" xfId="1952"/>
    <cellStyle name="Comma 2 4 2 2 5 2 2 2" xfId="8373"/>
    <cellStyle name="Comma 2 4 2 2 5 2 2 3" xfId="6543"/>
    <cellStyle name="Comma 2 4 2 2 5 2 2 4" xfId="3797"/>
    <cellStyle name="Comma 2 4 2 2 5 2 3" xfId="4850"/>
    <cellStyle name="Comma 2 4 2 2 5 2 4" xfId="7457"/>
    <cellStyle name="Comma 2 4 2 2 5 2 5" xfId="5292"/>
    <cellStyle name="Comma 2 4 2 2 5 2 6" xfId="2881"/>
    <cellStyle name="Comma 2 4 2 2 5 3" xfId="1438"/>
    <cellStyle name="Comma 2 4 2 2 5 3 2" xfId="7923"/>
    <cellStyle name="Comma 2 4 2 2 5 3 3" xfId="6093"/>
    <cellStyle name="Comma 2 4 2 2 5 3 4" xfId="3347"/>
    <cellStyle name="Comma 2 4 2 2 5 4" xfId="4352"/>
    <cellStyle name="Comma 2 4 2 2 5 5" xfId="7007"/>
    <cellStyle name="Comma 2 4 2 2 5 6" xfId="5448"/>
    <cellStyle name="Comma 2 4 2 2 5 7" xfId="2431"/>
    <cellStyle name="Comma 2 4 2 2 6" xfId="651"/>
    <cellStyle name="Comma 2 4 2 2 6 2" xfId="1695"/>
    <cellStyle name="Comma 2 4 2 2 6 2 2" xfId="8148"/>
    <cellStyle name="Comma 2 4 2 2 6 2 3" xfId="6318"/>
    <cellStyle name="Comma 2 4 2 2 6 2 4" xfId="3572"/>
    <cellStyle name="Comma 2 4 2 2 6 3" xfId="4602"/>
    <cellStyle name="Comma 2 4 2 2 6 4" xfId="7232"/>
    <cellStyle name="Comma 2 4 2 2 6 5" xfId="4538"/>
    <cellStyle name="Comma 2 4 2 2 6 6" xfId="2656"/>
    <cellStyle name="Comma 2 4 2 2 7" xfId="1171"/>
    <cellStyle name="Comma 2 4 2 2 7 2" xfId="7688"/>
    <cellStyle name="Comma 2 4 2 2 7 3" xfId="5858"/>
    <cellStyle name="Comma 2 4 2 2 7 4" xfId="3112"/>
    <cellStyle name="Comma 2 4 2 2 8" xfId="4083"/>
    <cellStyle name="Comma 2 4 2 2 9" xfId="6825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2 2" xfId="8535"/>
    <cellStyle name="Comma 2 4 2 3 2 2 2 2 3" xfId="6705"/>
    <cellStyle name="Comma 2 4 2 3 2 2 2 2 4" xfId="3959"/>
    <cellStyle name="Comma 2 4 2 3 2 2 2 3" xfId="5012"/>
    <cellStyle name="Comma 2 4 2 3 2 2 2 4" xfId="7619"/>
    <cellStyle name="Comma 2 4 2 3 2 2 2 5" xfId="5183"/>
    <cellStyle name="Comma 2 4 2 3 2 2 2 6" xfId="3043"/>
    <cellStyle name="Comma 2 4 2 3 2 2 3" xfId="1600"/>
    <cellStyle name="Comma 2 4 2 3 2 2 3 2" xfId="8085"/>
    <cellStyle name="Comma 2 4 2 3 2 2 3 3" xfId="6255"/>
    <cellStyle name="Comma 2 4 2 3 2 2 3 4" xfId="3509"/>
    <cellStyle name="Comma 2 4 2 3 2 2 4" xfId="4514"/>
    <cellStyle name="Comma 2 4 2 3 2 2 5" xfId="7169"/>
    <cellStyle name="Comma 2 4 2 3 2 2 6" xfId="5618"/>
    <cellStyle name="Comma 2 4 2 3 2 2 7" xfId="2593"/>
    <cellStyle name="Comma 2 4 2 3 2 3" xfId="813"/>
    <cellStyle name="Comma 2 4 2 3 2 3 2" xfId="1857"/>
    <cellStyle name="Comma 2 4 2 3 2 3 2 2" xfId="8310"/>
    <cellStyle name="Comma 2 4 2 3 2 3 2 3" xfId="6480"/>
    <cellStyle name="Comma 2 4 2 3 2 3 2 4" xfId="3734"/>
    <cellStyle name="Comma 2 4 2 3 2 3 3" xfId="4764"/>
    <cellStyle name="Comma 2 4 2 3 2 3 4" xfId="7394"/>
    <cellStyle name="Comma 2 4 2 3 2 3 5" xfId="5226"/>
    <cellStyle name="Comma 2 4 2 3 2 3 6" xfId="2818"/>
    <cellStyle name="Comma 2 4 2 3 2 4" xfId="1342"/>
    <cellStyle name="Comma 2 4 2 3 2 4 2" xfId="7859"/>
    <cellStyle name="Comma 2 4 2 3 2 4 3" xfId="6029"/>
    <cellStyle name="Comma 2 4 2 3 2 4 4" xfId="3283"/>
    <cellStyle name="Comma 2 4 2 3 2 5" xfId="4262"/>
    <cellStyle name="Comma 2 4 2 3 2 6" xfId="6943"/>
    <cellStyle name="Comma 2 4 2 3 2 7" xfId="5206"/>
    <cellStyle name="Comma 2 4 2 3 2 8" xfId="2367"/>
    <cellStyle name="Comma 2 4 2 3 3" xfId="448"/>
    <cellStyle name="Comma 2 4 2 3 3 2" xfId="962"/>
    <cellStyle name="Comma 2 4 2 3 3 2 2" xfId="2006"/>
    <cellStyle name="Comma 2 4 2 3 3 2 2 2" xfId="8427"/>
    <cellStyle name="Comma 2 4 2 3 3 2 2 3" xfId="6597"/>
    <cellStyle name="Comma 2 4 2 3 3 2 2 4" xfId="3851"/>
    <cellStyle name="Comma 2 4 2 3 3 2 3" xfId="4904"/>
    <cellStyle name="Comma 2 4 2 3 3 2 4" xfId="7511"/>
    <cellStyle name="Comma 2 4 2 3 3 2 5" xfId="5057"/>
    <cellStyle name="Comma 2 4 2 3 3 2 6" xfId="2935"/>
    <cellStyle name="Comma 2 4 2 3 3 3" xfId="1492"/>
    <cellStyle name="Comma 2 4 2 3 3 3 2" xfId="7977"/>
    <cellStyle name="Comma 2 4 2 3 3 3 3" xfId="6147"/>
    <cellStyle name="Comma 2 4 2 3 3 3 4" xfId="3401"/>
    <cellStyle name="Comma 2 4 2 3 3 4" xfId="4406"/>
    <cellStyle name="Comma 2 4 2 3 3 5" xfId="7061"/>
    <cellStyle name="Comma 2 4 2 3 3 6" xfId="4039"/>
    <cellStyle name="Comma 2 4 2 3 3 7" xfId="2485"/>
    <cellStyle name="Comma 2 4 2 3 4" xfId="705"/>
    <cellStyle name="Comma 2 4 2 3 4 2" xfId="1749"/>
    <cellStyle name="Comma 2 4 2 3 4 2 2" xfId="8202"/>
    <cellStyle name="Comma 2 4 2 3 4 2 3" xfId="6372"/>
    <cellStyle name="Comma 2 4 2 3 4 2 4" xfId="3626"/>
    <cellStyle name="Comma 2 4 2 3 4 3" xfId="4656"/>
    <cellStyle name="Comma 2 4 2 3 4 4" xfId="7286"/>
    <cellStyle name="Comma 2 4 2 3 4 5" xfId="5180"/>
    <cellStyle name="Comma 2 4 2 3 4 6" xfId="2710"/>
    <cellStyle name="Comma 2 4 2 3 5" xfId="1228"/>
    <cellStyle name="Comma 2 4 2 3 5 2" xfId="7745"/>
    <cellStyle name="Comma 2 4 2 3 5 3" xfId="5915"/>
    <cellStyle name="Comma 2 4 2 3 5 4" xfId="3169"/>
    <cellStyle name="Comma 2 4 2 3 6" xfId="4141"/>
    <cellStyle name="Comma 2 4 2 3 7" xfId="6760"/>
    <cellStyle name="Comma 2 4 2 3 8" xfId="4294"/>
    <cellStyle name="Comma 2 4 2 3 9" xfId="2253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2 2" xfId="8499"/>
    <cellStyle name="Comma 2 4 2 4 2 2 2 2 3" xfId="6669"/>
    <cellStyle name="Comma 2 4 2 4 2 2 2 2 4" xfId="3923"/>
    <cellStyle name="Comma 2 4 2 4 2 2 2 3" xfId="4976"/>
    <cellStyle name="Comma 2 4 2 4 2 2 2 4" xfId="7583"/>
    <cellStyle name="Comma 2 4 2 4 2 2 2 5" xfId="5731"/>
    <cellStyle name="Comma 2 4 2 4 2 2 2 6" xfId="3007"/>
    <cellStyle name="Comma 2 4 2 4 2 2 3" xfId="1564"/>
    <cellStyle name="Comma 2 4 2 4 2 2 3 2" xfId="8049"/>
    <cellStyle name="Comma 2 4 2 4 2 2 3 3" xfId="6219"/>
    <cellStyle name="Comma 2 4 2 4 2 2 3 4" xfId="3473"/>
    <cellStyle name="Comma 2 4 2 4 2 2 4" xfId="4478"/>
    <cellStyle name="Comma 2 4 2 4 2 2 5" xfId="7133"/>
    <cellStyle name="Comma 2 4 2 4 2 2 6" xfId="5681"/>
    <cellStyle name="Comma 2 4 2 4 2 2 7" xfId="2557"/>
    <cellStyle name="Comma 2 4 2 4 2 3" xfId="777"/>
    <cellStyle name="Comma 2 4 2 4 2 3 2" xfId="1821"/>
    <cellStyle name="Comma 2 4 2 4 2 3 2 2" xfId="8274"/>
    <cellStyle name="Comma 2 4 2 4 2 3 2 3" xfId="6444"/>
    <cellStyle name="Comma 2 4 2 4 2 3 2 4" xfId="3698"/>
    <cellStyle name="Comma 2 4 2 4 2 3 3" xfId="4728"/>
    <cellStyle name="Comma 2 4 2 4 2 3 4" xfId="7358"/>
    <cellStyle name="Comma 2 4 2 4 2 3 5" xfId="5341"/>
    <cellStyle name="Comma 2 4 2 4 2 3 6" xfId="2782"/>
    <cellStyle name="Comma 2 4 2 4 2 4" xfId="1304"/>
    <cellStyle name="Comma 2 4 2 4 2 4 2" xfId="7821"/>
    <cellStyle name="Comma 2 4 2 4 2 4 3" xfId="5991"/>
    <cellStyle name="Comma 2 4 2 4 2 4 4" xfId="3245"/>
    <cellStyle name="Comma 2 4 2 4 2 5" xfId="4224"/>
    <cellStyle name="Comma 2 4 2 4 2 6" xfId="6905"/>
    <cellStyle name="Comma 2 4 2 4 2 7" xfId="5696"/>
    <cellStyle name="Comma 2 4 2 4 2 8" xfId="2329"/>
    <cellStyle name="Comma 2 4 2 4 3" xfId="412"/>
    <cellStyle name="Comma 2 4 2 4 3 2" xfId="926"/>
    <cellStyle name="Comma 2 4 2 4 3 2 2" xfId="1970"/>
    <cellStyle name="Comma 2 4 2 4 3 2 2 2" xfId="8391"/>
    <cellStyle name="Comma 2 4 2 4 3 2 2 3" xfId="6561"/>
    <cellStyle name="Comma 2 4 2 4 3 2 2 4" xfId="3815"/>
    <cellStyle name="Comma 2 4 2 4 3 2 3" xfId="4868"/>
    <cellStyle name="Comma 2 4 2 4 3 2 4" xfId="7475"/>
    <cellStyle name="Comma 2 4 2 4 3 2 5" xfId="5428"/>
    <cellStyle name="Comma 2 4 2 4 3 2 6" xfId="2899"/>
    <cellStyle name="Comma 2 4 2 4 3 3" xfId="1456"/>
    <cellStyle name="Comma 2 4 2 4 3 3 2" xfId="7941"/>
    <cellStyle name="Comma 2 4 2 4 3 3 3" xfId="6111"/>
    <cellStyle name="Comma 2 4 2 4 3 3 4" xfId="3365"/>
    <cellStyle name="Comma 2 4 2 4 3 4" xfId="4370"/>
    <cellStyle name="Comma 2 4 2 4 3 5" xfId="7025"/>
    <cellStyle name="Comma 2 4 2 4 3 6" xfId="5622"/>
    <cellStyle name="Comma 2 4 2 4 3 7" xfId="2449"/>
    <cellStyle name="Comma 2 4 2 4 4" xfId="669"/>
    <cellStyle name="Comma 2 4 2 4 4 2" xfId="1713"/>
    <cellStyle name="Comma 2 4 2 4 4 2 2" xfId="8166"/>
    <cellStyle name="Comma 2 4 2 4 4 2 3" xfId="6336"/>
    <cellStyle name="Comma 2 4 2 4 4 2 4" xfId="3590"/>
    <cellStyle name="Comma 2 4 2 4 4 3" xfId="4620"/>
    <cellStyle name="Comma 2 4 2 4 4 4" xfId="7250"/>
    <cellStyle name="Comma 2 4 2 4 4 5" xfId="5090"/>
    <cellStyle name="Comma 2 4 2 4 4 6" xfId="2674"/>
    <cellStyle name="Comma 2 4 2 4 5" xfId="1190"/>
    <cellStyle name="Comma 2 4 2 4 5 2" xfId="7707"/>
    <cellStyle name="Comma 2 4 2 4 5 3" xfId="5877"/>
    <cellStyle name="Comma 2 4 2 4 5 4" xfId="3131"/>
    <cellStyle name="Comma 2 4 2 4 6" xfId="4103"/>
    <cellStyle name="Comma 2 4 2 4 7" xfId="6768"/>
    <cellStyle name="Comma 2 4 2 4 8" xfId="5376"/>
    <cellStyle name="Comma 2 4 2 4 9" xfId="2215"/>
    <cellStyle name="Comma 2 4 2 5" xfId="214"/>
    <cellStyle name="Comma 2 4 2 5 2" xfId="484"/>
    <cellStyle name="Comma 2 4 2 5 2 2" xfId="998"/>
    <cellStyle name="Comma 2 4 2 5 2 2 2" xfId="2042"/>
    <cellStyle name="Comma 2 4 2 5 2 2 2 2" xfId="8463"/>
    <cellStyle name="Comma 2 4 2 5 2 2 2 3" xfId="6633"/>
    <cellStyle name="Comma 2 4 2 5 2 2 2 4" xfId="3887"/>
    <cellStyle name="Comma 2 4 2 5 2 2 3" xfId="4940"/>
    <cellStyle name="Comma 2 4 2 5 2 2 4" xfId="7547"/>
    <cellStyle name="Comma 2 4 2 5 2 2 5" xfId="5791"/>
    <cellStyle name="Comma 2 4 2 5 2 2 6" xfId="2971"/>
    <cellStyle name="Comma 2 4 2 5 2 3" xfId="1528"/>
    <cellStyle name="Comma 2 4 2 5 2 3 2" xfId="8013"/>
    <cellStyle name="Comma 2 4 2 5 2 3 3" xfId="6183"/>
    <cellStyle name="Comma 2 4 2 5 2 3 4" xfId="3437"/>
    <cellStyle name="Comma 2 4 2 5 2 4" xfId="4442"/>
    <cellStyle name="Comma 2 4 2 5 2 5" xfId="7097"/>
    <cellStyle name="Comma 2 4 2 5 2 6" xfId="5721"/>
    <cellStyle name="Comma 2 4 2 5 2 7" xfId="2521"/>
    <cellStyle name="Comma 2 4 2 5 3" xfId="741"/>
    <cellStyle name="Comma 2 4 2 5 3 2" xfId="1785"/>
    <cellStyle name="Comma 2 4 2 5 3 2 2" xfId="8238"/>
    <cellStyle name="Comma 2 4 2 5 3 2 3" xfId="6408"/>
    <cellStyle name="Comma 2 4 2 5 3 2 4" xfId="3662"/>
    <cellStyle name="Comma 2 4 2 5 3 3" xfId="4692"/>
    <cellStyle name="Comma 2 4 2 5 3 4" xfId="7322"/>
    <cellStyle name="Comma 2 4 2 5 3 5" xfId="5763"/>
    <cellStyle name="Comma 2 4 2 5 3 6" xfId="2746"/>
    <cellStyle name="Comma 2 4 2 5 4" xfId="1266"/>
    <cellStyle name="Comma 2 4 2 5 4 2" xfId="7783"/>
    <cellStyle name="Comma 2 4 2 5 4 3" xfId="5953"/>
    <cellStyle name="Comma 2 4 2 5 4 4" xfId="3207"/>
    <cellStyle name="Comma 2 4 2 5 5" xfId="4184"/>
    <cellStyle name="Comma 2 4 2 5 6" xfId="6867"/>
    <cellStyle name="Comma 2 4 2 5 7" xfId="5043"/>
    <cellStyle name="Comma 2 4 2 5 8" xfId="2291"/>
    <cellStyle name="Comma 2 4 2 6" xfId="376"/>
    <cellStyle name="Comma 2 4 2 6 2" xfId="890"/>
    <cellStyle name="Comma 2 4 2 6 2 2" xfId="1934"/>
    <cellStyle name="Comma 2 4 2 6 2 2 2" xfId="8355"/>
    <cellStyle name="Comma 2 4 2 6 2 2 3" xfId="6525"/>
    <cellStyle name="Comma 2 4 2 6 2 2 4" xfId="3779"/>
    <cellStyle name="Comma 2 4 2 6 2 3" xfId="4832"/>
    <cellStyle name="Comma 2 4 2 6 2 4" xfId="7439"/>
    <cellStyle name="Comma 2 4 2 6 2 5" xfId="5759"/>
    <cellStyle name="Comma 2 4 2 6 2 6" xfId="2863"/>
    <cellStyle name="Comma 2 4 2 6 3" xfId="1420"/>
    <cellStyle name="Comma 2 4 2 6 3 2" xfId="7905"/>
    <cellStyle name="Comma 2 4 2 6 3 3" xfId="6075"/>
    <cellStyle name="Comma 2 4 2 6 3 4" xfId="3329"/>
    <cellStyle name="Comma 2 4 2 6 4" xfId="4334"/>
    <cellStyle name="Comma 2 4 2 6 5" xfId="6989"/>
    <cellStyle name="Comma 2 4 2 6 6" xfId="5312"/>
    <cellStyle name="Comma 2 4 2 6 7" xfId="2413"/>
    <cellStyle name="Comma 2 4 2 7" xfId="633"/>
    <cellStyle name="Comma 2 4 2 7 2" xfId="1677"/>
    <cellStyle name="Comma 2 4 2 7 2 2" xfId="8130"/>
    <cellStyle name="Comma 2 4 2 7 2 3" xfId="6300"/>
    <cellStyle name="Comma 2 4 2 7 2 4" xfId="3554"/>
    <cellStyle name="Comma 2 4 2 7 3" xfId="4584"/>
    <cellStyle name="Comma 2 4 2 7 4" xfId="7214"/>
    <cellStyle name="Comma 2 4 2 7 5" xfId="5459"/>
    <cellStyle name="Comma 2 4 2 7 6" xfId="2638"/>
    <cellStyle name="Comma 2 4 2 8" xfId="1152"/>
    <cellStyle name="Comma 2 4 2 8 2" xfId="7669"/>
    <cellStyle name="Comma 2 4 2 8 3" xfId="5839"/>
    <cellStyle name="Comma 2 4 2 8 4" xfId="3093"/>
    <cellStyle name="Comma 2 4 2 9" xfId="4063"/>
    <cellStyle name="Comma 2 4 3" xfId="102"/>
    <cellStyle name="Comma 2 4 3 10" xfId="5159"/>
    <cellStyle name="Comma 2 4 3 11" xfId="2186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2 2" xfId="8544"/>
    <cellStyle name="Comma 2 4 3 2 2 2 2 2 3" xfId="6714"/>
    <cellStyle name="Comma 2 4 3 2 2 2 2 2 4" xfId="3968"/>
    <cellStyle name="Comma 2 4 3 2 2 2 2 3" xfId="5021"/>
    <cellStyle name="Comma 2 4 3 2 2 2 2 4" xfId="7628"/>
    <cellStyle name="Comma 2 4 3 2 2 2 2 5" xfId="4577"/>
    <cellStyle name="Comma 2 4 3 2 2 2 2 6" xfId="3052"/>
    <cellStyle name="Comma 2 4 3 2 2 2 3" xfId="1609"/>
    <cellStyle name="Comma 2 4 3 2 2 2 3 2" xfId="8094"/>
    <cellStyle name="Comma 2 4 3 2 2 2 3 3" xfId="6264"/>
    <cellStyle name="Comma 2 4 3 2 2 2 3 4" xfId="3518"/>
    <cellStyle name="Comma 2 4 3 2 2 2 4" xfId="4523"/>
    <cellStyle name="Comma 2 4 3 2 2 2 5" xfId="7178"/>
    <cellStyle name="Comma 2 4 3 2 2 2 6" xfId="5222"/>
    <cellStyle name="Comma 2 4 3 2 2 2 7" xfId="2602"/>
    <cellStyle name="Comma 2 4 3 2 2 3" xfId="822"/>
    <cellStyle name="Comma 2 4 3 2 2 3 2" xfId="1866"/>
    <cellStyle name="Comma 2 4 3 2 2 3 2 2" xfId="8319"/>
    <cellStyle name="Comma 2 4 3 2 2 3 2 3" xfId="6489"/>
    <cellStyle name="Comma 2 4 3 2 2 3 2 4" xfId="3743"/>
    <cellStyle name="Comma 2 4 3 2 2 3 3" xfId="4773"/>
    <cellStyle name="Comma 2 4 3 2 2 3 4" xfId="7403"/>
    <cellStyle name="Comma 2 4 3 2 2 3 5" xfId="5564"/>
    <cellStyle name="Comma 2 4 3 2 2 3 6" xfId="2827"/>
    <cellStyle name="Comma 2 4 3 2 2 4" xfId="1351"/>
    <cellStyle name="Comma 2 4 3 2 2 4 2" xfId="7868"/>
    <cellStyle name="Comma 2 4 3 2 2 4 3" xfId="6038"/>
    <cellStyle name="Comma 2 4 3 2 2 4 4" xfId="3292"/>
    <cellStyle name="Comma 2 4 3 2 2 5" xfId="4272"/>
    <cellStyle name="Comma 2 4 3 2 2 6" xfId="6952"/>
    <cellStyle name="Comma 2 4 3 2 2 7" xfId="5330"/>
    <cellStyle name="Comma 2 4 3 2 2 8" xfId="2376"/>
    <cellStyle name="Comma 2 4 3 2 3" xfId="457"/>
    <cellStyle name="Comma 2 4 3 2 3 2" xfId="971"/>
    <cellStyle name="Comma 2 4 3 2 3 2 2" xfId="2015"/>
    <cellStyle name="Comma 2 4 3 2 3 2 2 2" xfId="8436"/>
    <cellStyle name="Comma 2 4 3 2 3 2 2 3" xfId="6606"/>
    <cellStyle name="Comma 2 4 3 2 3 2 2 4" xfId="3860"/>
    <cellStyle name="Comma 2 4 3 2 3 2 3" xfId="4913"/>
    <cellStyle name="Comma 2 4 3 2 3 2 4" xfId="7520"/>
    <cellStyle name="Comma 2 4 3 2 3 2 5" xfId="5466"/>
    <cellStyle name="Comma 2 4 3 2 3 2 6" xfId="2944"/>
    <cellStyle name="Comma 2 4 3 2 3 3" xfId="1501"/>
    <cellStyle name="Comma 2 4 3 2 3 3 2" xfId="7986"/>
    <cellStyle name="Comma 2 4 3 2 3 3 3" xfId="6156"/>
    <cellStyle name="Comma 2 4 3 2 3 3 4" xfId="3410"/>
    <cellStyle name="Comma 2 4 3 2 3 4" xfId="4415"/>
    <cellStyle name="Comma 2 4 3 2 3 5" xfId="7070"/>
    <cellStyle name="Comma 2 4 3 2 3 6" xfId="4289"/>
    <cellStyle name="Comma 2 4 3 2 3 7" xfId="2494"/>
    <cellStyle name="Comma 2 4 3 2 4" xfId="714"/>
    <cellStyle name="Comma 2 4 3 2 4 2" xfId="1758"/>
    <cellStyle name="Comma 2 4 3 2 4 2 2" xfId="8211"/>
    <cellStyle name="Comma 2 4 3 2 4 2 3" xfId="6381"/>
    <cellStyle name="Comma 2 4 3 2 4 2 4" xfId="3635"/>
    <cellStyle name="Comma 2 4 3 2 4 3" xfId="4665"/>
    <cellStyle name="Comma 2 4 3 2 4 4" xfId="7295"/>
    <cellStyle name="Comma 2 4 3 2 4 5" xfId="5441"/>
    <cellStyle name="Comma 2 4 3 2 4 6" xfId="2719"/>
    <cellStyle name="Comma 2 4 3 2 5" xfId="1237"/>
    <cellStyle name="Comma 2 4 3 2 5 2" xfId="7754"/>
    <cellStyle name="Comma 2 4 3 2 5 3" xfId="5924"/>
    <cellStyle name="Comma 2 4 3 2 5 4" xfId="3178"/>
    <cellStyle name="Comma 2 4 3 2 6" xfId="4151"/>
    <cellStyle name="Comma 2 4 3 2 7" xfId="6744"/>
    <cellStyle name="Comma 2 4 3 2 8" xfId="5626"/>
    <cellStyle name="Comma 2 4 3 2 9" xfId="2262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2 2" xfId="8508"/>
    <cellStyle name="Comma 2 4 3 3 2 2 2 2 3" xfId="6678"/>
    <cellStyle name="Comma 2 4 3 3 2 2 2 2 4" xfId="3932"/>
    <cellStyle name="Comma 2 4 3 3 2 2 2 3" xfId="4985"/>
    <cellStyle name="Comma 2 4 3 3 2 2 2 4" xfId="7592"/>
    <cellStyle name="Comma 2 4 3 3 2 2 2 5" xfId="5116"/>
    <cellStyle name="Comma 2 4 3 3 2 2 2 6" xfId="3016"/>
    <cellStyle name="Comma 2 4 3 3 2 2 3" xfId="1573"/>
    <cellStyle name="Comma 2 4 3 3 2 2 3 2" xfId="8058"/>
    <cellStyle name="Comma 2 4 3 3 2 2 3 3" xfId="6228"/>
    <cellStyle name="Comma 2 4 3 3 2 2 3 4" xfId="3482"/>
    <cellStyle name="Comma 2 4 3 3 2 2 4" xfId="4487"/>
    <cellStyle name="Comma 2 4 3 3 2 2 5" xfId="7142"/>
    <cellStyle name="Comma 2 4 3 3 2 2 6" xfId="5208"/>
    <cellStyle name="Comma 2 4 3 3 2 2 7" xfId="2566"/>
    <cellStyle name="Comma 2 4 3 3 2 3" xfId="786"/>
    <cellStyle name="Comma 2 4 3 3 2 3 2" xfId="1830"/>
    <cellStyle name="Comma 2 4 3 3 2 3 2 2" xfId="8283"/>
    <cellStyle name="Comma 2 4 3 3 2 3 2 3" xfId="6453"/>
    <cellStyle name="Comma 2 4 3 3 2 3 2 4" xfId="3707"/>
    <cellStyle name="Comma 2 4 3 3 2 3 3" xfId="4737"/>
    <cellStyle name="Comma 2 4 3 3 2 3 4" xfId="7367"/>
    <cellStyle name="Comma 2 4 3 3 2 3 5" xfId="5071"/>
    <cellStyle name="Comma 2 4 3 3 2 3 6" xfId="2791"/>
    <cellStyle name="Comma 2 4 3 3 2 4" xfId="1313"/>
    <cellStyle name="Comma 2 4 3 3 2 4 2" xfId="7830"/>
    <cellStyle name="Comma 2 4 3 3 2 4 3" xfId="6000"/>
    <cellStyle name="Comma 2 4 3 3 2 4 4" xfId="3254"/>
    <cellStyle name="Comma 2 4 3 3 2 5" xfId="4233"/>
    <cellStyle name="Comma 2 4 3 3 2 6" xfId="6914"/>
    <cellStyle name="Comma 2 4 3 3 2 7" xfId="5387"/>
    <cellStyle name="Comma 2 4 3 3 2 8" xfId="2338"/>
    <cellStyle name="Comma 2 4 3 3 3" xfId="421"/>
    <cellStyle name="Comma 2 4 3 3 3 2" xfId="935"/>
    <cellStyle name="Comma 2 4 3 3 3 2 2" xfId="1979"/>
    <cellStyle name="Comma 2 4 3 3 3 2 2 2" xfId="8400"/>
    <cellStyle name="Comma 2 4 3 3 3 2 2 3" xfId="6570"/>
    <cellStyle name="Comma 2 4 3 3 3 2 2 4" xfId="3824"/>
    <cellStyle name="Comma 2 4 3 3 3 2 3" xfId="4877"/>
    <cellStyle name="Comma 2 4 3 3 3 2 4" xfId="7484"/>
    <cellStyle name="Comma 2 4 3 3 3 2 5" xfId="5246"/>
    <cellStyle name="Comma 2 4 3 3 3 2 6" xfId="2908"/>
    <cellStyle name="Comma 2 4 3 3 3 3" xfId="1465"/>
    <cellStyle name="Comma 2 4 3 3 3 3 2" xfId="7950"/>
    <cellStyle name="Comma 2 4 3 3 3 3 3" xfId="6120"/>
    <cellStyle name="Comma 2 4 3 3 3 3 4" xfId="3374"/>
    <cellStyle name="Comma 2 4 3 3 3 4" xfId="4379"/>
    <cellStyle name="Comma 2 4 3 3 3 5" xfId="7034"/>
    <cellStyle name="Comma 2 4 3 3 3 6" xfId="5534"/>
    <cellStyle name="Comma 2 4 3 3 3 7" xfId="2458"/>
    <cellStyle name="Comma 2 4 3 3 4" xfId="678"/>
    <cellStyle name="Comma 2 4 3 3 4 2" xfId="1722"/>
    <cellStyle name="Comma 2 4 3 3 4 2 2" xfId="8175"/>
    <cellStyle name="Comma 2 4 3 3 4 2 3" xfId="6345"/>
    <cellStyle name="Comma 2 4 3 3 4 2 4" xfId="3599"/>
    <cellStyle name="Comma 2 4 3 3 4 3" xfId="4629"/>
    <cellStyle name="Comma 2 4 3 3 4 4" xfId="7259"/>
    <cellStyle name="Comma 2 4 3 3 4 5" xfId="3983"/>
    <cellStyle name="Comma 2 4 3 3 4 6" xfId="2683"/>
    <cellStyle name="Comma 2 4 3 3 5" xfId="1199"/>
    <cellStyle name="Comma 2 4 3 3 5 2" xfId="7716"/>
    <cellStyle name="Comma 2 4 3 3 5 3" xfId="5886"/>
    <cellStyle name="Comma 2 4 3 3 5 4" xfId="3140"/>
    <cellStyle name="Comma 2 4 3 3 6" xfId="4112"/>
    <cellStyle name="Comma 2 4 3 3 7" xfId="6834"/>
    <cellStyle name="Comma 2 4 3 3 8" xfId="5157"/>
    <cellStyle name="Comma 2 4 3 3 9" xfId="2224"/>
    <cellStyle name="Comma 2 4 3 4" xfId="224"/>
    <cellStyle name="Comma 2 4 3 4 2" xfId="493"/>
    <cellStyle name="Comma 2 4 3 4 2 2" xfId="1007"/>
    <cellStyle name="Comma 2 4 3 4 2 2 2" xfId="2051"/>
    <cellStyle name="Comma 2 4 3 4 2 2 2 2" xfId="8472"/>
    <cellStyle name="Comma 2 4 3 4 2 2 2 3" xfId="6642"/>
    <cellStyle name="Comma 2 4 3 4 2 2 2 4" xfId="3896"/>
    <cellStyle name="Comma 2 4 3 4 2 2 3" xfId="4949"/>
    <cellStyle name="Comma 2 4 3 4 2 2 4" xfId="7556"/>
    <cellStyle name="Comma 2 4 3 4 2 2 5" xfId="5624"/>
    <cellStyle name="Comma 2 4 3 4 2 2 6" xfId="2980"/>
    <cellStyle name="Comma 2 4 3 4 2 3" xfId="1537"/>
    <cellStyle name="Comma 2 4 3 4 2 3 2" xfId="8022"/>
    <cellStyle name="Comma 2 4 3 4 2 3 3" xfId="6192"/>
    <cellStyle name="Comma 2 4 3 4 2 3 4" xfId="3446"/>
    <cellStyle name="Comma 2 4 3 4 2 4" xfId="4451"/>
    <cellStyle name="Comma 2 4 3 4 2 5" xfId="7106"/>
    <cellStyle name="Comma 2 4 3 4 2 6" xfId="5103"/>
    <cellStyle name="Comma 2 4 3 4 2 7" xfId="2530"/>
    <cellStyle name="Comma 2 4 3 4 3" xfId="750"/>
    <cellStyle name="Comma 2 4 3 4 3 2" xfId="1794"/>
    <cellStyle name="Comma 2 4 3 4 3 2 2" xfId="8247"/>
    <cellStyle name="Comma 2 4 3 4 3 2 3" xfId="6417"/>
    <cellStyle name="Comma 2 4 3 4 3 2 4" xfId="3671"/>
    <cellStyle name="Comma 2 4 3 4 3 3" xfId="4701"/>
    <cellStyle name="Comma 2 4 3 4 3 4" xfId="7331"/>
    <cellStyle name="Comma 2 4 3 4 3 5" xfId="5367"/>
    <cellStyle name="Comma 2 4 3 4 3 6" xfId="2755"/>
    <cellStyle name="Comma 2 4 3 4 4" xfId="1275"/>
    <cellStyle name="Comma 2 4 3 4 4 2" xfId="7792"/>
    <cellStyle name="Comma 2 4 3 4 4 3" xfId="5962"/>
    <cellStyle name="Comma 2 4 3 4 4 4" xfId="3216"/>
    <cellStyle name="Comma 2 4 3 4 5" xfId="4194"/>
    <cellStyle name="Comma 2 4 3 4 6" xfId="6876"/>
    <cellStyle name="Comma 2 4 3 4 7" xfId="5224"/>
    <cellStyle name="Comma 2 4 3 4 8" xfId="2300"/>
    <cellStyle name="Comma 2 4 3 5" xfId="385"/>
    <cellStyle name="Comma 2 4 3 5 2" xfId="899"/>
    <cellStyle name="Comma 2 4 3 5 2 2" xfId="1943"/>
    <cellStyle name="Comma 2 4 3 5 2 2 2" xfId="8364"/>
    <cellStyle name="Comma 2 4 3 5 2 2 3" xfId="6534"/>
    <cellStyle name="Comma 2 4 3 5 2 2 4" xfId="3788"/>
    <cellStyle name="Comma 2 4 3 5 2 3" xfId="4841"/>
    <cellStyle name="Comma 2 4 3 5 2 4" xfId="7448"/>
    <cellStyle name="Comma 2 4 3 5 2 5" xfId="5362"/>
    <cellStyle name="Comma 2 4 3 5 2 6" xfId="2872"/>
    <cellStyle name="Comma 2 4 3 5 3" xfId="1429"/>
    <cellStyle name="Comma 2 4 3 5 3 2" xfId="7914"/>
    <cellStyle name="Comma 2 4 3 5 3 3" xfId="6084"/>
    <cellStyle name="Comma 2 4 3 5 3 4" xfId="3338"/>
    <cellStyle name="Comma 2 4 3 5 4" xfId="4343"/>
    <cellStyle name="Comma 2 4 3 5 5" xfId="6998"/>
    <cellStyle name="Comma 2 4 3 5 6" xfId="5122"/>
    <cellStyle name="Comma 2 4 3 5 7" xfId="2422"/>
    <cellStyle name="Comma 2 4 3 6" xfId="642"/>
    <cellStyle name="Comma 2 4 3 6 2" xfId="1686"/>
    <cellStyle name="Comma 2 4 3 6 2 2" xfId="8139"/>
    <cellStyle name="Comma 2 4 3 6 2 3" xfId="6309"/>
    <cellStyle name="Comma 2 4 3 6 2 4" xfId="3563"/>
    <cellStyle name="Comma 2 4 3 6 3" xfId="4593"/>
    <cellStyle name="Comma 2 4 3 6 4" xfId="7223"/>
    <cellStyle name="Comma 2 4 3 6 5" xfId="5702"/>
    <cellStyle name="Comma 2 4 3 6 6" xfId="2647"/>
    <cellStyle name="Comma 2 4 3 7" xfId="1161"/>
    <cellStyle name="Comma 2 4 3 7 2" xfId="7678"/>
    <cellStyle name="Comma 2 4 3 7 3" xfId="5848"/>
    <cellStyle name="Comma 2 4 3 7 4" xfId="3102"/>
    <cellStyle name="Comma 2 4 3 8" xfId="4073"/>
    <cellStyle name="Comma 2 4 3 9" xfId="681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2 2" xfId="8526"/>
    <cellStyle name="Comma 2 4 4 2 2 2 2 3" xfId="6696"/>
    <cellStyle name="Comma 2 4 4 2 2 2 2 4" xfId="3950"/>
    <cellStyle name="Comma 2 4 4 2 2 2 3" xfId="5003"/>
    <cellStyle name="Comma 2 4 4 2 2 2 4" xfId="7610"/>
    <cellStyle name="Comma 2 4 4 2 2 2 5" xfId="5594"/>
    <cellStyle name="Comma 2 4 4 2 2 2 6" xfId="3034"/>
    <cellStyle name="Comma 2 4 4 2 2 3" xfId="1591"/>
    <cellStyle name="Comma 2 4 4 2 2 3 2" xfId="8076"/>
    <cellStyle name="Comma 2 4 4 2 2 3 3" xfId="6246"/>
    <cellStyle name="Comma 2 4 4 2 2 3 4" xfId="3500"/>
    <cellStyle name="Comma 2 4 4 2 2 4" xfId="4505"/>
    <cellStyle name="Comma 2 4 4 2 2 5" xfId="7160"/>
    <cellStyle name="Comma 2 4 4 2 2 6" xfId="5364"/>
    <cellStyle name="Comma 2 4 4 2 2 7" xfId="2584"/>
    <cellStyle name="Comma 2 4 4 2 3" xfId="804"/>
    <cellStyle name="Comma 2 4 4 2 3 2" xfId="1848"/>
    <cellStyle name="Comma 2 4 4 2 3 2 2" xfId="8301"/>
    <cellStyle name="Comma 2 4 4 2 3 2 3" xfId="6471"/>
    <cellStyle name="Comma 2 4 4 2 3 2 4" xfId="3725"/>
    <cellStyle name="Comma 2 4 4 2 3 3" xfId="4755"/>
    <cellStyle name="Comma 2 4 4 2 3 4" xfId="7385"/>
    <cellStyle name="Comma 2 4 4 2 3 5" xfId="5408"/>
    <cellStyle name="Comma 2 4 4 2 3 6" xfId="2809"/>
    <cellStyle name="Comma 2 4 4 2 4" xfId="1332"/>
    <cellStyle name="Comma 2 4 4 2 4 2" xfId="7849"/>
    <cellStyle name="Comma 2 4 4 2 4 3" xfId="6019"/>
    <cellStyle name="Comma 2 4 4 2 4 4" xfId="3273"/>
    <cellStyle name="Comma 2 4 4 2 5" xfId="4252"/>
    <cellStyle name="Comma 2 4 4 2 6" xfId="6933"/>
    <cellStyle name="Comma 2 4 4 2 7" xfId="5467"/>
    <cellStyle name="Comma 2 4 4 2 8" xfId="2357"/>
    <cellStyle name="Comma 2 4 4 3" xfId="439"/>
    <cellStyle name="Comma 2 4 4 3 2" xfId="953"/>
    <cellStyle name="Comma 2 4 4 3 2 2" xfId="1997"/>
    <cellStyle name="Comma 2 4 4 3 2 2 2" xfId="8418"/>
    <cellStyle name="Comma 2 4 4 3 2 2 3" xfId="6588"/>
    <cellStyle name="Comma 2 4 4 3 2 2 4" xfId="3842"/>
    <cellStyle name="Comma 2 4 4 3 2 3" xfId="4895"/>
    <cellStyle name="Comma 2 4 4 3 2 4" xfId="7502"/>
    <cellStyle name="Comma 2 4 4 3 2 5" xfId="5601"/>
    <cellStyle name="Comma 2 4 4 3 2 6" xfId="2926"/>
    <cellStyle name="Comma 2 4 4 3 3" xfId="1483"/>
    <cellStyle name="Comma 2 4 4 3 3 2" xfId="7968"/>
    <cellStyle name="Comma 2 4 4 3 3 3" xfId="6138"/>
    <cellStyle name="Comma 2 4 4 3 3 4" xfId="3392"/>
    <cellStyle name="Comma 2 4 4 3 4" xfId="4397"/>
    <cellStyle name="Comma 2 4 4 3 5" xfId="7052"/>
    <cellStyle name="Comma 2 4 4 3 6" xfId="5304"/>
    <cellStyle name="Comma 2 4 4 3 7" xfId="2476"/>
    <cellStyle name="Comma 2 4 4 4" xfId="696"/>
    <cellStyle name="Comma 2 4 4 4 2" xfId="1740"/>
    <cellStyle name="Comma 2 4 4 4 2 2" xfId="8193"/>
    <cellStyle name="Comma 2 4 4 4 2 3" xfId="6363"/>
    <cellStyle name="Comma 2 4 4 4 2 4" xfId="3617"/>
    <cellStyle name="Comma 2 4 4 4 3" xfId="4647"/>
    <cellStyle name="Comma 2 4 4 4 4" xfId="7277"/>
    <cellStyle name="Comma 2 4 4 4 5" xfId="5267"/>
    <cellStyle name="Comma 2 4 4 4 6" xfId="2701"/>
    <cellStyle name="Comma 2 4 4 5" xfId="1218"/>
    <cellStyle name="Comma 2 4 4 5 2" xfId="7735"/>
    <cellStyle name="Comma 2 4 4 5 3" xfId="5905"/>
    <cellStyle name="Comma 2 4 4 5 4" xfId="3159"/>
    <cellStyle name="Comma 2 4 4 6" xfId="4131"/>
    <cellStyle name="Comma 2 4 4 7" xfId="6738"/>
    <cellStyle name="Comma 2 4 4 8" xfId="3981"/>
    <cellStyle name="Comma 2 4 4 9" xfId="2243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2 2" xfId="8490"/>
    <cellStyle name="Comma 2 4 5 2 2 2 2 3" xfId="6660"/>
    <cellStyle name="Comma 2 4 5 2 2 2 2 4" xfId="3914"/>
    <cellStyle name="Comma 2 4 5 2 2 2 3" xfId="4967"/>
    <cellStyle name="Comma 2 4 5 2 2 2 4" xfId="7574"/>
    <cellStyle name="Comma 2 4 5 2 2 2 5" xfId="5567"/>
    <cellStyle name="Comma 2 4 5 2 2 2 6" xfId="2998"/>
    <cellStyle name="Comma 2 4 5 2 2 3" xfId="1555"/>
    <cellStyle name="Comma 2 4 5 2 2 3 2" xfId="8040"/>
    <cellStyle name="Comma 2 4 5 2 2 3 3" xfId="6210"/>
    <cellStyle name="Comma 2 4 5 2 2 3 4" xfId="3464"/>
    <cellStyle name="Comma 2 4 5 2 2 4" xfId="4469"/>
    <cellStyle name="Comma 2 4 5 2 2 5" xfId="7124"/>
    <cellStyle name="Comma 2 4 5 2 2 6" xfId="5438"/>
    <cellStyle name="Comma 2 4 5 2 2 7" xfId="2548"/>
    <cellStyle name="Comma 2 4 5 2 3" xfId="768"/>
    <cellStyle name="Comma 2 4 5 2 3 2" xfId="1812"/>
    <cellStyle name="Comma 2 4 5 2 3 2 2" xfId="8265"/>
    <cellStyle name="Comma 2 4 5 2 3 2 3" xfId="6435"/>
    <cellStyle name="Comma 2 4 5 2 3 2 4" xfId="3689"/>
    <cellStyle name="Comma 2 4 5 2 3 3" xfId="4719"/>
    <cellStyle name="Comma 2 4 5 2 3 4" xfId="7349"/>
    <cellStyle name="Comma 2 4 5 2 3 5" xfId="5736"/>
    <cellStyle name="Comma 2 4 5 2 3 6" xfId="2773"/>
    <cellStyle name="Comma 2 4 5 2 4" xfId="1294"/>
    <cellStyle name="Comma 2 4 5 2 4 2" xfId="7811"/>
    <cellStyle name="Comma 2 4 5 2 4 3" xfId="5981"/>
    <cellStyle name="Comma 2 4 5 2 4 4" xfId="3235"/>
    <cellStyle name="Comma 2 4 5 2 5" xfId="4214"/>
    <cellStyle name="Comma 2 4 5 2 6" xfId="6895"/>
    <cellStyle name="Comma 2 4 5 2 7" xfId="5078"/>
    <cellStyle name="Comma 2 4 5 2 8" xfId="2319"/>
    <cellStyle name="Comma 2 4 5 3" xfId="403"/>
    <cellStyle name="Comma 2 4 5 3 2" xfId="917"/>
    <cellStyle name="Comma 2 4 5 3 2 2" xfId="1961"/>
    <cellStyle name="Comma 2 4 5 3 2 2 2" xfId="8382"/>
    <cellStyle name="Comma 2 4 5 3 2 2 3" xfId="6552"/>
    <cellStyle name="Comma 2 4 5 3 2 2 4" xfId="3806"/>
    <cellStyle name="Comma 2 4 5 3 2 3" xfId="4859"/>
    <cellStyle name="Comma 2 4 5 3 2 4" xfId="7466"/>
    <cellStyle name="Comma 2 4 5 3 2 5" xfId="4547"/>
    <cellStyle name="Comma 2 4 5 3 2 6" xfId="2890"/>
    <cellStyle name="Comma 2 4 5 3 3" xfId="1447"/>
    <cellStyle name="Comma 2 4 5 3 3 2" xfId="7932"/>
    <cellStyle name="Comma 2 4 5 3 3 3" xfId="6102"/>
    <cellStyle name="Comma 2 4 5 3 3 4" xfId="3356"/>
    <cellStyle name="Comma 2 4 5 3 4" xfId="4361"/>
    <cellStyle name="Comma 2 4 5 3 5" xfId="7016"/>
    <cellStyle name="Comma 2 4 5 3 6" xfId="5690"/>
    <cellStyle name="Comma 2 4 5 3 7" xfId="2440"/>
    <cellStyle name="Comma 2 4 5 4" xfId="660"/>
    <cellStyle name="Comma 2 4 5 4 2" xfId="1704"/>
    <cellStyle name="Comma 2 4 5 4 2 2" xfId="8157"/>
    <cellStyle name="Comma 2 4 5 4 2 3" xfId="6327"/>
    <cellStyle name="Comma 2 4 5 4 2 4" xfId="3581"/>
    <cellStyle name="Comma 2 4 5 4 3" xfId="4611"/>
    <cellStyle name="Comma 2 4 5 4 4" xfId="7241"/>
    <cellStyle name="Comma 2 4 5 4 5" xfId="5708"/>
    <cellStyle name="Comma 2 4 5 4 6" xfId="2665"/>
    <cellStyle name="Comma 2 4 5 5" xfId="1180"/>
    <cellStyle name="Comma 2 4 5 5 2" xfId="7697"/>
    <cellStyle name="Comma 2 4 5 5 3" xfId="5867"/>
    <cellStyle name="Comma 2 4 5 5 4" xfId="3121"/>
    <cellStyle name="Comma 2 4 5 6" xfId="4093"/>
    <cellStyle name="Comma 2 4 5 7" xfId="6836"/>
    <cellStyle name="Comma 2 4 5 8" xfId="5166"/>
    <cellStyle name="Comma 2 4 5 9" xfId="2205"/>
    <cellStyle name="Comma 2 4 6" xfId="204"/>
    <cellStyle name="Comma 2 4 6 2" xfId="475"/>
    <cellStyle name="Comma 2 4 6 2 2" xfId="989"/>
    <cellStyle name="Comma 2 4 6 2 2 2" xfId="2033"/>
    <cellStyle name="Comma 2 4 6 2 2 2 2" xfId="8454"/>
    <cellStyle name="Comma 2 4 6 2 2 2 3" xfId="6624"/>
    <cellStyle name="Comma 2 4 6 2 2 2 4" xfId="3878"/>
    <cellStyle name="Comma 2 4 6 2 2 3" xfId="4931"/>
    <cellStyle name="Comma 2 4 6 2 2 4" xfId="7538"/>
    <cellStyle name="Comma 2 4 6 2 2 5" xfId="5543"/>
    <cellStyle name="Comma 2 4 6 2 2 6" xfId="2962"/>
    <cellStyle name="Comma 2 4 6 2 3" xfId="1519"/>
    <cellStyle name="Comma 2 4 6 2 3 2" xfId="8004"/>
    <cellStyle name="Comma 2 4 6 2 3 3" xfId="6174"/>
    <cellStyle name="Comma 2 4 6 2 3 4" xfId="3428"/>
    <cellStyle name="Comma 2 4 6 2 4" xfId="4433"/>
    <cellStyle name="Comma 2 4 6 2 5" xfId="7088"/>
    <cellStyle name="Comma 2 4 6 2 6" xfId="5554"/>
    <cellStyle name="Comma 2 4 6 2 7" xfId="2512"/>
    <cellStyle name="Comma 2 4 6 3" xfId="732"/>
    <cellStyle name="Comma 2 4 6 3 2" xfId="1776"/>
    <cellStyle name="Comma 2 4 6 3 2 2" xfId="8229"/>
    <cellStyle name="Comma 2 4 6 3 2 3" xfId="6399"/>
    <cellStyle name="Comma 2 4 6 3 2 4" xfId="3653"/>
    <cellStyle name="Comma 2 4 6 3 3" xfId="4683"/>
    <cellStyle name="Comma 2 4 6 3 4" xfId="7313"/>
    <cellStyle name="Comma 2 4 6 3 5" xfId="5211"/>
    <cellStyle name="Comma 2 4 6 3 6" xfId="2737"/>
    <cellStyle name="Comma 2 4 6 4" xfId="1256"/>
    <cellStyle name="Comma 2 4 6 4 2" xfId="7773"/>
    <cellStyle name="Comma 2 4 6 4 3" xfId="5943"/>
    <cellStyle name="Comma 2 4 6 4 4" xfId="3197"/>
    <cellStyle name="Comma 2 4 6 5" xfId="4174"/>
    <cellStyle name="Comma 2 4 6 6" xfId="6857"/>
    <cellStyle name="Comma 2 4 6 7" xfId="5094"/>
    <cellStyle name="Comma 2 4 6 8" xfId="2281"/>
    <cellStyle name="Comma 2 4 7" xfId="78"/>
    <cellStyle name="Comma 2 4 7 2" xfId="365"/>
    <cellStyle name="Comma 2 4 7 2 2" xfId="879"/>
    <cellStyle name="Comma 2 4 7 2 2 2" xfId="1923"/>
    <cellStyle name="Comma 2 4 7 2 2 2 2" xfId="8346"/>
    <cellStyle name="Comma 2 4 7 2 2 2 3" xfId="6516"/>
    <cellStyle name="Comma 2 4 7 2 2 2 4" xfId="3770"/>
    <cellStyle name="Comma 2 4 7 2 2 3" xfId="4821"/>
    <cellStyle name="Comma 2 4 7 2 2 4" xfId="7430"/>
    <cellStyle name="Comma 2 4 7 2 2 5" xfId="5421"/>
    <cellStyle name="Comma 2 4 7 2 2 6" xfId="2854"/>
    <cellStyle name="Comma 2 4 7 2 3" xfId="1409"/>
    <cellStyle name="Comma 2 4 7 2 3 2" xfId="7896"/>
    <cellStyle name="Comma 2 4 7 2 3 3" xfId="6066"/>
    <cellStyle name="Comma 2 4 7 2 3 4" xfId="3320"/>
    <cellStyle name="Comma 2 4 7 2 4" xfId="4324"/>
    <cellStyle name="Comma 2 4 7 2 5" xfId="6980"/>
    <cellStyle name="Comma 2 4 7 2 6" xfId="5186"/>
    <cellStyle name="Comma 2 4 7 2 7" xfId="2404"/>
    <cellStyle name="Comma 2 4 7 3" xfId="622"/>
    <cellStyle name="Comma 2 4 7 3 2" xfId="1666"/>
    <cellStyle name="Comma 2 4 7 3 2 2" xfId="8121"/>
    <cellStyle name="Comma 2 4 7 3 2 3" xfId="6291"/>
    <cellStyle name="Comma 2 4 7 3 2 4" xfId="3545"/>
    <cellStyle name="Comma 2 4 7 3 3" xfId="4573"/>
    <cellStyle name="Comma 2 4 7 3 4" xfId="7205"/>
    <cellStyle name="Comma 2 4 7 3 5" xfId="5784"/>
    <cellStyle name="Comma 2 4 7 3 6" xfId="2629"/>
    <cellStyle name="Comma 2 4 7 4" xfId="1138"/>
    <cellStyle name="Comma 2 4 7 4 2" xfId="7657"/>
    <cellStyle name="Comma 2 4 7 4 3" xfId="5827"/>
    <cellStyle name="Comma 2 4 7 4 4" xfId="3081"/>
    <cellStyle name="Comma 2 4 7 5" xfId="4050"/>
    <cellStyle name="Comma 2 4 7 6" xfId="6835"/>
    <cellStyle name="Comma 2 4 7 7" xfId="5396"/>
    <cellStyle name="Comma 2 4 7 8" xfId="2165"/>
    <cellStyle name="Comma 2 4 8" xfId="346"/>
    <cellStyle name="Comma 2 4 8 2" xfId="860"/>
    <cellStyle name="Comma 2 4 8 2 2" xfId="1904"/>
    <cellStyle name="Comma 2 4 8 2 2 2" xfId="8335"/>
    <cellStyle name="Comma 2 4 8 2 2 3" xfId="6505"/>
    <cellStyle name="Comma 2 4 8 2 2 4" xfId="3759"/>
    <cellStyle name="Comma 2 4 8 2 3" xfId="4805"/>
    <cellStyle name="Comma 2 4 8 2 4" xfId="7419"/>
    <cellStyle name="Comma 2 4 8 2 5" xfId="5712"/>
    <cellStyle name="Comma 2 4 8 2 6" xfId="2843"/>
    <cellStyle name="Comma 2 4 8 3" xfId="1390"/>
    <cellStyle name="Comma 2 4 8 3 2" xfId="7885"/>
    <cellStyle name="Comma 2 4 8 3 3" xfId="6055"/>
    <cellStyle name="Comma 2 4 8 3 4" xfId="3309"/>
    <cellStyle name="Comma 2 4 8 4" xfId="4307"/>
    <cellStyle name="Comma 2 4 8 5" xfId="6969"/>
    <cellStyle name="Comma 2 4 8 6" xfId="5244"/>
    <cellStyle name="Comma 2 4 8 7" xfId="2393"/>
    <cellStyle name="Comma 2 4 9" xfId="603"/>
    <cellStyle name="Comma 2 4 9 2" xfId="1647"/>
    <cellStyle name="Comma 2 4 9 2 2" xfId="8110"/>
    <cellStyle name="Comma 2 4 9 2 3" xfId="6280"/>
    <cellStyle name="Comma 2 4 9 2 4" xfId="3534"/>
    <cellStyle name="Comma 2 4 9 3" xfId="4554"/>
    <cellStyle name="Comma 2 4 9 4" xfId="7194"/>
    <cellStyle name="Comma 2 4 9 5" xfId="5412"/>
    <cellStyle name="Comma 2 4 9 6" xfId="2618"/>
    <cellStyle name="Comma 2 5" xfId="86"/>
    <cellStyle name="Comma 2 5 10" xfId="6783"/>
    <cellStyle name="Comma 2 5 11" xfId="5151"/>
    <cellStyle name="Comma 2 5 12" xfId="2171"/>
    <cellStyle name="Comma 2 5 2" xfId="106"/>
    <cellStyle name="Comma 2 5 2 10" xfId="5169"/>
    <cellStyle name="Comma 2 5 2 11" xfId="2190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2 2" xfId="8547"/>
    <cellStyle name="Comma 2 5 2 2 2 2 2 2 3" xfId="6717"/>
    <cellStyle name="Comma 2 5 2 2 2 2 2 2 4" xfId="3971"/>
    <cellStyle name="Comma 2 5 2 2 2 2 2 3" xfId="5024"/>
    <cellStyle name="Comma 2 5 2 2 2 2 2 4" xfId="7631"/>
    <cellStyle name="Comma 2 5 2 2 2 2 2 5" xfId="5036"/>
    <cellStyle name="Comma 2 5 2 2 2 2 2 6" xfId="3055"/>
    <cellStyle name="Comma 2 5 2 2 2 2 3" xfId="1612"/>
    <cellStyle name="Comma 2 5 2 2 2 2 3 2" xfId="8097"/>
    <cellStyle name="Comma 2 5 2 2 2 2 3 3" xfId="6267"/>
    <cellStyle name="Comma 2 5 2 2 2 2 3 4" xfId="3521"/>
    <cellStyle name="Comma 2 5 2 2 2 2 4" xfId="4526"/>
    <cellStyle name="Comma 2 5 2 2 2 2 5" xfId="7181"/>
    <cellStyle name="Comma 2 5 2 2 2 2 6" xfId="5316"/>
    <cellStyle name="Comma 2 5 2 2 2 2 7" xfId="2605"/>
    <cellStyle name="Comma 2 5 2 2 2 3" xfId="825"/>
    <cellStyle name="Comma 2 5 2 2 2 3 2" xfId="1869"/>
    <cellStyle name="Comma 2 5 2 2 2 3 2 2" xfId="8322"/>
    <cellStyle name="Comma 2 5 2 2 2 3 2 3" xfId="6492"/>
    <cellStyle name="Comma 2 5 2 2 2 3 2 4" xfId="3746"/>
    <cellStyle name="Comma 2 5 2 2 2 3 3" xfId="4776"/>
    <cellStyle name="Comma 2 5 2 2 2 3 4" xfId="7406"/>
    <cellStyle name="Comma 2 5 2 2 2 3 5" xfId="5129"/>
    <cellStyle name="Comma 2 5 2 2 2 3 6" xfId="2830"/>
    <cellStyle name="Comma 2 5 2 2 2 4" xfId="1355"/>
    <cellStyle name="Comma 2 5 2 2 2 4 2" xfId="7872"/>
    <cellStyle name="Comma 2 5 2 2 2 4 3" xfId="6042"/>
    <cellStyle name="Comma 2 5 2 2 2 4 4" xfId="3296"/>
    <cellStyle name="Comma 2 5 2 2 2 5" xfId="4276"/>
    <cellStyle name="Comma 2 5 2 2 2 6" xfId="6956"/>
    <cellStyle name="Comma 2 5 2 2 2 7" xfId="5693"/>
    <cellStyle name="Comma 2 5 2 2 2 8" xfId="2380"/>
    <cellStyle name="Comma 2 5 2 2 3" xfId="460"/>
    <cellStyle name="Comma 2 5 2 2 3 2" xfId="974"/>
    <cellStyle name="Comma 2 5 2 2 3 2 2" xfId="2018"/>
    <cellStyle name="Comma 2 5 2 2 3 2 2 2" xfId="8439"/>
    <cellStyle name="Comma 2 5 2 2 3 2 2 3" xfId="6609"/>
    <cellStyle name="Comma 2 5 2 2 3 2 2 4" xfId="3863"/>
    <cellStyle name="Comma 2 5 2 2 3 2 3" xfId="4916"/>
    <cellStyle name="Comma 2 5 2 2 3 2 4" xfId="7523"/>
    <cellStyle name="Comma 2 5 2 2 3 2 5" xfId="5558"/>
    <cellStyle name="Comma 2 5 2 2 3 2 6" xfId="2947"/>
    <cellStyle name="Comma 2 5 2 2 3 3" xfId="1504"/>
    <cellStyle name="Comma 2 5 2 2 3 3 2" xfId="7989"/>
    <cellStyle name="Comma 2 5 2 2 3 3 3" xfId="6159"/>
    <cellStyle name="Comma 2 5 2 2 3 3 4" xfId="3413"/>
    <cellStyle name="Comma 2 5 2 2 3 4" xfId="4418"/>
    <cellStyle name="Comma 2 5 2 2 3 5" xfId="7073"/>
    <cellStyle name="Comma 2 5 2 2 3 6" xfId="5493"/>
    <cellStyle name="Comma 2 5 2 2 3 7" xfId="2497"/>
    <cellStyle name="Comma 2 5 2 2 4" xfId="717"/>
    <cellStyle name="Comma 2 5 2 2 4 2" xfId="1761"/>
    <cellStyle name="Comma 2 5 2 2 4 2 2" xfId="8214"/>
    <cellStyle name="Comma 2 5 2 2 4 2 3" xfId="6384"/>
    <cellStyle name="Comma 2 5 2 2 4 2 4" xfId="3638"/>
    <cellStyle name="Comma 2 5 2 2 4 3" xfId="4668"/>
    <cellStyle name="Comma 2 5 2 2 4 4" xfId="7298"/>
    <cellStyle name="Comma 2 5 2 2 4 5" xfId="5535"/>
    <cellStyle name="Comma 2 5 2 2 4 6" xfId="2722"/>
    <cellStyle name="Comma 2 5 2 2 5" xfId="1241"/>
    <cellStyle name="Comma 2 5 2 2 5 2" xfId="7758"/>
    <cellStyle name="Comma 2 5 2 2 5 3" xfId="5928"/>
    <cellStyle name="Comma 2 5 2 2 5 4" xfId="3182"/>
    <cellStyle name="Comma 2 5 2 2 6" xfId="4155"/>
    <cellStyle name="Comma 2 5 2 2 7" xfId="6751"/>
    <cellStyle name="Comma 2 5 2 2 8" xfId="5293"/>
    <cellStyle name="Comma 2 5 2 2 9" xfId="2266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2 2" xfId="8511"/>
    <cellStyle name="Comma 2 5 2 3 2 2 2 2 3" xfId="6681"/>
    <cellStyle name="Comma 2 5 2 3 2 2 2 2 4" xfId="3935"/>
    <cellStyle name="Comma 2 5 2 3 2 2 2 3" xfId="4988"/>
    <cellStyle name="Comma 2 5 2 3 2 2 2 4" xfId="7595"/>
    <cellStyle name="Comma 2 5 2 3 2 2 2 5" xfId="5700"/>
    <cellStyle name="Comma 2 5 2 3 2 2 2 6" xfId="3019"/>
    <cellStyle name="Comma 2 5 2 3 2 2 3" xfId="1576"/>
    <cellStyle name="Comma 2 5 2 3 2 2 3 2" xfId="8061"/>
    <cellStyle name="Comma 2 5 2 3 2 2 3 3" xfId="6231"/>
    <cellStyle name="Comma 2 5 2 3 2 2 3 4" xfId="3485"/>
    <cellStyle name="Comma 2 5 2 3 2 2 4" xfId="4490"/>
    <cellStyle name="Comma 2 5 2 3 2 2 5" xfId="7145"/>
    <cellStyle name="Comma 2 5 2 3 2 2 6" xfId="5302"/>
    <cellStyle name="Comma 2 5 2 3 2 2 7" xfId="2569"/>
    <cellStyle name="Comma 2 5 2 3 2 3" xfId="789"/>
    <cellStyle name="Comma 2 5 2 3 2 3 2" xfId="1833"/>
    <cellStyle name="Comma 2 5 2 3 2 3 2 2" xfId="8286"/>
    <cellStyle name="Comma 2 5 2 3 2 3 2 3" xfId="6456"/>
    <cellStyle name="Comma 2 5 2 3 2 3 2 4" xfId="3710"/>
    <cellStyle name="Comma 2 5 2 3 2 3 3" xfId="4740"/>
    <cellStyle name="Comma 2 5 2 3 2 3 4" xfId="7370"/>
    <cellStyle name="Comma 2 5 2 3 2 3 5" xfId="5233"/>
    <cellStyle name="Comma 2 5 2 3 2 3 6" xfId="2794"/>
    <cellStyle name="Comma 2 5 2 3 2 4" xfId="1317"/>
    <cellStyle name="Comma 2 5 2 3 2 4 2" xfId="7834"/>
    <cellStyle name="Comma 2 5 2 3 2 4 3" xfId="6004"/>
    <cellStyle name="Comma 2 5 2 3 2 4 4" xfId="3258"/>
    <cellStyle name="Comma 2 5 2 3 2 5" xfId="4237"/>
    <cellStyle name="Comma 2 5 2 3 2 6" xfId="6918"/>
    <cellStyle name="Comma 2 5 2 3 2 7" xfId="5617"/>
    <cellStyle name="Comma 2 5 2 3 2 8" xfId="2342"/>
    <cellStyle name="Comma 2 5 2 3 3" xfId="424"/>
    <cellStyle name="Comma 2 5 2 3 3 2" xfId="938"/>
    <cellStyle name="Comma 2 5 2 3 3 2 2" xfId="1982"/>
    <cellStyle name="Comma 2 5 2 3 3 2 2 2" xfId="8403"/>
    <cellStyle name="Comma 2 5 2 3 3 2 2 3" xfId="6573"/>
    <cellStyle name="Comma 2 5 2 3 3 2 2 4" xfId="3827"/>
    <cellStyle name="Comma 2 5 2 3 3 2 3" xfId="4880"/>
    <cellStyle name="Comma 2 5 2 3 3 2 4" xfId="7487"/>
    <cellStyle name="Comma 2 5 2 3 3 2 5" xfId="5338"/>
    <cellStyle name="Comma 2 5 2 3 3 2 6" xfId="2911"/>
    <cellStyle name="Comma 2 5 2 3 3 3" xfId="1468"/>
    <cellStyle name="Comma 2 5 2 3 3 3 2" xfId="7953"/>
    <cellStyle name="Comma 2 5 2 3 3 3 3" xfId="6123"/>
    <cellStyle name="Comma 2 5 2 3 3 3 4" xfId="3377"/>
    <cellStyle name="Comma 2 5 2 3 3 4" xfId="4382"/>
    <cellStyle name="Comma 2 5 2 3 3 5" xfId="7037"/>
    <cellStyle name="Comma 2 5 2 3 3 6" xfId="5098"/>
    <cellStyle name="Comma 2 5 2 3 3 7" xfId="2461"/>
    <cellStyle name="Comma 2 5 2 3 4" xfId="681"/>
    <cellStyle name="Comma 2 5 2 3 4 2" xfId="1725"/>
    <cellStyle name="Comma 2 5 2 3 4 2 2" xfId="8178"/>
    <cellStyle name="Comma 2 5 2 3 4 2 3" xfId="6348"/>
    <cellStyle name="Comma 2 5 2 3 4 2 4" xfId="3602"/>
    <cellStyle name="Comma 2 5 2 3 4 3" xfId="4632"/>
    <cellStyle name="Comma 2 5 2 3 4 4" xfId="7262"/>
    <cellStyle name="Comma 2 5 2 3 4 5" xfId="5204"/>
    <cellStyle name="Comma 2 5 2 3 4 6" xfId="2686"/>
    <cellStyle name="Comma 2 5 2 3 5" xfId="1203"/>
    <cellStyle name="Comma 2 5 2 3 5 2" xfId="7720"/>
    <cellStyle name="Comma 2 5 2 3 5 3" xfId="5890"/>
    <cellStyle name="Comma 2 5 2 3 5 4" xfId="3144"/>
    <cellStyle name="Comma 2 5 2 3 6" xfId="4116"/>
    <cellStyle name="Comma 2 5 2 3 7" xfId="6808"/>
    <cellStyle name="Comma 2 5 2 3 8" xfId="5591"/>
    <cellStyle name="Comma 2 5 2 3 9" xfId="2228"/>
    <cellStyle name="Comma 2 5 2 4" xfId="228"/>
    <cellStyle name="Comma 2 5 2 4 2" xfId="496"/>
    <cellStyle name="Comma 2 5 2 4 2 2" xfId="1010"/>
    <cellStyle name="Comma 2 5 2 4 2 2 2" xfId="2054"/>
    <cellStyle name="Comma 2 5 2 4 2 2 2 2" xfId="8475"/>
    <cellStyle name="Comma 2 5 2 4 2 2 2 3" xfId="6645"/>
    <cellStyle name="Comma 2 5 2 4 2 2 2 4" xfId="3899"/>
    <cellStyle name="Comma 2 5 2 4 2 2 3" xfId="4952"/>
    <cellStyle name="Comma 2 5 2 4 2 2 4" xfId="7559"/>
    <cellStyle name="Comma 2 5 2 4 2 2 5" xfId="5504"/>
    <cellStyle name="Comma 2 5 2 4 2 2 6" xfId="2983"/>
    <cellStyle name="Comma 2 5 2 4 2 3" xfId="1540"/>
    <cellStyle name="Comma 2 5 2 4 2 3 2" xfId="8025"/>
    <cellStyle name="Comma 2 5 2 4 2 3 3" xfId="6195"/>
    <cellStyle name="Comma 2 5 2 4 2 3 4" xfId="3449"/>
    <cellStyle name="Comma 2 5 2 4 2 4" xfId="4454"/>
    <cellStyle name="Comma 2 5 2 4 2 5" xfId="7109"/>
    <cellStyle name="Comma 2 5 2 4 2 6" xfId="5688"/>
    <cellStyle name="Comma 2 5 2 4 2 7" xfId="2533"/>
    <cellStyle name="Comma 2 5 2 4 3" xfId="753"/>
    <cellStyle name="Comma 2 5 2 4 3 2" xfId="1797"/>
    <cellStyle name="Comma 2 5 2 4 3 2 2" xfId="8250"/>
    <cellStyle name="Comma 2 5 2 4 3 2 3" xfId="6420"/>
    <cellStyle name="Comma 2 5 2 4 3 2 4" xfId="3674"/>
    <cellStyle name="Comma 2 5 2 4 3 3" xfId="4704"/>
    <cellStyle name="Comma 2 5 2 4 3 4" xfId="7334"/>
    <cellStyle name="Comma 2 5 2 4 3 5" xfId="4558"/>
    <cellStyle name="Comma 2 5 2 4 3 6" xfId="2758"/>
    <cellStyle name="Comma 2 5 2 4 4" xfId="1279"/>
    <cellStyle name="Comma 2 5 2 4 4 2" xfId="7796"/>
    <cellStyle name="Comma 2 5 2 4 4 3" xfId="5966"/>
    <cellStyle name="Comma 2 5 2 4 4 4" xfId="3220"/>
    <cellStyle name="Comma 2 5 2 4 5" xfId="4198"/>
    <cellStyle name="Comma 2 5 2 4 6" xfId="6880"/>
    <cellStyle name="Comma 2 5 2 4 7" xfId="5095"/>
    <cellStyle name="Comma 2 5 2 4 8" xfId="2304"/>
    <cellStyle name="Comma 2 5 2 5" xfId="388"/>
    <cellStyle name="Comma 2 5 2 5 2" xfId="902"/>
    <cellStyle name="Comma 2 5 2 5 2 2" xfId="1946"/>
    <cellStyle name="Comma 2 5 2 5 2 2 2" xfId="8367"/>
    <cellStyle name="Comma 2 5 2 5 2 2 3" xfId="6537"/>
    <cellStyle name="Comma 2 5 2 5 2 2 4" xfId="3791"/>
    <cellStyle name="Comma 2 5 2 5 2 3" xfId="4844"/>
    <cellStyle name="Comma 2 5 2 5 2 4" xfId="7451"/>
    <cellStyle name="Comma 2 5 2 5 2 5" xfId="4799"/>
    <cellStyle name="Comma 2 5 2 5 2 6" xfId="2875"/>
    <cellStyle name="Comma 2 5 2 5 3" xfId="1432"/>
    <cellStyle name="Comma 2 5 2 5 3 2" xfId="7917"/>
    <cellStyle name="Comma 2 5 2 5 3 3" xfId="6087"/>
    <cellStyle name="Comma 2 5 2 5 3 4" xfId="3341"/>
    <cellStyle name="Comma 2 5 2 5 4" xfId="4346"/>
    <cellStyle name="Comma 2 5 2 5 5" xfId="7001"/>
    <cellStyle name="Comma 2 5 2 5 6" xfId="5629"/>
    <cellStyle name="Comma 2 5 2 5 7" xfId="2425"/>
    <cellStyle name="Comma 2 5 2 6" xfId="645"/>
    <cellStyle name="Comma 2 5 2 6 2" xfId="1689"/>
    <cellStyle name="Comma 2 5 2 6 2 2" xfId="8142"/>
    <cellStyle name="Comma 2 5 2 6 2 3" xfId="6312"/>
    <cellStyle name="Comma 2 5 2 6 2 4" xfId="3566"/>
    <cellStyle name="Comma 2 5 2 6 3" xfId="4596"/>
    <cellStyle name="Comma 2 5 2 6 4" xfId="7226"/>
    <cellStyle name="Comma 2 5 2 6 5" xfId="5799"/>
    <cellStyle name="Comma 2 5 2 6 6" xfId="2650"/>
    <cellStyle name="Comma 2 5 2 7" xfId="1165"/>
    <cellStyle name="Comma 2 5 2 7 2" xfId="7682"/>
    <cellStyle name="Comma 2 5 2 7 3" xfId="5852"/>
    <cellStyle name="Comma 2 5 2 7 4" xfId="3106"/>
    <cellStyle name="Comma 2 5 2 8" xfId="4077"/>
    <cellStyle name="Comma 2 5 2 9" xfId="6837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2 2" xfId="8529"/>
    <cellStyle name="Comma 2 5 3 2 2 2 2 3" xfId="6699"/>
    <cellStyle name="Comma 2 5 3 2 2 2 2 4" xfId="3953"/>
    <cellStyle name="Comma 2 5 3 2 2 2 3" xfId="5006"/>
    <cellStyle name="Comma 2 5 3 2 2 2 4" xfId="7613"/>
    <cellStyle name="Comma 2 5 3 2 2 2 5" xfId="5612"/>
    <cellStyle name="Comma 2 5 3 2 2 2 6" xfId="3037"/>
    <cellStyle name="Comma 2 5 3 2 2 3" xfId="1594"/>
    <cellStyle name="Comma 2 5 3 2 2 3 2" xfId="8079"/>
    <cellStyle name="Comma 2 5 3 2 2 3 3" xfId="6249"/>
    <cellStyle name="Comma 2 5 3 2 2 3 4" xfId="3503"/>
    <cellStyle name="Comma 2 5 3 2 2 4" xfId="4508"/>
    <cellStyle name="Comma 2 5 3 2 2 5" xfId="7163"/>
    <cellStyle name="Comma 2 5 3 2 2 6" xfId="5033"/>
    <cellStyle name="Comma 2 5 3 2 2 7" xfId="2587"/>
    <cellStyle name="Comma 2 5 3 2 3" xfId="807"/>
    <cellStyle name="Comma 2 5 3 2 3 2" xfId="1851"/>
    <cellStyle name="Comma 2 5 3 2 3 2 2" xfId="8304"/>
    <cellStyle name="Comma 2 5 3 2 3 2 3" xfId="6474"/>
    <cellStyle name="Comma 2 5 3 2 3 2 4" xfId="3728"/>
    <cellStyle name="Comma 2 5 3 2 3 3" xfId="4758"/>
    <cellStyle name="Comma 2 5 3 2 3 4" xfId="7388"/>
    <cellStyle name="Comma 2 5 3 2 3 5" xfId="5501"/>
    <cellStyle name="Comma 2 5 3 2 3 6" xfId="2812"/>
    <cellStyle name="Comma 2 5 3 2 4" xfId="1336"/>
    <cellStyle name="Comma 2 5 3 2 4 2" xfId="7853"/>
    <cellStyle name="Comma 2 5 3 2 4 3" xfId="6023"/>
    <cellStyle name="Comma 2 5 3 2 4 4" xfId="3277"/>
    <cellStyle name="Comma 2 5 3 2 5" xfId="4256"/>
    <cellStyle name="Comma 2 5 3 2 6" xfId="6937"/>
    <cellStyle name="Comma 2 5 3 2 7" xfId="5774"/>
    <cellStyle name="Comma 2 5 3 2 8" xfId="2361"/>
    <cellStyle name="Comma 2 5 3 3" xfId="442"/>
    <cellStyle name="Comma 2 5 3 3 2" xfId="956"/>
    <cellStyle name="Comma 2 5 3 3 2 2" xfId="2000"/>
    <cellStyle name="Comma 2 5 3 3 2 2 2" xfId="8421"/>
    <cellStyle name="Comma 2 5 3 3 2 2 3" xfId="6591"/>
    <cellStyle name="Comma 2 5 3 3 2 2 4" xfId="3845"/>
    <cellStyle name="Comma 2 5 3 3 2 3" xfId="4898"/>
    <cellStyle name="Comma 2 5 3 3 2 4" xfId="7505"/>
    <cellStyle name="Comma 2 5 3 3 2 5" xfId="5616"/>
    <cellStyle name="Comma 2 5 3 3 2 6" xfId="2929"/>
    <cellStyle name="Comma 2 5 3 3 3" xfId="1486"/>
    <cellStyle name="Comma 2 5 3 3 3 2" xfId="7971"/>
    <cellStyle name="Comma 2 5 3 3 3 3" xfId="6141"/>
    <cellStyle name="Comma 2 5 3 3 3 4" xfId="3395"/>
    <cellStyle name="Comma 2 5 3 3 4" xfId="4400"/>
    <cellStyle name="Comma 2 5 3 3 5" xfId="7055"/>
    <cellStyle name="Comma 2 5 3 3 6" xfId="5668"/>
    <cellStyle name="Comma 2 5 3 3 7" xfId="2479"/>
    <cellStyle name="Comma 2 5 3 4" xfId="699"/>
    <cellStyle name="Comma 2 5 3 4 2" xfId="1743"/>
    <cellStyle name="Comma 2 5 3 4 2 2" xfId="8196"/>
    <cellStyle name="Comma 2 5 3 4 2 3" xfId="6366"/>
    <cellStyle name="Comma 2 5 3 4 2 4" xfId="3620"/>
    <cellStyle name="Comma 2 5 3 4 3" xfId="4650"/>
    <cellStyle name="Comma 2 5 3 4 4" xfId="7280"/>
    <cellStyle name="Comma 2 5 3 4 5" xfId="5359"/>
    <cellStyle name="Comma 2 5 3 4 6" xfId="2704"/>
    <cellStyle name="Comma 2 5 3 5" xfId="1222"/>
    <cellStyle name="Comma 2 5 3 5 2" xfId="7739"/>
    <cellStyle name="Comma 2 5 3 5 3" xfId="5909"/>
    <cellStyle name="Comma 2 5 3 5 4" xfId="3163"/>
    <cellStyle name="Comma 2 5 3 6" xfId="4135"/>
    <cellStyle name="Comma 2 5 3 7" xfId="6757"/>
    <cellStyle name="Comma 2 5 3 8" xfId="5643"/>
    <cellStyle name="Comma 2 5 3 9" xfId="2247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2 2" xfId="8493"/>
    <cellStyle name="Comma 2 5 4 2 2 2 2 3" xfId="6663"/>
    <cellStyle name="Comma 2 5 4 2 2 2 2 4" xfId="3917"/>
    <cellStyle name="Comma 2 5 4 2 2 2 3" xfId="4970"/>
    <cellStyle name="Comma 2 5 4 2 2 2 4" xfId="7577"/>
    <cellStyle name="Comma 2 5 4 2 2 2 5" xfId="5132"/>
    <cellStyle name="Comma 2 5 4 2 2 2 6" xfId="3001"/>
    <cellStyle name="Comma 2 5 4 2 2 3" xfId="1558"/>
    <cellStyle name="Comma 2 5 4 2 2 3 2" xfId="8043"/>
    <cellStyle name="Comma 2 5 4 2 2 3 3" xfId="6213"/>
    <cellStyle name="Comma 2 5 4 2 2 3 4" xfId="3467"/>
    <cellStyle name="Comma 2 5 4 2 2 4" xfId="4472"/>
    <cellStyle name="Comma 2 5 4 2 2 5" xfId="7127"/>
    <cellStyle name="Comma 2 5 4 2 2 6" xfId="5532"/>
    <cellStyle name="Comma 2 5 4 2 2 7" xfId="2551"/>
    <cellStyle name="Comma 2 5 4 2 3" xfId="771"/>
    <cellStyle name="Comma 2 5 4 2 3 2" xfId="1815"/>
    <cellStyle name="Comma 2 5 4 2 3 2 2" xfId="8268"/>
    <cellStyle name="Comma 2 5 4 2 3 2 3" xfId="6438"/>
    <cellStyle name="Comma 2 5 4 2 3 2 4" xfId="3692"/>
    <cellStyle name="Comma 2 5 4 2 3 3" xfId="4722"/>
    <cellStyle name="Comma 2 5 4 2 3 4" xfId="7352"/>
    <cellStyle name="Comma 2 5 4 2 3 5" xfId="4025"/>
    <cellStyle name="Comma 2 5 4 2 3 6" xfId="2776"/>
    <cellStyle name="Comma 2 5 4 2 4" xfId="1298"/>
    <cellStyle name="Comma 2 5 4 2 4 2" xfId="7815"/>
    <cellStyle name="Comma 2 5 4 2 4 3" xfId="5985"/>
    <cellStyle name="Comma 2 5 4 2 4 4" xfId="3239"/>
    <cellStyle name="Comma 2 5 4 2 5" xfId="4218"/>
    <cellStyle name="Comma 2 5 4 2 6" xfId="6899"/>
    <cellStyle name="Comma 2 5 4 2 7" xfId="5546"/>
    <cellStyle name="Comma 2 5 4 2 8" xfId="2323"/>
    <cellStyle name="Comma 2 5 4 3" xfId="406"/>
    <cellStyle name="Comma 2 5 4 3 2" xfId="920"/>
    <cellStyle name="Comma 2 5 4 3 2 2" xfId="1964"/>
    <cellStyle name="Comma 2 5 4 3 2 2 2" xfId="8385"/>
    <cellStyle name="Comma 2 5 4 3 2 2 3" xfId="6555"/>
    <cellStyle name="Comma 2 5 4 3 2 2 4" xfId="3809"/>
    <cellStyle name="Comma 2 5 4 3 2 3" xfId="4862"/>
    <cellStyle name="Comma 2 5 4 3 2 4" xfId="7469"/>
    <cellStyle name="Comma 2 5 4 3 2 5" xfId="5263"/>
    <cellStyle name="Comma 2 5 4 3 2 6" xfId="2893"/>
    <cellStyle name="Comma 2 5 4 3 3" xfId="1450"/>
    <cellStyle name="Comma 2 5 4 3 3 2" xfId="7935"/>
    <cellStyle name="Comma 2 5 4 3 3 3" xfId="6105"/>
    <cellStyle name="Comma 2 5 4 3 3 4" xfId="3359"/>
    <cellStyle name="Comma 2 5 4 3 4" xfId="4364"/>
    <cellStyle name="Comma 2 5 4 3 5" xfId="7019"/>
    <cellStyle name="Comma 2 5 4 3 6" xfId="5789"/>
    <cellStyle name="Comma 2 5 4 3 7" xfId="2443"/>
    <cellStyle name="Comma 2 5 4 4" xfId="663"/>
    <cellStyle name="Comma 2 5 4 4 2" xfId="1707"/>
    <cellStyle name="Comma 2 5 4 4 2 2" xfId="8160"/>
    <cellStyle name="Comma 2 5 4 4 2 3" xfId="6330"/>
    <cellStyle name="Comma 2 5 4 4 2 4" xfId="3584"/>
    <cellStyle name="Comma 2 5 4 4 3" xfId="4614"/>
    <cellStyle name="Comma 2 5 4 4 4" xfId="7244"/>
    <cellStyle name="Comma 2 5 4 4 5" xfId="5433"/>
    <cellStyle name="Comma 2 5 4 4 6" xfId="2668"/>
    <cellStyle name="Comma 2 5 4 5" xfId="1184"/>
    <cellStyle name="Comma 2 5 4 5 2" xfId="7701"/>
    <cellStyle name="Comma 2 5 4 5 3" xfId="5871"/>
    <cellStyle name="Comma 2 5 4 5 4" xfId="3125"/>
    <cellStyle name="Comma 2 5 4 6" xfId="4097"/>
    <cellStyle name="Comma 2 5 4 7" xfId="6832"/>
    <cellStyle name="Comma 2 5 4 8" xfId="4295"/>
    <cellStyle name="Comma 2 5 4 9" xfId="2209"/>
    <cellStyle name="Comma 2 5 5" xfId="208"/>
    <cellStyle name="Comma 2 5 5 2" xfId="478"/>
    <cellStyle name="Comma 2 5 5 2 2" xfId="992"/>
    <cellStyle name="Comma 2 5 5 2 2 2" xfId="2036"/>
    <cellStyle name="Comma 2 5 5 2 2 2 2" xfId="8457"/>
    <cellStyle name="Comma 2 5 5 2 2 2 3" xfId="6627"/>
    <cellStyle name="Comma 2 5 5 2 2 2 4" xfId="3881"/>
    <cellStyle name="Comma 2 5 5 2 2 3" xfId="4934"/>
    <cellStyle name="Comma 2 5 5 2 2 4" xfId="7541"/>
    <cellStyle name="Comma 2 5 5 2 2 5" xfId="5107"/>
    <cellStyle name="Comma 2 5 5 2 2 6" xfId="2965"/>
    <cellStyle name="Comma 2 5 5 2 3" xfId="1522"/>
    <cellStyle name="Comma 2 5 5 2 3 2" xfId="8007"/>
    <cellStyle name="Comma 2 5 5 2 3 3" xfId="6177"/>
    <cellStyle name="Comma 2 5 5 2 3 4" xfId="3431"/>
    <cellStyle name="Comma 2 5 5 2 4" xfId="4436"/>
    <cellStyle name="Comma 2 5 5 2 5" xfId="7091"/>
    <cellStyle name="Comma 2 5 5 2 6" xfId="5120"/>
    <cellStyle name="Comma 2 5 5 2 7" xfId="2515"/>
    <cellStyle name="Comma 2 5 5 3" xfId="735"/>
    <cellStyle name="Comma 2 5 5 3 2" xfId="1779"/>
    <cellStyle name="Comma 2 5 5 3 2 2" xfId="8232"/>
    <cellStyle name="Comma 2 5 5 3 2 3" xfId="6402"/>
    <cellStyle name="Comma 2 5 5 3 2 4" xfId="3656"/>
    <cellStyle name="Comma 2 5 5 3 3" xfId="4686"/>
    <cellStyle name="Comma 2 5 5 3 4" xfId="7316"/>
    <cellStyle name="Comma 2 5 5 3 5" xfId="5305"/>
    <cellStyle name="Comma 2 5 5 3 6" xfId="2740"/>
    <cellStyle name="Comma 2 5 5 4" xfId="1260"/>
    <cellStyle name="Comma 2 5 5 4 2" xfId="7777"/>
    <cellStyle name="Comma 2 5 5 4 3" xfId="5947"/>
    <cellStyle name="Comma 2 5 5 4 4" xfId="3201"/>
    <cellStyle name="Comma 2 5 5 5" xfId="4178"/>
    <cellStyle name="Comma 2 5 5 6" xfId="6861"/>
    <cellStyle name="Comma 2 5 5 7" xfId="5077"/>
    <cellStyle name="Comma 2 5 5 8" xfId="2285"/>
    <cellStyle name="Comma 2 5 6" xfId="370"/>
    <cellStyle name="Comma 2 5 6 2" xfId="884"/>
    <cellStyle name="Comma 2 5 6 2 2" xfId="1928"/>
    <cellStyle name="Comma 2 5 6 2 2 2" xfId="8349"/>
    <cellStyle name="Comma 2 5 6 2 2 3" xfId="6519"/>
    <cellStyle name="Comma 2 5 6 2 2 4" xfId="3773"/>
    <cellStyle name="Comma 2 5 6 2 3" xfId="4826"/>
    <cellStyle name="Comma 2 5 6 2 4" xfId="7433"/>
    <cellStyle name="Comma 2 5 6 2 5" xfId="5300"/>
    <cellStyle name="Comma 2 5 6 2 6" xfId="2857"/>
    <cellStyle name="Comma 2 5 6 3" xfId="1414"/>
    <cellStyle name="Comma 2 5 6 3 2" xfId="7899"/>
    <cellStyle name="Comma 2 5 6 3 3" xfId="6069"/>
    <cellStyle name="Comma 2 5 6 3 4" xfId="3323"/>
    <cellStyle name="Comma 2 5 6 4" xfId="4328"/>
    <cellStyle name="Comma 2 5 6 5" xfId="6983"/>
    <cellStyle name="Comma 2 5 6 6" xfId="5055"/>
    <cellStyle name="Comma 2 5 6 7" xfId="2407"/>
    <cellStyle name="Comma 2 5 7" xfId="627"/>
    <cellStyle name="Comma 2 5 7 2" xfId="1671"/>
    <cellStyle name="Comma 2 5 7 2 2" xfId="8124"/>
    <cellStyle name="Comma 2 5 7 2 3" xfId="6294"/>
    <cellStyle name="Comma 2 5 7 2 4" xfId="3548"/>
    <cellStyle name="Comma 2 5 7 3" xfId="4578"/>
    <cellStyle name="Comma 2 5 7 4" xfId="7208"/>
    <cellStyle name="Comma 2 5 7 5" xfId="5641"/>
    <cellStyle name="Comma 2 5 7 6" xfId="2632"/>
    <cellStyle name="Comma 2 5 8" xfId="1146"/>
    <cellStyle name="Comma 2 5 8 2" xfId="7663"/>
    <cellStyle name="Comma 2 5 8 3" xfId="5833"/>
    <cellStyle name="Comma 2 5 8 4" xfId="3087"/>
    <cellStyle name="Comma 2 5 9" xfId="4057"/>
    <cellStyle name="Comma 2 6" xfId="96"/>
    <cellStyle name="Comma 2 6 10" xfId="5388"/>
    <cellStyle name="Comma 2 6 11" xfId="2180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2 2" xfId="8538"/>
    <cellStyle name="Comma 2 6 2 2 2 2 2 3" xfId="6708"/>
    <cellStyle name="Comma 2 6 2 2 2 2 2 4" xfId="3962"/>
    <cellStyle name="Comma 2 6 2 2 2 2 3" xfId="5015"/>
    <cellStyle name="Comma 2 6 2 2 2 2 4" xfId="7622"/>
    <cellStyle name="Comma 2 6 2 2 2 2 5" xfId="5704"/>
    <cellStyle name="Comma 2 6 2 2 2 2 6" xfId="3046"/>
    <cellStyle name="Comma 2 6 2 2 2 3" xfId="1603"/>
    <cellStyle name="Comma 2 6 2 2 2 3 2" xfId="8088"/>
    <cellStyle name="Comma 2 6 2 2 2 3 3" xfId="6258"/>
    <cellStyle name="Comma 2 6 2 2 2 3 4" xfId="3512"/>
    <cellStyle name="Comma 2 6 2 2 2 4" xfId="4517"/>
    <cellStyle name="Comma 2 6 2 2 2 5" xfId="7172"/>
    <cellStyle name="Comma 2 6 2 2 2 6" xfId="5498"/>
    <cellStyle name="Comma 2 6 2 2 2 7" xfId="2596"/>
    <cellStyle name="Comma 2 6 2 2 3" xfId="816"/>
    <cellStyle name="Comma 2 6 2 2 3 2" xfId="1860"/>
    <cellStyle name="Comma 2 6 2 2 3 2 2" xfId="8313"/>
    <cellStyle name="Comma 2 6 2 2 3 2 3" xfId="6483"/>
    <cellStyle name="Comma 2 6 2 2 3 2 4" xfId="3737"/>
    <cellStyle name="Comma 2 6 2 2 3 3" xfId="4767"/>
    <cellStyle name="Comma 2 6 2 2 3 4" xfId="7397"/>
    <cellStyle name="Comma 2 6 2 2 3 5" xfId="5319"/>
    <cellStyle name="Comma 2 6 2 2 3 6" xfId="2821"/>
    <cellStyle name="Comma 2 6 2 2 4" xfId="1345"/>
    <cellStyle name="Comma 2 6 2 2 4 2" xfId="7862"/>
    <cellStyle name="Comma 2 6 2 2 4 3" xfId="6032"/>
    <cellStyle name="Comma 2 6 2 2 4 4" xfId="3286"/>
    <cellStyle name="Comma 2 6 2 2 5" xfId="4266"/>
    <cellStyle name="Comma 2 6 2 2 6" xfId="6946"/>
    <cellStyle name="Comma 2 6 2 2 7" xfId="5075"/>
    <cellStyle name="Comma 2 6 2 2 8" xfId="2370"/>
    <cellStyle name="Comma 2 6 2 3" xfId="451"/>
    <cellStyle name="Comma 2 6 2 3 2" xfId="965"/>
    <cellStyle name="Comma 2 6 2 3 2 2" xfId="2009"/>
    <cellStyle name="Comma 2 6 2 3 2 2 2" xfId="8430"/>
    <cellStyle name="Comma 2 6 2 3 2 2 3" xfId="6600"/>
    <cellStyle name="Comma 2 6 2 3 2 2 4" xfId="3854"/>
    <cellStyle name="Comma 2 6 2 3 2 3" xfId="4907"/>
    <cellStyle name="Comma 2 6 2 3 2 4" xfId="7514"/>
    <cellStyle name="Comma 2 6 2 3 2 5" xfId="5220"/>
    <cellStyle name="Comma 2 6 2 3 2 6" xfId="2938"/>
    <cellStyle name="Comma 2 6 2 3 3" xfId="1495"/>
    <cellStyle name="Comma 2 6 2 3 3 2" xfId="7980"/>
    <cellStyle name="Comma 2 6 2 3 3 3" xfId="6150"/>
    <cellStyle name="Comma 2 6 2 3 3 4" xfId="3404"/>
    <cellStyle name="Comma 2 6 2 3 4" xfId="4409"/>
    <cellStyle name="Comma 2 6 2 3 5" xfId="7064"/>
    <cellStyle name="Comma 2 6 2 3 6" xfId="5273"/>
    <cellStyle name="Comma 2 6 2 3 7" xfId="2488"/>
    <cellStyle name="Comma 2 6 2 4" xfId="708"/>
    <cellStyle name="Comma 2 6 2 4 2" xfId="1752"/>
    <cellStyle name="Comma 2 6 2 4 2 2" xfId="8205"/>
    <cellStyle name="Comma 2 6 2 4 2 3" xfId="6375"/>
    <cellStyle name="Comma 2 6 2 4 2 4" xfId="3629"/>
    <cellStyle name="Comma 2 6 2 4 3" xfId="4659"/>
    <cellStyle name="Comma 2 6 2 4 4" xfId="7289"/>
    <cellStyle name="Comma 2 6 2 4 5" xfId="5196"/>
    <cellStyle name="Comma 2 6 2 4 6" xfId="2713"/>
    <cellStyle name="Comma 2 6 2 5" xfId="1231"/>
    <cellStyle name="Comma 2 6 2 5 2" xfId="7748"/>
    <cellStyle name="Comma 2 6 2 5 3" xfId="5918"/>
    <cellStyle name="Comma 2 6 2 5 4" xfId="3172"/>
    <cellStyle name="Comma 2 6 2 6" xfId="4145"/>
    <cellStyle name="Comma 2 6 2 7" xfId="6745"/>
    <cellStyle name="Comma 2 6 2 8" xfId="5553"/>
    <cellStyle name="Comma 2 6 2 9" xfId="2256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2 2" xfId="8502"/>
    <cellStyle name="Comma 2 6 3 2 2 2 2 3" xfId="6672"/>
    <cellStyle name="Comma 2 6 3 2 2 2 2 4" xfId="3926"/>
    <cellStyle name="Comma 2 6 3 2 2 2 3" xfId="4979"/>
    <cellStyle name="Comma 2 6 3 2 2 2 4" xfId="7586"/>
    <cellStyle name="Comma 2 6 3 2 2 2 5" xfId="5457"/>
    <cellStyle name="Comma 2 6 3 2 2 2 6" xfId="3010"/>
    <cellStyle name="Comma 2 6 3 2 2 3" xfId="1567"/>
    <cellStyle name="Comma 2 6 3 2 2 3 2" xfId="8052"/>
    <cellStyle name="Comma 2 6 3 2 2 3 3" xfId="6222"/>
    <cellStyle name="Comma 2 6 3 2 2 3 4" xfId="3476"/>
    <cellStyle name="Comma 2 6 3 2 2 4" xfId="4481"/>
    <cellStyle name="Comma 2 6 3 2 2 5" xfId="7136"/>
    <cellStyle name="Comma 2 6 3 2 2 6" xfId="5778"/>
    <cellStyle name="Comma 2 6 3 2 2 7" xfId="2560"/>
    <cellStyle name="Comma 2 6 3 2 3" xfId="780"/>
    <cellStyle name="Comma 2 6 3 2 3 2" xfId="1824"/>
    <cellStyle name="Comma 2 6 3 2 3 2 2" xfId="8277"/>
    <cellStyle name="Comma 2 6 3 2 3 2 3" xfId="6447"/>
    <cellStyle name="Comma 2 6 3 2 3 2 4" xfId="3701"/>
    <cellStyle name="Comma 2 6 3 2 3 3" xfId="4731"/>
    <cellStyle name="Comma 2 6 3 2 3 4" xfId="7361"/>
    <cellStyle name="Comma 2 6 3 2 3 5" xfId="5416"/>
    <cellStyle name="Comma 2 6 3 2 3 6" xfId="2785"/>
    <cellStyle name="Comma 2 6 3 2 4" xfId="1307"/>
    <cellStyle name="Comma 2 6 3 2 4 2" xfId="7824"/>
    <cellStyle name="Comma 2 6 3 2 4 3" xfId="5994"/>
    <cellStyle name="Comma 2 6 3 2 4 4" xfId="3248"/>
    <cellStyle name="Comma 2 6 3 2 5" xfId="4227"/>
    <cellStyle name="Comma 2 6 3 2 6" xfId="6908"/>
    <cellStyle name="Comma 2 6 3 2 7" xfId="5794"/>
    <cellStyle name="Comma 2 6 3 2 8" xfId="2332"/>
    <cellStyle name="Comma 2 6 3 3" xfId="415"/>
    <cellStyle name="Comma 2 6 3 3 2" xfId="929"/>
    <cellStyle name="Comma 2 6 3 3 2 2" xfId="1973"/>
    <cellStyle name="Comma 2 6 3 3 2 2 2" xfId="8394"/>
    <cellStyle name="Comma 2 6 3 3 2 2 3" xfId="6564"/>
    <cellStyle name="Comma 2 6 3 3 2 2 4" xfId="3818"/>
    <cellStyle name="Comma 2 6 3 3 2 3" xfId="4871"/>
    <cellStyle name="Comma 2 6 3 3 2 4" xfId="7478"/>
    <cellStyle name="Comma 2 6 3 3 2 5" xfId="5522"/>
    <cellStyle name="Comma 2 6 3 3 2 6" xfId="2902"/>
    <cellStyle name="Comma 2 6 3 3 3" xfId="1459"/>
    <cellStyle name="Comma 2 6 3 3 3 2" xfId="7944"/>
    <cellStyle name="Comma 2 6 3 3 3 3" xfId="6114"/>
    <cellStyle name="Comma 2 6 3 3 3 4" xfId="3368"/>
    <cellStyle name="Comma 2 6 3 3 4" xfId="4373"/>
    <cellStyle name="Comma 2 6 3 3 5" xfId="7028"/>
    <cellStyle name="Comma 2 6 3 3 6" xfId="5716"/>
    <cellStyle name="Comma 2 6 3 3 7" xfId="2452"/>
    <cellStyle name="Comma 2 6 3 4" xfId="672"/>
    <cellStyle name="Comma 2 6 3 4 2" xfId="1716"/>
    <cellStyle name="Comma 2 6 3 4 2 2" xfId="8169"/>
    <cellStyle name="Comma 2 6 3 4 2 3" xfId="6339"/>
    <cellStyle name="Comma 2 6 3 4 2 4" xfId="3593"/>
    <cellStyle name="Comma 2 6 3 4 3" xfId="4623"/>
    <cellStyle name="Comma 2 6 3 4 4" xfId="7253"/>
    <cellStyle name="Comma 2 6 3 4 5" xfId="5676"/>
    <cellStyle name="Comma 2 6 3 4 6" xfId="2677"/>
    <cellStyle name="Comma 2 6 3 5" xfId="1193"/>
    <cellStyle name="Comma 2 6 3 5 2" xfId="7710"/>
    <cellStyle name="Comma 2 6 3 5 3" xfId="5880"/>
    <cellStyle name="Comma 2 6 3 5 4" xfId="3134"/>
    <cellStyle name="Comma 2 6 3 6" xfId="4106"/>
    <cellStyle name="Comma 2 6 3 7" xfId="6795"/>
    <cellStyle name="Comma 2 6 3 8" xfId="5385"/>
    <cellStyle name="Comma 2 6 3 9" xfId="2218"/>
    <cellStyle name="Comma 2 6 4" xfId="218"/>
    <cellStyle name="Comma 2 6 4 2" xfId="487"/>
    <cellStyle name="Comma 2 6 4 2 2" xfId="1001"/>
    <cellStyle name="Comma 2 6 4 2 2 2" xfId="2045"/>
    <cellStyle name="Comma 2 6 4 2 2 2 2" xfId="8466"/>
    <cellStyle name="Comma 2 6 4 2 2 2 3" xfId="6636"/>
    <cellStyle name="Comma 2 6 4 2 2 2 4" xfId="3890"/>
    <cellStyle name="Comma 2 6 4 2 2 3" xfId="4943"/>
    <cellStyle name="Comma 2 6 4 2 2 4" xfId="7550"/>
    <cellStyle name="Comma 2 6 4 2 2 5" xfId="4009"/>
    <cellStyle name="Comma 2 6 4 2 2 6" xfId="2974"/>
    <cellStyle name="Comma 2 6 4 2 3" xfId="1531"/>
    <cellStyle name="Comma 2 6 4 2 3 2" xfId="8016"/>
    <cellStyle name="Comma 2 6 4 2 3 3" xfId="6186"/>
    <cellStyle name="Comma 2 6 4 2 3 4" xfId="3440"/>
    <cellStyle name="Comma 2 6 4 2 4" xfId="4445"/>
    <cellStyle name="Comma 2 6 4 2 5" xfId="7100"/>
    <cellStyle name="Comma 2 6 4 2 6" xfId="5446"/>
    <cellStyle name="Comma 2 6 4 2 7" xfId="2524"/>
    <cellStyle name="Comma 2 6 4 3" xfId="744"/>
    <cellStyle name="Comma 2 6 4 3 2" xfId="1788"/>
    <cellStyle name="Comma 2 6 4 3 2 2" xfId="8241"/>
    <cellStyle name="Comma 2 6 4 3 2 3" xfId="6411"/>
    <cellStyle name="Comma 2 6 4 3 2 4" xfId="3665"/>
    <cellStyle name="Comma 2 6 4 3 3" xfId="4695"/>
    <cellStyle name="Comma 2 6 4 3 4" xfId="7325"/>
    <cellStyle name="Comma 2 6 4 3 5" xfId="4027"/>
    <cellStyle name="Comma 2 6 4 3 6" xfId="2749"/>
    <cellStyle name="Comma 2 6 4 4" xfId="1269"/>
    <cellStyle name="Comma 2 6 4 4 2" xfId="7786"/>
    <cellStyle name="Comma 2 6 4 4 3" xfId="5956"/>
    <cellStyle name="Comma 2 6 4 4 4" xfId="3210"/>
    <cellStyle name="Comma 2 6 4 5" xfId="4188"/>
    <cellStyle name="Comma 2 6 4 6" xfId="6870"/>
    <cellStyle name="Comma 2 6 4 7" xfId="5499"/>
    <cellStyle name="Comma 2 6 4 8" xfId="2294"/>
    <cellStyle name="Comma 2 6 5" xfId="379"/>
    <cellStyle name="Comma 2 6 5 2" xfId="893"/>
    <cellStyle name="Comma 2 6 5 2 2" xfId="1937"/>
    <cellStyle name="Comma 2 6 5 2 2 2" xfId="8358"/>
    <cellStyle name="Comma 2 6 5 2 2 3" xfId="6528"/>
    <cellStyle name="Comma 2 6 5 2 2 4" xfId="3782"/>
    <cellStyle name="Comma 2 6 5 2 3" xfId="4835"/>
    <cellStyle name="Comma 2 6 5 2 4" xfId="7442"/>
    <cellStyle name="Comma 2 6 5 2 5" xfId="4312"/>
    <cellStyle name="Comma 2 6 5 2 6" xfId="2866"/>
    <cellStyle name="Comma 2 6 5 3" xfId="1423"/>
    <cellStyle name="Comma 2 6 5 3 2" xfId="7908"/>
    <cellStyle name="Comma 2 6 5 3 3" xfId="6078"/>
    <cellStyle name="Comma 2 6 5 3 4" xfId="3332"/>
    <cellStyle name="Comma 2 6 5 4" xfId="4337"/>
    <cellStyle name="Comma 2 6 5 5" xfId="6992"/>
    <cellStyle name="Comma 2 6 5 6" xfId="5464"/>
    <cellStyle name="Comma 2 6 5 7" xfId="2416"/>
    <cellStyle name="Comma 2 6 6" xfId="636"/>
    <cellStyle name="Comma 2 6 6 2" xfId="1680"/>
    <cellStyle name="Comma 2 6 6 2 2" xfId="8133"/>
    <cellStyle name="Comma 2 6 6 2 3" xfId="6303"/>
    <cellStyle name="Comma 2 6 6 2 4" xfId="3557"/>
    <cellStyle name="Comma 2 6 6 3" xfId="4587"/>
    <cellStyle name="Comma 2 6 6 4" xfId="7217"/>
    <cellStyle name="Comma 2 6 6 5" xfId="5551"/>
    <cellStyle name="Comma 2 6 6 6" xfId="2641"/>
    <cellStyle name="Comma 2 6 7" xfId="1155"/>
    <cellStyle name="Comma 2 6 7 2" xfId="7672"/>
    <cellStyle name="Comma 2 6 7 3" xfId="5842"/>
    <cellStyle name="Comma 2 6 7 4" xfId="3096"/>
    <cellStyle name="Comma 2 6 8" xfId="4067"/>
    <cellStyle name="Comma 2 6 9" xfId="6796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2 2" xfId="8520"/>
    <cellStyle name="Comma 2 7 2 2 2 2 3" xfId="6690"/>
    <cellStyle name="Comma 2 7 2 2 2 2 4" xfId="3944"/>
    <cellStyle name="Comma 2 7 2 2 2 3" xfId="4997"/>
    <cellStyle name="Comma 2 7 2 2 2 4" xfId="7604"/>
    <cellStyle name="Comma 2 7 2 2 2 5" xfId="4164"/>
    <cellStyle name="Comma 2 7 2 2 2 6" xfId="3028"/>
    <cellStyle name="Comma 2 7 2 2 3" xfId="1585"/>
    <cellStyle name="Comma 2 7 2 2 3 2" xfId="8070"/>
    <cellStyle name="Comma 2 7 2 2 3 3" xfId="6240"/>
    <cellStyle name="Comma 2 7 2 2 3 4" xfId="3494"/>
    <cellStyle name="Comma 2 7 2 2 4" xfId="4499"/>
    <cellStyle name="Comma 2 7 2 2 5" xfId="7154"/>
    <cellStyle name="Comma 2 7 2 2 6" xfId="4540"/>
    <cellStyle name="Comma 2 7 2 2 7" xfId="2578"/>
    <cellStyle name="Comma 2 7 2 3" xfId="798"/>
    <cellStyle name="Comma 2 7 2 3 2" xfId="1842"/>
    <cellStyle name="Comma 2 7 2 3 2 2" xfId="8295"/>
    <cellStyle name="Comma 2 7 2 3 2 3" xfId="6465"/>
    <cellStyle name="Comma 2 7 2 3 2 4" xfId="3719"/>
    <cellStyle name="Comma 2 7 2 3 3" xfId="4749"/>
    <cellStyle name="Comma 2 7 2 3 4" xfId="7379"/>
    <cellStyle name="Comma 2 7 2 3 5" xfId="5572"/>
    <cellStyle name="Comma 2 7 2 3 6" xfId="2803"/>
    <cellStyle name="Comma 2 7 2 4" xfId="1326"/>
    <cellStyle name="Comma 2 7 2 4 2" xfId="7843"/>
    <cellStyle name="Comma 2 7 2 4 3" xfId="6013"/>
    <cellStyle name="Comma 2 7 2 4 4" xfId="3267"/>
    <cellStyle name="Comma 2 7 2 5" xfId="4246"/>
    <cellStyle name="Comma 2 7 2 6" xfId="6927"/>
    <cellStyle name="Comma 2 7 2 7" xfId="5221"/>
    <cellStyle name="Comma 2 7 2 8" xfId="2351"/>
    <cellStyle name="Comma 2 7 3" xfId="433"/>
    <cellStyle name="Comma 2 7 3 2" xfId="947"/>
    <cellStyle name="Comma 2 7 3 2 2" xfId="1991"/>
    <cellStyle name="Comma 2 7 3 2 2 2" xfId="8412"/>
    <cellStyle name="Comma 2 7 3 2 2 3" xfId="6582"/>
    <cellStyle name="Comma 2 7 3 2 2 4" xfId="3836"/>
    <cellStyle name="Comma 2 7 3 2 3" xfId="4889"/>
    <cellStyle name="Comma 2 7 3 2 4" xfId="7496"/>
    <cellStyle name="Comma 2 7 3 2 5" xfId="5150"/>
    <cellStyle name="Comma 2 7 3 2 6" xfId="2920"/>
    <cellStyle name="Comma 2 7 3 3" xfId="1477"/>
    <cellStyle name="Comma 2 7 3 3 2" xfId="7962"/>
    <cellStyle name="Comma 2 7 3 3 3" xfId="6132"/>
    <cellStyle name="Comma 2 7 3 3 4" xfId="3386"/>
    <cellStyle name="Comma 2 7 3 4" xfId="4391"/>
    <cellStyle name="Comma 2 7 3 5" xfId="7046"/>
    <cellStyle name="Comma 2 7 3 6" xfId="4007"/>
    <cellStyle name="Comma 2 7 3 7" xfId="2470"/>
    <cellStyle name="Comma 2 7 4" xfId="690"/>
    <cellStyle name="Comma 2 7 4 2" xfId="1734"/>
    <cellStyle name="Comma 2 7 4 2 2" xfId="8187"/>
    <cellStyle name="Comma 2 7 4 2 3" xfId="6357"/>
    <cellStyle name="Comma 2 7 4 2 4" xfId="3611"/>
    <cellStyle name="Comma 2 7 4 3" xfId="4641"/>
    <cellStyle name="Comma 2 7 4 4" xfId="7271"/>
    <cellStyle name="Comma 2 7 4 5" xfId="5755"/>
    <cellStyle name="Comma 2 7 4 6" xfId="2695"/>
    <cellStyle name="Comma 2 7 5" xfId="1212"/>
    <cellStyle name="Comma 2 7 5 2" xfId="7729"/>
    <cellStyle name="Comma 2 7 5 3" xfId="5899"/>
    <cellStyle name="Comma 2 7 5 4" xfId="3153"/>
    <cellStyle name="Comma 2 7 6" xfId="4125"/>
    <cellStyle name="Comma 2 7 7" xfId="6733"/>
    <cellStyle name="Comma 2 7 8" xfId="4825"/>
    <cellStyle name="Comma 2 7 9" xfId="2237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2 2" xfId="8484"/>
    <cellStyle name="Comma 2 8 2 2 2 2 3" xfId="6654"/>
    <cellStyle name="Comma 2 8 2 2 2 2 4" xfId="3908"/>
    <cellStyle name="Comma 2 8 2 2 2 3" xfId="4961"/>
    <cellStyle name="Comma 2 8 2 2 2 4" xfId="7568"/>
    <cellStyle name="Comma 2 8 2 2 2 5" xfId="5322"/>
    <cellStyle name="Comma 2 8 2 2 2 6" xfId="2992"/>
    <cellStyle name="Comma 2 8 2 2 3" xfId="1549"/>
    <cellStyle name="Comma 2 8 2 2 3 2" xfId="8034"/>
    <cellStyle name="Comma 2 8 2 2 3 3" xfId="6204"/>
    <cellStyle name="Comma 2 8 2 2 3 4" xfId="3458"/>
    <cellStyle name="Comma 2 8 2 2 4" xfId="4463"/>
    <cellStyle name="Comma 2 8 2 2 5" xfId="7118"/>
    <cellStyle name="Comma 2 8 2 2 6" xfId="5620"/>
    <cellStyle name="Comma 2 8 2 2 7" xfId="2542"/>
    <cellStyle name="Comma 2 8 2 3" xfId="762"/>
    <cellStyle name="Comma 2 8 2 3 2" xfId="1806"/>
    <cellStyle name="Comma 2 8 2 3 2 2" xfId="8259"/>
    <cellStyle name="Comma 2 8 2 3 2 3" xfId="6429"/>
    <cellStyle name="Comma 2 8 2 3 2 4" xfId="3683"/>
    <cellStyle name="Comma 2 8 2 3 3" xfId="4713"/>
    <cellStyle name="Comma 2 8 2 3 4" xfId="7343"/>
    <cellStyle name="Comma 2 8 2 3 5" xfId="5280"/>
    <cellStyle name="Comma 2 8 2 3 6" xfId="2767"/>
    <cellStyle name="Comma 2 8 2 4" xfId="1288"/>
    <cellStyle name="Comma 2 8 2 4 2" xfId="7805"/>
    <cellStyle name="Comma 2 8 2 4 3" xfId="5975"/>
    <cellStyle name="Comma 2 8 2 4 4" xfId="3229"/>
    <cellStyle name="Comma 2 8 2 5" xfId="4208"/>
    <cellStyle name="Comma 2 8 2 6" xfId="6889"/>
    <cellStyle name="Comma 2 8 2 7" xfId="5422"/>
    <cellStyle name="Comma 2 8 2 8" xfId="2313"/>
    <cellStyle name="Comma 2 8 3" xfId="397"/>
    <cellStyle name="Comma 2 8 3 2" xfId="911"/>
    <cellStyle name="Comma 2 8 3 2 2" xfId="1955"/>
    <cellStyle name="Comma 2 8 3 2 2 2" xfId="8376"/>
    <cellStyle name="Comma 2 8 3 2 2 3" xfId="6546"/>
    <cellStyle name="Comma 2 8 3 2 2 4" xfId="3800"/>
    <cellStyle name="Comma 2 8 3 2 3" xfId="4853"/>
    <cellStyle name="Comma 2 8 3 2 4" xfId="7460"/>
    <cellStyle name="Comma 2 8 3 2 5" xfId="5657"/>
    <cellStyle name="Comma 2 8 3 2 6" xfId="2884"/>
    <cellStyle name="Comma 2 8 3 3" xfId="1441"/>
    <cellStyle name="Comma 2 8 3 3 2" xfId="7926"/>
    <cellStyle name="Comma 2 8 3 3 3" xfId="6096"/>
    <cellStyle name="Comma 2 8 3 3 4" xfId="3350"/>
    <cellStyle name="Comma 2 8 3 4" xfId="4355"/>
    <cellStyle name="Comma 2 8 3 5" xfId="7010"/>
    <cellStyle name="Comma 2 8 3 6" xfId="5541"/>
    <cellStyle name="Comma 2 8 3 7" xfId="2434"/>
    <cellStyle name="Comma 2 8 4" xfId="654"/>
    <cellStyle name="Comma 2 8 4 2" xfId="1698"/>
    <cellStyle name="Comma 2 8 4 2 2" xfId="8151"/>
    <cellStyle name="Comma 2 8 4 2 3" xfId="6321"/>
    <cellStyle name="Comma 2 8 4 2 4" xfId="3575"/>
    <cellStyle name="Comma 2 8 4 3" xfId="4605"/>
    <cellStyle name="Comma 2 8 4 4" xfId="7235"/>
    <cellStyle name="Comma 2 8 4 5" xfId="5170"/>
    <cellStyle name="Comma 2 8 4 6" xfId="2659"/>
    <cellStyle name="Comma 2 8 5" xfId="1174"/>
    <cellStyle name="Comma 2 8 5 2" xfId="7691"/>
    <cellStyle name="Comma 2 8 5 3" xfId="5861"/>
    <cellStyle name="Comma 2 8 5 4" xfId="3115"/>
    <cellStyle name="Comma 2 8 6" xfId="4087"/>
    <cellStyle name="Comma 2 8 7" xfId="6769"/>
    <cellStyle name="Comma 2 8 8" xfId="5377"/>
    <cellStyle name="Comma 2 8 9" xfId="2199"/>
    <cellStyle name="Comma 2 9" xfId="198"/>
    <cellStyle name="Comma 2 9 2" xfId="469"/>
    <cellStyle name="Comma 2 9 2 2" xfId="983"/>
    <cellStyle name="Comma 2 9 2 2 2" xfId="2027"/>
    <cellStyle name="Comma 2 9 2 2 2 2" xfId="8448"/>
    <cellStyle name="Comma 2 9 2 2 2 3" xfId="6618"/>
    <cellStyle name="Comma 2 9 2 2 2 4" xfId="3872"/>
    <cellStyle name="Comma 2 9 2 2 3" xfId="4925"/>
    <cellStyle name="Comma 2 9 2 2 4" xfId="7532"/>
    <cellStyle name="Comma 2 9 2 2 5" xfId="5725"/>
    <cellStyle name="Comma 2 9 2 2 6" xfId="2956"/>
    <cellStyle name="Comma 2 9 2 3" xfId="1513"/>
    <cellStyle name="Comma 2 9 2 3 2" xfId="7998"/>
    <cellStyle name="Comma 2 9 2 3 3" xfId="6168"/>
    <cellStyle name="Comma 2 9 2 3 4" xfId="3422"/>
    <cellStyle name="Comma 2 9 2 4" xfId="4427"/>
    <cellStyle name="Comma 2 9 2 5" xfId="7082"/>
    <cellStyle name="Comma 2 9 2 6" xfId="5310"/>
    <cellStyle name="Comma 2 9 2 7" xfId="2506"/>
    <cellStyle name="Comma 2 9 3" xfId="726"/>
    <cellStyle name="Comma 2 9 3 2" xfId="1770"/>
    <cellStyle name="Comma 2 9 3 2 2" xfId="8223"/>
    <cellStyle name="Comma 2 9 3 2 3" xfId="6393"/>
    <cellStyle name="Comma 2 9 3 2 4" xfId="3647"/>
    <cellStyle name="Comma 2 9 3 3" xfId="4677"/>
    <cellStyle name="Comma 2 9 3 4" xfId="7307"/>
    <cellStyle name="Comma 2 9 3 5" xfId="5781"/>
    <cellStyle name="Comma 2 9 3 6" xfId="2731"/>
    <cellStyle name="Comma 2 9 4" xfId="1250"/>
    <cellStyle name="Comma 2 9 4 2" xfId="7767"/>
    <cellStyle name="Comma 2 9 4 3" xfId="5937"/>
    <cellStyle name="Comma 2 9 4 4" xfId="3191"/>
    <cellStyle name="Comma 2 9 5" xfId="4168"/>
    <cellStyle name="Comma 2 9 6" xfId="6851"/>
    <cellStyle name="Comma 2 9 7" xfId="5786"/>
    <cellStyle name="Comma 2 9 8" xfId="2275"/>
    <cellStyle name="Comma 3" xfId="46"/>
    <cellStyle name="Comma 3 10" xfId="6819"/>
    <cellStyle name="Comma 3 11" xfId="5168"/>
    <cellStyle name="Comma 3 12" xfId="2149"/>
    <cellStyle name="Comma 3 2" xfId="88"/>
    <cellStyle name="Comma 3 2 10" xfId="6771"/>
    <cellStyle name="Comma 3 2 11" xfId="5051"/>
    <cellStyle name="Comma 3 2 12" xfId="2173"/>
    <cellStyle name="Comma 3 2 2" xfId="108"/>
    <cellStyle name="Comma 3 2 2 10" xfId="5802"/>
    <cellStyle name="Comma 3 2 2 11" xfId="2192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2 2" xfId="8549"/>
    <cellStyle name="Comma 3 2 2 2 2 2 2 2 3" xfId="6719"/>
    <cellStyle name="Comma 3 2 2 2 2 2 2 2 4" xfId="3973"/>
    <cellStyle name="Comma 3 2 2 2 2 2 2 3" xfId="5026"/>
    <cellStyle name="Comma 3 2 2 2 2 2 2 4" xfId="7633"/>
    <cellStyle name="Comma 3 2 2 2 2 2 2 5" xfId="5037"/>
    <cellStyle name="Comma 3 2 2 2 2 2 2 6" xfId="3057"/>
    <cellStyle name="Comma 3 2 2 2 2 2 3" xfId="1614"/>
    <cellStyle name="Comma 3 2 2 2 2 2 3 2" xfId="8099"/>
    <cellStyle name="Comma 3 2 2 2 2 2 3 3" xfId="6269"/>
    <cellStyle name="Comma 3 2 2 2 2 2 3 4" xfId="3523"/>
    <cellStyle name="Comma 3 2 2 2 2 2 4" xfId="4528"/>
    <cellStyle name="Comma 3 2 2 2 2 2 5" xfId="7183"/>
    <cellStyle name="Comma 3 2 2 2 2 2 6" xfId="4823"/>
    <cellStyle name="Comma 3 2 2 2 2 2 7" xfId="2607"/>
    <cellStyle name="Comma 3 2 2 2 2 3" xfId="827"/>
    <cellStyle name="Comma 3 2 2 2 2 3 2" xfId="1871"/>
    <cellStyle name="Comma 3 2 2 2 2 3 2 2" xfId="8324"/>
    <cellStyle name="Comma 3 2 2 2 2 3 2 3" xfId="6494"/>
    <cellStyle name="Comma 3 2 2 2 2 3 2 4" xfId="3748"/>
    <cellStyle name="Comma 3 2 2 2 2 3 3" xfId="4778"/>
    <cellStyle name="Comma 3 2 2 2 2 3 4" xfId="7408"/>
    <cellStyle name="Comma 3 2 2 2 2 3 5" xfId="5424"/>
    <cellStyle name="Comma 3 2 2 2 2 3 6" xfId="2832"/>
    <cellStyle name="Comma 3 2 2 2 2 4" xfId="1357"/>
    <cellStyle name="Comma 3 2 2 2 2 4 2" xfId="7874"/>
    <cellStyle name="Comma 3 2 2 2 2 4 3" xfId="6044"/>
    <cellStyle name="Comma 3 2 2 2 2 4 4" xfId="3298"/>
    <cellStyle name="Comma 3 2 2 2 2 5" xfId="4278"/>
    <cellStyle name="Comma 3 2 2 2 2 6" xfId="6958"/>
    <cellStyle name="Comma 3 2 2 2 2 7" xfId="5576"/>
    <cellStyle name="Comma 3 2 2 2 2 8" xfId="2382"/>
    <cellStyle name="Comma 3 2 2 2 3" xfId="462"/>
    <cellStyle name="Comma 3 2 2 2 3 2" xfId="976"/>
    <cellStyle name="Comma 3 2 2 2 3 2 2" xfId="2020"/>
    <cellStyle name="Comma 3 2 2 2 3 2 2 2" xfId="8441"/>
    <cellStyle name="Comma 3 2 2 2 3 2 2 3" xfId="6611"/>
    <cellStyle name="Comma 3 2 2 2 3 2 2 4" xfId="3865"/>
    <cellStyle name="Comma 3 2 2 2 3 2 3" xfId="4918"/>
    <cellStyle name="Comma 3 2 2 2 3 2 4" xfId="7525"/>
    <cellStyle name="Comma 3 2 2 2 3 2 5" xfId="5344"/>
    <cellStyle name="Comma 3 2 2 2 3 2 6" xfId="2949"/>
    <cellStyle name="Comma 3 2 2 2 3 3" xfId="1506"/>
    <cellStyle name="Comma 3 2 2 2 3 3 2" xfId="7991"/>
    <cellStyle name="Comma 3 2 2 2 3 3 3" xfId="6161"/>
    <cellStyle name="Comma 3 2 2 2 3 3 4" xfId="3415"/>
    <cellStyle name="Comma 3 2 2 2 3 4" xfId="4420"/>
    <cellStyle name="Comma 3 2 2 2 3 5" xfId="7075"/>
    <cellStyle name="Comma 3 2 2 2 3 6" xfId="5279"/>
    <cellStyle name="Comma 3 2 2 2 3 7" xfId="2499"/>
    <cellStyle name="Comma 3 2 2 2 4" xfId="719"/>
    <cellStyle name="Comma 3 2 2 2 4 2" xfId="1763"/>
    <cellStyle name="Comma 3 2 2 2 4 2 2" xfId="8216"/>
    <cellStyle name="Comma 3 2 2 2 4 2 3" xfId="6386"/>
    <cellStyle name="Comma 3 2 2 2 4 2 4" xfId="3640"/>
    <cellStyle name="Comma 3 2 2 2 4 3" xfId="4670"/>
    <cellStyle name="Comma 3 2 2 2 4 4" xfId="7300"/>
    <cellStyle name="Comma 3 2 2 2 4 5" xfId="5321"/>
    <cellStyle name="Comma 3 2 2 2 4 6" xfId="2724"/>
    <cellStyle name="Comma 3 2 2 2 5" xfId="1243"/>
    <cellStyle name="Comma 3 2 2 2 5 2" xfId="7760"/>
    <cellStyle name="Comma 3 2 2 2 5 3" xfId="5930"/>
    <cellStyle name="Comma 3 2 2 2 5 4" xfId="3184"/>
    <cellStyle name="Comma 3 2 2 2 6" xfId="4157"/>
    <cellStyle name="Comma 3 2 2 2 7" xfId="6743"/>
    <cellStyle name="Comma 3 2 2 2 8" xfId="5445"/>
    <cellStyle name="Comma 3 2 2 2 9" xfId="2268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2 2" xfId="8513"/>
    <cellStyle name="Comma 3 2 2 3 2 2 2 2 3" xfId="6683"/>
    <cellStyle name="Comma 3 2 2 3 2 2 2 2 4" xfId="3937"/>
    <cellStyle name="Comma 3 2 2 3 2 2 2 3" xfId="4990"/>
    <cellStyle name="Comma 3 2 2 3 2 2 2 4" xfId="7597"/>
    <cellStyle name="Comma 3 2 2 3 2 2 2 5" xfId="5583"/>
    <cellStyle name="Comma 3 2 2 3 2 2 2 6" xfId="3021"/>
    <cellStyle name="Comma 3 2 2 3 2 2 3" xfId="1578"/>
    <cellStyle name="Comma 3 2 2 3 2 2 3 2" xfId="8063"/>
    <cellStyle name="Comma 3 2 2 3 2 2 3 3" xfId="6233"/>
    <cellStyle name="Comma 3 2 2 3 2 2 3 4" xfId="3487"/>
    <cellStyle name="Comma 3 2 2 3 2 2 4" xfId="4492"/>
    <cellStyle name="Comma 3 2 2 3 2 2 5" xfId="7147"/>
    <cellStyle name="Comma 3 2 2 3 2 2 6" xfId="5454"/>
    <cellStyle name="Comma 3 2 2 3 2 2 7" xfId="2571"/>
    <cellStyle name="Comma 3 2 2 3 2 3" xfId="791"/>
    <cellStyle name="Comma 3 2 2 3 2 3 2" xfId="1835"/>
    <cellStyle name="Comma 3 2 2 3 2 3 2 2" xfId="8288"/>
    <cellStyle name="Comma 3 2 2 3 2 3 2 3" xfId="6458"/>
    <cellStyle name="Comma 3 2 2 3 2 3 2 4" xfId="3712"/>
    <cellStyle name="Comma 3 2 2 3 2 3 3" xfId="4742"/>
    <cellStyle name="Comma 3 2 2 3 2 3 4" xfId="7372"/>
    <cellStyle name="Comma 3 2 2 3 2 3 5" xfId="5753"/>
    <cellStyle name="Comma 3 2 2 3 2 3 6" xfId="2796"/>
    <cellStyle name="Comma 3 2 2 3 2 4" xfId="1319"/>
    <cellStyle name="Comma 3 2 2 3 2 4 2" xfId="7836"/>
    <cellStyle name="Comma 3 2 2 3 2 4 3" xfId="6006"/>
    <cellStyle name="Comma 3 2 2 3 2 4 4" xfId="3260"/>
    <cellStyle name="Comma 3 2 2 3 2 5" xfId="4239"/>
    <cellStyle name="Comma 3 2 2 3 2 6" xfId="6920"/>
    <cellStyle name="Comma 3 2 2 3 2 7" xfId="4562"/>
    <cellStyle name="Comma 3 2 2 3 2 8" xfId="2344"/>
    <cellStyle name="Comma 3 2 2 3 3" xfId="426"/>
    <cellStyle name="Comma 3 2 2 3 3 2" xfId="940"/>
    <cellStyle name="Comma 3 2 2 3 3 2 2" xfId="1984"/>
    <cellStyle name="Comma 3 2 2 3 3 2 2 2" xfId="8405"/>
    <cellStyle name="Comma 3 2 2 3 3 2 2 3" xfId="6575"/>
    <cellStyle name="Comma 3 2 2 3 3 2 2 4" xfId="3829"/>
    <cellStyle name="Comma 3 2 2 3 3 2 3" xfId="4882"/>
    <cellStyle name="Comma 3 2 2 3 3 2 4" xfId="7489"/>
    <cellStyle name="Comma 3 2 2 3 3 2 5" xfId="3988"/>
    <cellStyle name="Comma 3 2 2 3 3 2 6" xfId="2913"/>
    <cellStyle name="Comma 3 2 2 3 3 3" xfId="1470"/>
    <cellStyle name="Comma 3 2 2 3 3 3 2" xfId="7955"/>
    <cellStyle name="Comma 3 2 2 3 3 3 3" xfId="6125"/>
    <cellStyle name="Comma 3 2 2 3 3 3 4" xfId="3379"/>
    <cellStyle name="Comma 3 2 2 3 3 4" xfId="4384"/>
    <cellStyle name="Comma 3 2 2 3 3 5" xfId="7039"/>
    <cellStyle name="Comma 3 2 2 3 3 6" xfId="5473"/>
    <cellStyle name="Comma 3 2 2 3 3 7" xfId="2463"/>
    <cellStyle name="Comma 3 2 2 3 4" xfId="683"/>
    <cellStyle name="Comma 3 2 2 3 4 2" xfId="1727"/>
    <cellStyle name="Comma 3 2 2 3 4 2 2" xfId="8180"/>
    <cellStyle name="Comma 3 2 2 3 4 2 3" xfId="6350"/>
    <cellStyle name="Comma 3 2 2 3 4 2 4" xfId="3604"/>
    <cellStyle name="Comma 3 2 2 3 4 3" xfId="4634"/>
    <cellStyle name="Comma 3 2 2 3 4 4" xfId="7264"/>
    <cellStyle name="Comma 3 2 2 3 4 5" xfId="5724"/>
    <cellStyle name="Comma 3 2 2 3 4 6" xfId="2688"/>
    <cellStyle name="Comma 3 2 2 3 5" xfId="1205"/>
    <cellStyle name="Comma 3 2 2 3 5 2" xfId="7722"/>
    <cellStyle name="Comma 3 2 2 3 5 3" xfId="5892"/>
    <cellStyle name="Comma 3 2 2 3 5 4" xfId="3146"/>
    <cellStyle name="Comma 3 2 2 3 6" xfId="4118"/>
    <cellStyle name="Comma 3 2 2 3 7" xfId="6770"/>
    <cellStyle name="Comma 3 2 2 3 8" xfId="5378"/>
    <cellStyle name="Comma 3 2 2 3 9" xfId="2230"/>
    <cellStyle name="Comma 3 2 2 4" xfId="230"/>
    <cellStyle name="Comma 3 2 2 4 2" xfId="498"/>
    <cellStyle name="Comma 3 2 2 4 2 2" xfId="1012"/>
    <cellStyle name="Comma 3 2 2 4 2 2 2" xfId="2056"/>
    <cellStyle name="Comma 3 2 2 4 2 2 2 2" xfId="8477"/>
    <cellStyle name="Comma 3 2 2 4 2 2 2 3" xfId="6647"/>
    <cellStyle name="Comma 3 2 2 4 2 2 2 4" xfId="3901"/>
    <cellStyle name="Comma 3 2 2 4 2 2 3" xfId="4954"/>
    <cellStyle name="Comma 3 2 2 4 2 2 4" xfId="7561"/>
    <cellStyle name="Comma 3 2 2 4 2 2 5" xfId="5290"/>
    <cellStyle name="Comma 3 2 2 4 2 2 6" xfId="2985"/>
    <cellStyle name="Comma 3 2 2 4 2 3" xfId="1542"/>
    <cellStyle name="Comma 3 2 2 4 2 3 2" xfId="8027"/>
    <cellStyle name="Comma 3 2 2 4 2 3 3" xfId="6197"/>
    <cellStyle name="Comma 3 2 2 4 2 3 4" xfId="3451"/>
    <cellStyle name="Comma 3 2 2 4 2 4" xfId="4456"/>
    <cellStyle name="Comma 3 2 2 4 2 5" xfId="7111"/>
    <cellStyle name="Comma 3 2 2 4 2 6" xfId="5571"/>
    <cellStyle name="Comma 3 2 2 4 2 7" xfId="2535"/>
    <cellStyle name="Comma 3 2 2 4 3" xfId="755"/>
    <cellStyle name="Comma 3 2 2 4 3 2" xfId="1799"/>
    <cellStyle name="Comma 3 2 2 4 3 2 2" xfId="8252"/>
    <cellStyle name="Comma 3 2 2 4 3 2 3" xfId="6422"/>
    <cellStyle name="Comma 3 2 2 4 3 2 4" xfId="3676"/>
    <cellStyle name="Comma 3 2 2 4 3 3" xfId="4706"/>
    <cellStyle name="Comma 3 2 2 4 3 4" xfId="7336"/>
    <cellStyle name="Comma 3 2 2 4 3 5" xfId="4186"/>
    <cellStyle name="Comma 3 2 2 4 3 6" xfId="2760"/>
    <cellStyle name="Comma 3 2 2 4 4" xfId="1281"/>
    <cellStyle name="Comma 3 2 2 4 4 2" xfId="7798"/>
    <cellStyle name="Comma 3 2 2 4 4 3" xfId="5968"/>
    <cellStyle name="Comma 3 2 2 4 4 4" xfId="3222"/>
    <cellStyle name="Comma 3 2 2 4 5" xfId="4200"/>
    <cellStyle name="Comma 3 2 2 4 6" xfId="6882"/>
    <cellStyle name="Comma 3 2 2 4 7" xfId="5470"/>
    <cellStyle name="Comma 3 2 2 4 8" xfId="2306"/>
    <cellStyle name="Comma 3 2 2 5" xfId="390"/>
    <cellStyle name="Comma 3 2 2 5 2" xfId="904"/>
    <cellStyle name="Comma 3 2 2 5 2 2" xfId="1948"/>
    <cellStyle name="Comma 3 2 2 5 2 2 2" xfId="8369"/>
    <cellStyle name="Comma 3 2 2 5 2 2 3" xfId="6539"/>
    <cellStyle name="Comma 3 2 2 5 2 2 4" xfId="3793"/>
    <cellStyle name="Comma 3 2 2 5 2 3" xfId="4846"/>
    <cellStyle name="Comma 3 2 2 5 2 4" xfId="7453"/>
    <cellStyle name="Comma 3 2 2 5 2 5" xfId="5625"/>
    <cellStyle name="Comma 3 2 2 5 2 6" xfId="2877"/>
    <cellStyle name="Comma 3 2 2 5 3" xfId="1434"/>
    <cellStyle name="Comma 3 2 2 5 3 2" xfId="7919"/>
    <cellStyle name="Comma 3 2 2 5 3 3" xfId="6089"/>
    <cellStyle name="Comma 3 2 2 5 3 4" xfId="3343"/>
    <cellStyle name="Comma 3 2 2 5 4" xfId="4348"/>
    <cellStyle name="Comma 3 2 2 5 5" xfId="7003"/>
    <cellStyle name="Comma 3 2 2 5 6" xfId="5509"/>
    <cellStyle name="Comma 3 2 2 5 7" xfId="2427"/>
    <cellStyle name="Comma 3 2 2 6" xfId="647"/>
    <cellStyle name="Comma 3 2 2 6 2" xfId="1691"/>
    <cellStyle name="Comma 3 2 2 6 2 2" xfId="8144"/>
    <cellStyle name="Comma 3 2 2 6 2 3" xfId="6314"/>
    <cellStyle name="Comma 3 2 2 6 2 4" xfId="3568"/>
    <cellStyle name="Comma 3 2 2 6 3" xfId="4598"/>
    <cellStyle name="Comma 3 2 2 6 4" xfId="7228"/>
    <cellStyle name="Comma 3 2 2 6 5" xfId="5149"/>
    <cellStyle name="Comma 3 2 2 6 6" xfId="2652"/>
    <cellStyle name="Comma 3 2 2 7" xfId="1167"/>
    <cellStyle name="Comma 3 2 2 7 2" xfId="7684"/>
    <cellStyle name="Comma 3 2 2 7 3" xfId="5854"/>
    <cellStyle name="Comma 3 2 2 7 4" xfId="3108"/>
    <cellStyle name="Comma 3 2 2 8" xfId="4079"/>
    <cellStyle name="Comma 3 2 2 9" xfId="6784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2 2" xfId="8531"/>
    <cellStyle name="Comma 3 2 3 2 2 2 2 3" xfId="6701"/>
    <cellStyle name="Comma 3 2 3 2 2 2 2 4" xfId="3955"/>
    <cellStyle name="Comma 3 2 3 2 2 2 3" xfId="5008"/>
    <cellStyle name="Comma 3 2 3 2 2 2 4" xfId="7615"/>
    <cellStyle name="Comma 3 2 3 2 2 2 5" xfId="4291"/>
    <cellStyle name="Comma 3 2 3 2 2 2 6" xfId="3039"/>
    <cellStyle name="Comma 3 2 3 2 2 3" xfId="1596"/>
    <cellStyle name="Comma 3 2 3 2 2 3 2" xfId="8081"/>
    <cellStyle name="Comma 3 2 3 2 2 3 3" xfId="6251"/>
    <cellStyle name="Comma 3 2 3 2 2 3 4" xfId="3505"/>
    <cellStyle name="Comma 3 2 3 2 2 4" xfId="4510"/>
    <cellStyle name="Comma 3 2 3 2 2 5" xfId="7165"/>
    <cellStyle name="Comma 3 2 3 2 2 6" xfId="5389"/>
    <cellStyle name="Comma 3 2 3 2 2 7" xfId="2589"/>
    <cellStyle name="Comma 3 2 3 2 3" xfId="809"/>
    <cellStyle name="Comma 3 2 3 2 3 2" xfId="1853"/>
    <cellStyle name="Comma 3 2 3 2 3 2 2" xfId="8306"/>
    <cellStyle name="Comma 3 2 3 2 3 2 3" xfId="6476"/>
    <cellStyle name="Comma 3 2 3 2 3 2 4" xfId="3730"/>
    <cellStyle name="Comma 3 2 3 2 3 3" xfId="4760"/>
    <cellStyle name="Comma 3 2 3 2 3 4" xfId="7390"/>
    <cellStyle name="Comma 3 2 3 2 3 5" xfId="5287"/>
    <cellStyle name="Comma 3 2 3 2 3 6" xfId="2814"/>
    <cellStyle name="Comma 3 2 3 2 4" xfId="1338"/>
    <cellStyle name="Comma 3 2 3 2 4 2" xfId="7855"/>
    <cellStyle name="Comma 3 2 3 2 4 3" xfId="6025"/>
    <cellStyle name="Comma 3 2 3 2 4 4" xfId="3279"/>
    <cellStyle name="Comma 3 2 3 2 5" xfId="4258"/>
    <cellStyle name="Comma 3 2 3 2 6" xfId="6939"/>
    <cellStyle name="Comma 3 2 3 2 7" xfId="5125"/>
    <cellStyle name="Comma 3 2 3 2 8" xfId="2363"/>
    <cellStyle name="Comma 3 2 3 3" xfId="444"/>
    <cellStyle name="Comma 3 2 3 3 2" xfId="958"/>
    <cellStyle name="Comma 3 2 3 3 2 2" xfId="2002"/>
    <cellStyle name="Comma 3 2 3 3 2 2 2" xfId="8423"/>
    <cellStyle name="Comma 3 2 3 3 2 2 3" xfId="6593"/>
    <cellStyle name="Comma 3 2 3 3 2 2 4" xfId="3847"/>
    <cellStyle name="Comma 3 2 3 3 2 3" xfId="4900"/>
    <cellStyle name="Comma 3 2 3 3 2 4" xfId="7507"/>
    <cellStyle name="Comma 3 2 3 3 2 5" xfId="4165"/>
    <cellStyle name="Comma 3 2 3 3 2 6" xfId="2931"/>
    <cellStyle name="Comma 3 2 3 3 3" xfId="1488"/>
    <cellStyle name="Comma 3 2 3 3 3 2" xfId="7973"/>
    <cellStyle name="Comma 3 2 3 3 3 3" xfId="6143"/>
    <cellStyle name="Comma 3 2 3 3 3 4" xfId="3397"/>
    <cellStyle name="Comma 3 2 3 3 4" xfId="4402"/>
    <cellStyle name="Comma 3 2 3 3 5" xfId="7057"/>
    <cellStyle name="Comma 3 2 3 3 6" xfId="5548"/>
    <cellStyle name="Comma 3 2 3 3 7" xfId="2481"/>
    <cellStyle name="Comma 3 2 3 4" xfId="701"/>
    <cellStyle name="Comma 3 2 3 4 2" xfId="1745"/>
    <cellStyle name="Comma 3 2 3 4 2 2" xfId="8198"/>
    <cellStyle name="Comma 3 2 3 4 2 3" xfId="6368"/>
    <cellStyle name="Comma 3 2 3 4 2 4" xfId="3622"/>
    <cellStyle name="Comma 3 2 3 4 3" xfId="4652"/>
    <cellStyle name="Comma 3 2 3 4 4" xfId="7282"/>
    <cellStyle name="Comma 3 2 3 4 5" xfId="4012"/>
    <cellStyle name="Comma 3 2 3 4 6" xfId="2706"/>
    <cellStyle name="Comma 3 2 3 5" xfId="1224"/>
    <cellStyle name="Comma 3 2 3 5 2" xfId="7741"/>
    <cellStyle name="Comma 3 2 3 5 3" xfId="5911"/>
    <cellStyle name="Comma 3 2 3 5 4" xfId="3165"/>
    <cellStyle name="Comma 3 2 3 6" xfId="4137"/>
    <cellStyle name="Comma 3 2 3 7" xfId="6750"/>
    <cellStyle name="Comma 3 2 3 8" xfId="5523"/>
    <cellStyle name="Comma 3 2 3 9" xfId="2249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2 2" xfId="8495"/>
    <cellStyle name="Comma 3 2 4 2 2 2 2 3" xfId="6665"/>
    <cellStyle name="Comma 3 2 4 2 2 2 2 4" xfId="3919"/>
    <cellStyle name="Comma 3 2 4 2 2 2 3" xfId="4972"/>
    <cellStyle name="Comma 3 2 4 2 2 2 4" xfId="7579"/>
    <cellStyle name="Comma 3 2 4 2 2 2 5" xfId="5427"/>
    <cellStyle name="Comma 3 2 4 2 2 2 6" xfId="3003"/>
    <cellStyle name="Comma 3 2 4 2 2 3" xfId="1560"/>
    <cellStyle name="Comma 3 2 4 2 2 3 2" xfId="8045"/>
    <cellStyle name="Comma 3 2 4 2 2 3 3" xfId="6215"/>
    <cellStyle name="Comma 3 2 4 2 2 3 4" xfId="3469"/>
    <cellStyle name="Comma 3 2 4 2 2 4" xfId="4474"/>
    <cellStyle name="Comma 3 2 4 2 2 5" xfId="7129"/>
    <cellStyle name="Comma 3 2 4 2 2 6" xfId="5318"/>
    <cellStyle name="Comma 3 2 4 2 2 7" xfId="2553"/>
    <cellStyle name="Comma 3 2 4 2 3" xfId="773"/>
    <cellStyle name="Comma 3 2 4 2 3 2" xfId="1817"/>
    <cellStyle name="Comma 3 2 4 2 3 2 2" xfId="8270"/>
    <cellStyle name="Comma 3 2 4 2 3 2 3" xfId="6440"/>
    <cellStyle name="Comma 3 2 4 2 3 2 4" xfId="3694"/>
    <cellStyle name="Comma 3 2 4 2 3 3" xfId="4724"/>
    <cellStyle name="Comma 3 2 4 2 3 4" xfId="7354"/>
    <cellStyle name="Comma 3 2 4 2 3 5" xfId="5674"/>
    <cellStyle name="Comma 3 2 4 2 3 6" xfId="2778"/>
    <cellStyle name="Comma 3 2 4 2 4" xfId="1300"/>
    <cellStyle name="Comma 3 2 4 2 4 2" xfId="7817"/>
    <cellStyle name="Comma 3 2 4 2 4 3" xfId="5987"/>
    <cellStyle name="Comma 3 2 4 2 4 4" xfId="3241"/>
    <cellStyle name="Comma 3 2 4 2 5" xfId="4220"/>
    <cellStyle name="Comma 3 2 4 2 6" xfId="6901"/>
    <cellStyle name="Comma 3 2 4 2 7" xfId="5332"/>
    <cellStyle name="Comma 3 2 4 2 8" xfId="2325"/>
    <cellStyle name="Comma 3 2 4 3" xfId="408"/>
    <cellStyle name="Comma 3 2 4 3 2" xfId="922"/>
    <cellStyle name="Comma 3 2 4 3 2 2" xfId="1966"/>
    <cellStyle name="Comma 3 2 4 3 2 2 2" xfId="8387"/>
    <cellStyle name="Comma 3 2 4 3 2 2 3" xfId="6557"/>
    <cellStyle name="Comma 3 2 4 3 2 2 4" xfId="3811"/>
    <cellStyle name="Comma 3 2 4 3 2 3" xfId="4864"/>
    <cellStyle name="Comma 3 2 4 3 2 4" xfId="7471"/>
    <cellStyle name="Comma 3 2 4 3 2 5" xfId="5785"/>
    <cellStyle name="Comma 3 2 4 3 2 6" xfId="2895"/>
    <cellStyle name="Comma 3 2 4 3 3" xfId="1452"/>
    <cellStyle name="Comma 3 2 4 3 3 2" xfId="7937"/>
    <cellStyle name="Comma 3 2 4 3 3 3" xfId="6107"/>
    <cellStyle name="Comma 3 2 4 3 3 4" xfId="3361"/>
    <cellStyle name="Comma 3 2 4 3 4" xfId="4366"/>
    <cellStyle name="Comma 3 2 4 3 5" xfId="7021"/>
    <cellStyle name="Comma 3 2 4 3 6" xfId="5138"/>
    <cellStyle name="Comma 3 2 4 3 7" xfId="2445"/>
    <cellStyle name="Comma 3 2 4 4" xfId="665"/>
    <cellStyle name="Comma 3 2 4 4 2" xfId="1709"/>
    <cellStyle name="Comma 3 2 4 4 2 2" xfId="8162"/>
    <cellStyle name="Comma 3 2 4 4 2 3" xfId="6332"/>
    <cellStyle name="Comma 3 2 4 4 2 4" xfId="3586"/>
    <cellStyle name="Comma 3 2 4 4 3" xfId="4616"/>
    <cellStyle name="Comma 3 2 4 4 4" xfId="7246"/>
    <cellStyle name="Comma 3 2 4 4 5" xfId="5219"/>
    <cellStyle name="Comma 3 2 4 4 6" xfId="2670"/>
    <cellStyle name="Comma 3 2 4 5" xfId="1186"/>
    <cellStyle name="Comma 3 2 4 5 2" xfId="7703"/>
    <cellStyle name="Comma 3 2 4 5 3" xfId="5873"/>
    <cellStyle name="Comma 3 2 4 5 4" xfId="3127"/>
    <cellStyle name="Comma 3 2 4 6" xfId="4099"/>
    <cellStyle name="Comma 3 2 4 7" xfId="6823"/>
    <cellStyle name="Comma 3 2 4 8" xfId="5605"/>
    <cellStyle name="Comma 3 2 4 9" xfId="2211"/>
    <cellStyle name="Comma 3 2 5" xfId="210"/>
    <cellStyle name="Comma 3 2 5 2" xfId="480"/>
    <cellStyle name="Comma 3 2 5 2 2" xfId="994"/>
    <cellStyle name="Comma 3 2 5 2 2 2" xfId="2038"/>
    <cellStyle name="Comma 3 2 5 2 2 2 2" xfId="8459"/>
    <cellStyle name="Comma 3 2 5 2 2 2 3" xfId="6629"/>
    <cellStyle name="Comma 3 2 5 2 2 2 4" xfId="3883"/>
    <cellStyle name="Comma 3 2 5 2 2 3" xfId="4936"/>
    <cellStyle name="Comma 3 2 5 2 2 4" xfId="7543"/>
    <cellStyle name="Comma 3 2 5 2 2 5" xfId="5482"/>
    <cellStyle name="Comma 3 2 5 2 2 6" xfId="2967"/>
    <cellStyle name="Comma 3 2 5 2 3" xfId="1524"/>
    <cellStyle name="Comma 3 2 5 2 3 2" xfId="8009"/>
    <cellStyle name="Comma 3 2 5 2 3 3" xfId="6179"/>
    <cellStyle name="Comma 3 2 5 2 3 4" xfId="3433"/>
    <cellStyle name="Comma 3 2 5 2 4" xfId="4438"/>
    <cellStyle name="Comma 3 2 5 2 5" xfId="7093"/>
    <cellStyle name="Comma 3 2 5 2 6" xfId="5415"/>
    <cellStyle name="Comma 3 2 5 2 7" xfId="2517"/>
    <cellStyle name="Comma 3 2 5 3" xfId="737"/>
    <cellStyle name="Comma 3 2 5 3 2" xfId="1781"/>
    <cellStyle name="Comma 3 2 5 3 2 2" xfId="8234"/>
    <cellStyle name="Comma 3 2 5 3 2 3" xfId="6404"/>
    <cellStyle name="Comma 3 2 5 3 2 4" xfId="3658"/>
    <cellStyle name="Comma 3 2 5 3 3" xfId="4688"/>
    <cellStyle name="Comma 3 2 5 3 4" xfId="7318"/>
    <cellStyle name="Comma 3 2 5 3 5" xfId="5456"/>
    <cellStyle name="Comma 3 2 5 3 6" xfId="2742"/>
    <cellStyle name="Comma 3 2 5 4" xfId="1262"/>
    <cellStyle name="Comma 3 2 5 4 2" xfId="7779"/>
    <cellStyle name="Comma 3 2 5 4 3" xfId="5949"/>
    <cellStyle name="Comma 3 2 5 4 4" xfId="3203"/>
    <cellStyle name="Comma 3 2 5 5" xfId="4180"/>
    <cellStyle name="Comma 3 2 5 6" xfId="6863"/>
    <cellStyle name="Comma 3 2 5 7" xfId="4792"/>
    <cellStyle name="Comma 3 2 5 8" xfId="2287"/>
    <cellStyle name="Comma 3 2 6" xfId="372"/>
    <cellStyle name="Comma 3 2 6 2" xfId="886"/>
    <cellStyle name="Comma 3 2 6 2 2" xfId="1930"/>
    <cellStyle name="Comma 3 2 6 2 2 2" xfId="8351"/>
    <cellStyle name="Comma 3 2 6 2 2 3" xfId="6521"/>
    <cellStyle name="Comma 3 2 6 2 2 4" xfId="3775"/>
    <cellStyle name="Comma 3 2 6 2 3" xfId="4828"/>
    <cellStyle name="Comma 3 2 6 2 4" xfId="7435"/>
    <cellStyle name="Comma 3 2 6 2 5" xfId="5452"/>
    <cellStyle name="Comma 3 2 6 2 6" xfId="2859"/>
    <cellStyle name="Comma 3 2 6 3" xfId="1416"/>
    <cellStyle name="Comma 3 2 6 3 2" xfId="7901"/>
    <cellStyle name="Comma 3 2 6 3 3" xfId="6071"/>
    <cellStyle name="Comma 3 2 6 3 4" xfId="3325"/>
    <cellStyle name="Comma 3 2 6 4" xfId="4330"/>
    <cellStyle name="Comma 3 2 6 5" xfId="6985"/>
    <cellStyle name="Comma 3 2 6 6" xfId="5646"/>
    <cellStyle name="Comma 3 2 6 7" xfId="2409"/>
    <cellStyle name="Comma 3 2 7" xfId="629"/>
    <cellStyle name="Comma 3 2 7 2" xfId="1673"/>
    <cellStyle name="Comma 3 2 7 2 2" xfId="8126"/>
    <cellStyle name="Comma 3 2 7 2 3" xfId="6296"/>
    <cellStyle name="Comma 3 2 7 2 4" xfId="3550"/>
    <cellStyle name="Comma 3 2 7 3" xfId="4580"/>
    <cellStyle name="Comma 3 2 7 4" xfId="7210"/>
    <cellStyle name="Comma 3 2 7 5" xfId="5521"/>
    <cellStyle name="Comma 3 2 7 6" xfId="2634"/>
    <cellStyle name="Comma 3 2 8" xfId="1148"/>
    <cellStyle name="Comma 3 2 8 2" xfId="7665"/>
    <cellStyle name="Comma 3 2 8 3" xfId="5835"/>
    <cellStyle name="Comma 3 2 8 4" xfId="3089"/>
    <cellStyle name="Comma 3 2 9" xfId="4059"/>
    <cellStyle name="Comma 3 3" xfId="98"/>
    <cellStyle name="Comma 3 3 10" xfId="5174"/>
    <cellStyle name="Comma 3 3 11" xfId="2182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2 2" xfId="8540"/>
    <cellStyle name="Comma 3 3 2 2 2 2 2 3" xfId="6710"/>
    <cellStyle name="Comma 3 3 2 2 2 2 2 4" xfId="3964"/>
    <cellStyle name="Comma 3 3 2 2 2 2 3" xfId="5017"/>
    <cellStyle name="Comma 3 3 2 2 2 2 4" xfId="7624"/>
    <cellStyle name="Comma 3 3 2 2 2 2 5" xfId="5052"/>
    <cellStyle name="Comma 3 3 2 2 2 2 6" xfId="3048"/>
    <cellStyle name="Comma 3 3 2 2 2 3" xfId="1605"/>
    <cellStyle name="Comma 3 3 2 2 2 3 2" xfId="8090"/>
    <cellStyle name="Comma 3 3 2 2 2 3 3" xfId="6260"/>
    <cellStyle name="Comma 3 3 2 2 2 3 4" xfId="3514"/>
    <cellStyle name="Comma 3 3 2 2 2 4" xfId="4519"/>
    <cellStyle name="Comma 3 3 2 2 2 5" xfId="7174"/>
    <cellStyle name="Comma 3 3 2 2 2 6" xfId="5284"/>
    <cellStyle name="Comma 3 3 2 2 2 7" xfId="2598"/>
    <cellStyle name="Comma 3 3 2 2 3" xfId="818"/>
    <cellStyle name="Comma 3 3 2 2 3 2" xfId="1862"/>
    <cellStyle name="Comma 3 3 2 2 3 2 2" xfId="8315"/>
    <cellStyle name="Comma 3 3 2 2 3 2 3" xfId="6485"/>
    <cellStyle name="Comma 3 3 2 2 3 2 4" xfId="3739"/>
    <cellStyle name="Comma 3 3 2 2 3 3" xfId="4769"/>
    <cellStyle name="Comma 3 3 2 2 3 4" xfId="7399"/>
    <cellStyle name="Comma 3 3 2 2 3 5" xfId="4308"/>
    <cellStyle name="Comma 3 3 2 2 3 6" xfId="2823"/>
    <cellStyle name="Comma 3 3 2 2 4" xfId="1347"/>
    <cellStyle name="Comma 3 3 2 2 4 2" xfId="7864"/>
    <cellStyle name="Comma 3 3 2 2 4 3" xfId="6034"/>
    <cellStyle name="Comma 3 3 2 2 4 4" xfId="3288"/>
    <cellStyle name="Comma 3 3 2 2 5" xfId="4268"/>
    <cellStyle name="Comma 3 3 2 2 6" xfId="6948"/>
    <cellStyle name="Comma 3 3 2 2 7" xfId="5664"/>
    <cellStyle name="Comma 3 3 2 2 8" xfId="2372"/>
    <cellStyle name="Comma 3 3 2 3" xfId="453"/>
    <cellStyle name="Comma 3 3 2 3 2" xfId="967"/>
    <cellStyle name="Comma 3 3 2 3 2 2" xfId="2011"/>
    <cellStyle name="Comma 3 3 2 3 2 2 2" xfId="8432"/>
    <cellStyle name="Comma 3 3 2 3 2 2 3" xfId="6602"/>
    <cellStyle name="Comma 3 3 2 3 2 2 4" xfId="3856"/>
    <cellStyle name="Comma 3 3 2 3 2 3" xfId="4909"/>
    <cellStyle name="Comma 3 3 2 3 2 4" xfId="7516"/>
    <cellStyle name="Comma 3 3 2 3 2 5" xfId="5739"/>
    <cellStyle name="Comma 3 3 2 3 2 6" xfId="2940"/>
    <cellStyle name="Comma 3 3 2 3 3" xfId="1497"/>
    <cellStyle name="Comma 3 3 2 3 3 2" xfId="7982"/>
    <cellStyle name="Comma 3 3 2 3 3 3" xfId="6152"/>
    <cellStyle name="Comma 3 3 2 3 3 4" xfId="3406"/>
    <cellStyle name="Comma 3 3 2 3 4" xfId="4411"/>
    <cellStyle name="Comma 3 3 2 3 5" xfId="7066"/>
    <cellStyle name="Comma 3 3 2 3 6" xfId="5796"/>
    <cellStyle name="Comma 3 3 2 3 7" xfId="2490"/>
    <cellStyle name="Comma 3 3 2 4" xfId="710"/>
    <cellStyle name="Comma 3 3 2 4 2" xfId="1754"/>
    <cellStyle name="Comma 3 3 2 4 2 2" xfId="8207"/>
    <cellStyle name="Comma 3 3 2 4 2 3" xfId="6377"/>
    <cellStyle name="Comma 3 3 2 4 2 4" xfId="3631"/>
    <cellStyle name="Comma 3 3 2 4 3" xfId="4661"/>
    <cellStyle name="Comma 3 3 2 4 4" xfId="7291"/>
    <cellStyle name="Comma 3 3 2 4 5" xfId="5503"/>
    <cellStyle name="Comma 3 3 2 4 6" xfId="2715"/>
    <cellStyle name="Comma 3 3 2 5" xfId="1233"/>
    <cellStyle name="Comma 3 3 2 5 2" xfId="7750"/>
    <cellStyle name="Comma 3 3 2 5 3" xfId="5920"/>
    <cellStyle name="Comma 3 3 2 5 4" xfId="3174"/>
    <cellStyle name="Comma 3 3 2 6" xfId="4147"/>
    <cellStyle name="Comma 3 3 2 7" xfId="6759"/>
    <cellStyle name="Comma 3 3 2 8" xfId="5339"/>
    <cellStyle name="Comma 3 3 2 9" xfId="2258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2 2" xfId="8504"/>
    <cellStyle name="Comma 3 3 3 2 2 2 2 3" xfId="6674"/>
    <cellStyle name="Comma 3 3 3 2 2 2 2 4" xfId="3928"/>
    <cellStyle name="Comma 3 3 3 2 2 2 3" xfId="4981"/>
    <cellStyle name="Comma 3 3 3 2 2 2 4" xfId="7588"/>
    <cellStyle name="Comma 3 3 3 2 2 2 5" xfId="5243"/>
    <cellStyle name="Comma 3 3 3 2 2 2 6" xfId="3012"/>
    <cellStyle name="Comma 3 3 3 2 2 3" xfId="1569"/>
    <cellStyle name="Comma 3 3 3 2 2 3 2" xfId="8054"/>
    <cellStyle name="Comma 3 3 3 2 2 3 3" xfId="6224"/>
    <cellStyle name="Comma 3 3 3 2 2 3 4" xfId="3478"/>
    <cellStyle name="Comma 3 3 3 2 2 4" xfId="4483"/>
    <cellStyle name="Comma 3 3 3 2 2 5" xfId="7138"/>
    <cellStyle name="Comma 3 3 3 2 2 6" xfId="5128"/>
    <cellStyle name="Comma 3 3 3 2 2 7" xfId="2562"/>
    <cellStyle name="Comma 3 3 3 2 3" xfId="782"/>
    <cellStyle name="Comma 3 3 3 2 3 2" xfId="1826"/>
    <cellStyle name="Comma 3 3 3 2 3 2 2" xfId="8279"/>
    <cellStyle name="Comma 3 3 3 2 3 2 3" xfId="6449"/>
    <cellStyle name="Comma 3 3 3 2 3 2 4" xfId="3703"/>
    <cellStyle name="Comma 3 3 3 2 3 3" xfId="4733"/>
    <cellStyle name="Comma 3 3 3 2 3 4" xfId="7363"/>
    <cellStyle name="Comma 3 3 3 2 3 5" xfId="5202"/>
    <cellStyle name="Comma 3 3 3 2 3 6" xfId="2787"/>
    <cellStyle name="Comma 3 3 3 2 4" xfId="1309"/>
    <cellStyle name="Comma 3 3 3 2 4 2" xfId="7826"/>
    <cellStyle name="Comma 3 3 3 2 4 3" xfId="5996"/>
    <cellStyle name="Comma 3 3 3 2 4 4" xfId="3250"/>
    <cellStyle name="Comma 3 3 3 2 5" xfId="4229"/>
    <cellStyle name="Comma 3 3 3 2 6" xfId="6910"/>
    <cellStyle name="Comma 3 3 3 2 7" xfId="5144"/>
    <cellStyle name="Comma 3 3 3 2 8" xfId="2334"/>
    <cellStyle name="Comma 3 3 3 3" xfId="417"/>
    <cellStyle name="Comma 3 3 3 3 2" xfId="931"/>
    <cellStyle name="Comma 3 3 3 3 2 2" xfId="1975"/>
    <cellStyle name="Comma 3 3 3 3 2 2 2" xfId="8396"/>
    <cellStyle name="Comma 3 3 3 3 2 2 3" xfId="6566"/>
    <cellStyle name="Comma 3 3 3 3 2 2 4" xfId="3820"/>
    <cellStyle name="Comma 3 3 3 3 2 3" xfId="4873"/>
    <cellStyle name="Comma 3 3 3 3 2 4" xfId="7480"/>
    <cellStyle name="Comma 3 3 3 3 2 5" xfId="5308"/>
    <cellStyle name="Comma 3 3 3 3 2 6" xfId="2904"/>
    <cellStyle name="Comma 3 3 3 3 3" xfId="1461"/>
    <cellStyle name="Comma 3 3 3 3 3 2" xfId="7946"/>
    <cellStyle name="Comma 3 3 3 3 3 3" xfId="6116"/>
    <cellStyle name="Comma 3 3 3 3 3 4" xfId="3370"/>
    <cellStyle name="Comma 3 3 3 3 4" xfId="4375"/>
    <cellStyle name="Comma 3 3 3 3 5" xfId="7030"/>
    <cellStyle name="Comma 3 3 3 3 6" xfId="5065"/>
    <cellStyle name="Comma 3 3 3 3 7" xfId="2454"/>
    <cellStyle name="Comma 3 3 3 4" xfId="674"/>
    <cellStyle name="Comma 3 3 3 4 2" xfId="1718"/>
    <cellStyle name="Comma 3 3 3 4 2 2" xfId="8171"/>
    <cellStyle name="Comma 3 3 3 4 2 3" xfId="6341"/>
    <cellStyle name="Comma 3 3 3 4 2 4" xfId="3595"/>
    <cellStyle name="Comma 3 3 3 4 3" xfId="4625"/>
    <cellStyle name="Comma 3 3 3 4 4" xfId="7255"/>
    <cellStyle name="Comma 3 3 3 4 5" xfId="5557"/>
    <cellStyle name="Comma 3 3 3 4 6" xfId="2679"/>
    <cellStyle name="Comma 3 3 3 5" xfId="1195"/>
    <cellStyle name="Comma 3 3 3 5 2" xfId="7712"/>
    <cellStyle name="Comma 3 3 3 5 3" xfId="5882"/>
    <cellStyle name="Comma 3 3 3 5 4" xfId="3136"/>
    <cellStyle name="Comma 3 3 3 6" xfId="4108"/>
    <cellStyle name="Comma 3 3 3 7" xfId="6838"/>
    <cellStyle name="Comma 3 3 3 8" xfId="5171"/>
    <cellStyle name="Comma 3 3 3 9" xfId="2220"/>
    <cellStyle name="Comma 3 3 4" xfId="220"/>
    <cellStyle name="Comma 3 3 4 2" xfId="489"/>
    <cellStyle name="Comma 3 3 4 2 2" xfId="1003"/>
    <cellStyle name="Comma 3 3 4 2 2 2" xfId="2047"/>
    <cellStyle name="Comma 3 3 4 2 2 2 2" xfId="8468"/>
    <cellStyle name="Comma 3 3 4 2 2 2 3" xfId="6638"/>
    <cellStyle name="Comma 3 3 4 2 2 2 4" xfId="3892"/>
    <cellStyle name="Comma 3 3 4 2 2 3" xfId="4945"/>
    <cellStyle name="Comma 3 3 4 2 2 4" xfId="7552"/>
    <cellStyle name="Comma 3 3 4 2 2 5" xfId="5395"/>
    <cellStyle name="Comma 3 3 4 2 2 6" xfId="2976"/>
    <cellStyle name="Comma 3 3 4 2 3" xfId="1533"/>
    <cellStyle name="Comma 3 3 4 2 3 2" xfId="8018"/>
    <cellStyle name="Comma 3 3 4 2 3 3" xfId="6188"/>
    <cellStyle name="Comma 3 3 4 2 3 4" xfId="3442"/>
    <cellStyle name="Comma 3 3 4 2 4" xfId="4447"/>
    <cellStyle name="Comma 3 3 4 2 5" xfId="7102"/>
    <cellStyle name="Comma 3 3 4 2 6" xfId="5232"/>
    <cellStyle name="Comma 3 3 4 2 7" xfId="2526"/>
    <cellStyle name="Comma 3 3 4 3" xfId="746"/>
    <cellStyle name="Comma 3 3 4 3 2" xfId="1790"/>
    <cellStyle name="Comma 3 3 4 3 2 2" xfId="8243"/>
    <cellStyle name="Comma 3 3 4 3 2 3" xfId="6413"/>
    <cellStyle name="Comma 3 3 4 3 2 4" xfId="3667"/>
    <cellStyle name="Comma 3 3 4 3 3" xfId="4697"/>
    <cellStyle name="Comma 3 3 4 3 4" xfId="7327"/>
    <cellStyle name="Comma 3 3 4 3 5" xfId="5699"/>
    <cellStyle name="Comma 3 3 4 3 6" xfId="2751"/>
    <cellStyle name="Comma 3 3 4 4" xfId="1271"/>
    <cellStyle name="Comma 3 3 4 4 2" xfId="7788"/>
    <cellStyle name="Comma 3 3 4 4 3" xfId="5958"/>
    <cellStyle name="Comma 3 3 4 4 4" xfId="3212"/>
    <cellStyle name="Comma 3 3 4 5" xfId="4190"/>
    <cellStyle name="Comma 3 3 4 6" xfId="6872"/>
    <cellStyle name="Comma 3 3 4 7" xfId="5285"/>
    <cellStyle name="Comma 3 3 4 8" xfId="2296"/>
    <cellStyle name="Comma 3 3 5" xfId="381"/>
    <cellStyle name="Comma 3 3 5 2" xfId="895"/>
    <cellStyle name="Comma 3 3 5 2 2" xfId="1939"/>
    <cellStyle name="Comma 3 3 5 2 2 2" xfId="8360"/>
    <cellStyle name="Comma 3 3 5 2 2 3" xfId="6530"/>
    <cellStyle name="Comma 3 3 5 2 2 4" xfId="3784"/>
    <cellStyle name="Comma 3 3 5 2 3" xfId="4837"/>
    <cellStyle name="Comma 3 3 5 2 4" xfId="7444"/>
    <cellStyle name="Comma 3 3 5 2 5" xfId="5695"/>
    <cellStyle name="Comma 3 3 5 2 6" xfId="2868"/>
    <cellStyle name="Comma 3 3 5 3" xfId="1425"/>
    <cellStyle name="Comma 3 3 5 3 2" xfId="7910"/>
    <cellStyle name="Comma 3 3 5 3 3" xfId="6080"/>
    <cellStyle name="Comma 3 3 5 3 4" xfId="3334"/>
    <cellStyle name="Comma 3 3 5 4" xfId="4339"/>
    <cellStyle name="Comma 3 3 5 5" xfId="6994"/>
    <cellStyle name="Comma 3 3 5 6" xfId="5250"/>
    <cellStyle name="Comma 3 3 5 7" xfId="2418"/>
    <cellStyle name="Comma 3 3 6" xfId="638"/>
    <cellStyle name="Comma 3 3 6 2" xfId="1682"/>
    <cellStyle name="Comma 3 3 6 2 2" xfId="8135"/>
    <cellStyle name="Comma 3 3 6 2 3" xfId="6305"/>
    <cellStyle name="Comma 3 3 6 2 4" xfId="3559"/>
    <cellStyle name="Comma 3 3 6 3" xfId="4589"/>
    <cellStyle name="Comma 3 3 6 4" xfId="7219"/>
    <cellStyle name="Comma 3 3 6 5" xfId="5337"/>
    <cellStyle name="Comma 3 3 6 6" xfId="2643"/>
    <cellStyle name="Comma 3 3 7" xfId="1157"/>
    <cellStyle name="Comma 3 3 7 2" xfId="7674"/>
    <cellStyle name="Comma 3 3 7 3" xfId="5844"/>
    <cellStyle name="Comma 3 3 7 4" xfId="3098"/>
    <cellStyle name="Comma 3 3 8" xfId="4069"/>
    <cellStyle name="Comma 3 3 9" xfId="6840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2 2" xfId="8522"/>
    <cellStyle name="Comma 3 4 2 2 2 2 3" xfId="6692"/>
    <cellStyle name="Comma 3 4 2 2 2 2 4" xfId="3946"/>
    <cellStyle name="Comma 3 4 2 2 2 3" xfId="4999"/>
    <cellStyle name="Comma 3 4 2 2 2 4" xfId="7606"/>
    <cellStyle name="Comma 3 4 2 2 2 5" xfId="5596"/>
    <cellStyle name="Comma 3 4 2 2 2 6" xfId="3030"/>
    <cellStyle name="Comma 3 4 2 2 3" xfId="1587"/>
    <cellStyle name="Comma 3 4 2 2 3 2" xfId="8072"/>
    <cellStyle name="Comma 3 4 2 2 3 3" xfId="6242"/>
    <cellStyle name="Comma 3 4 2 2 3 4" xfId="3496"/>
    <cellStyle name="Comma 3 4 2 2 4" xfId="4501"/>
    <cellStyle name="Comma 3 4 2 2 5" xfId="7156"/>
    <cellStyle name="Comma 3 4 2 2 6" xfId="5697"/>
    <cellStyle name="Comma 3 4 2 2 7" xfId="2580"/>
    <cellStyle name="Comma 3 4 2 3" xfId="800"/>
    <cellStyle name="Comma 3 4 2 3 2" xfId="1844"/>
    <cellStyle name="Comma 3 4 2 3 2 2" xfId="8297"/>
    <cellStyle name="Comma 3 4 2 3 2 3" xfId="6467"/>
    <cellStyle name="Comma 3 4 2 3 2 4" xfId="3721"/>
    <cellStyle name="Comma 3 4 2 3 3" xfId="4751"/>
    <cellStyle name="Comma 3 4 2 3 4" xfId="7381"/>
    <cellStyle name="Comma 3 4 2 3 5" xfId="5357"/>
    <cellStyle name="Comma 3 4 2 3 6" xfId="2805"/>
    <cellStyle name="Comma 3 4 2 4" xfId="1328"/>
    <cellStyle name="Comma 3 4 2 4 2" xfId="7845"/>
    <cellStyle name="Comma 3 4 2 4 3" xfId="6015"/>
    <cellStyle name="Comma 3 4 2 4 4" xfId="3269"/>
    <cellStyle name="Comma 3 4 2 5" xfId="4248"/>
    <cellStyle name="Comma 3 4 2 6" xfId="6929"/>
    <cellStyle name="Comma 3 4 2 7" xfId="5740"/>
    <cellStyle name="Comma 3 4 2 8" xfId="2353"/>
    <cellStyle name="Comma 3 4 3" xfId="435"/>
    <cellStyle name="Comma 3 4 3 2" xfId="949"/>
    <cellStyle name="Comma 3 4 3 2 2" xfId="1993"/>
    <cellStyle name="Comma 3 4 3 2 2 2" xfId="8414"/>
    <cellStyle name="Comma 3 4 3 2 2 3" xfId="6584"/>
    <cellStyle name="Comma 3 4 3 2 2 4" xfId="3838"/>
    <cellStyle name="Comma 3 4 3 2 3" xfId="4891"/>
    <cellStyle name="Comma 3 4 3 2 4" xfId="7498"/>
    <cellStyle name="Comma 3 4 3 2 5" xfId="5041"/>
    <cellStyle name="Comma 3 4 3 2 6" xfId="2922"/>
    <cellStyle name="Comma 3 4 3 3" xfId="1479"/>
    <cellStyle name="Comma 3 4 3 3 2" xfId="7964"/>
    <cellStyle name="Comma 3 4 3 3 3" xfId="6134"/>
    <cellStyle name="Comma 3 4 3 3 4" xfId="3388"/>
    <cellStyle name="Comma 3 4 3 4" xfId="4393"/>
    <cellStyle name="Comma 3 4 3 5" xfId="7048"/>
    <cellStyle name="Comma 3 4 3 6" xfId="5637"/>
    <cellStyle name="Comma 3 4 3 7" xfId="2472"/>
    <cellStyle name="Comma 3 4 4" xfId="692"/>
    <cellStyle name="Comma 3 4 4 2" xfId="1736"/>
    <cellStyle name="Comma 3 4 4 2 2" xfId="8189"/>
    <cellStyle name="Comma 3 4 4 2 3" xfId="6359"/>
    <cellStyle name="Comma 3 4 4 2 4" xfId="3613"/>
    <cellStyle name="Comma 3 4 4 3" xfId="4643"/>
    <cellStyle name="Comma 3 4 4 4" xfId="7273"/>
    <cellStyle name="Comma 3 4 4 5" xfId="5106"/>
    <cellStyle name="Comma 3 4 4 6" xfId="2697"/>
    <cellStyle name="Comma 3 4 5" xfId="1214"/>
    <cellStyle name="Comma 3 4 5 2" xfId="7731"/>
    <cellStyle name="Comma 3 4 5 3" xfId="5901"/>
    <cellStyle name="Comma 3 4 5 4" xfId="3155"/>
    <cellStyle name="Comma 3 4 6" xfId="4127"/>
    <cellStyle name="Comma 3 4 7" xfId="6728"/>
    <cellStyle name="Comma 3 4 8" xfId="4327"/>
    <cellStyle name="Comma 3 4 9" xfId="2239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2 2" xfId="8486"/>
    <cellStyle name="Comma 3 5 2 2 2 2 3" xfId="6656"/>
    <cellStyle name="Comma 3 5 2 2 2 2 4" xfId="3910"/>
    <cellStyle name="Comma 3 5 2 2 2 3" xfId="4963"/>
    <cellStyle name="Comma 3 5 2 2 2 4" xfId="7570"/>
    <cellStyle name="Comma 3 5 2 2 2 5" xfId="4537"/>
    <cellStyle name="Comma 3 5 2 2 2 6" xfId="2994"/>
    <cellStyle name="Comma 3 5 2 2 3" xfId="1551"/>
    <cellStyle name="Comma 3 5 2 2 3 2" xfId="8036"/>
    <cellStyle name="Comma 3 5 2 2 3 3" xfId="6206"/>
    <cellStyle name="Comma 3 5 2 2 3 4" xfId="3460"/>
    <cellStyle name="Comma 3 5 2 2 4" xfId="4465"/>
    <cellStyle name="Comma 3 5 2 2 5" xfId="7120"/>
    <cellStyle name="Comma 3 5 2 2 6" xfId="5500"/>
    <cellStyle name="Comma 3 5 2 2 7" xfId="2544"/>
    <cellStyle name="Comma 3 5 2 3" xfId="764"/>
    <cellStyle name="Comma 3 5 2 3 2" xfId="1808"/>
    <cellStyle name="Comma 3 5 2 3 2 2" xfId="8261"/>
    <cellStyle name="Comma 3 5 2 3 2 3" xfId="6431"/>
    <cellStyle name="Comma 3 5 2 3 2 4" xfId="3685"/>
    <cellStyle name="Comma 3 5 2 3 3" xfId="4715"/>
    <cellStyle name="Comma 3 5 2 3 4" xfId="7345"/>
    <cellStyle name="Comma 3 5 2 3 5" xfId="5431"/>
    <cellStyle name="Comma 3 5 2 3 6" xfId="2769"/>
    <cellStyle name="Comma 3 5 2 4" xfId="1290"/>
    <cellStyle name="Comma 3 5 2 4 2" xfId="7807"/>
    <cellStyle name="Comma 3 5 2 4 3" xfId="5977"/>
    <cellStyle name="Comma 3 5 2 4 4" xfId="3231"/>
    <cellStyle name="Comma 3 5 2 5" xfId="4210"/>
    <cellStyle name="Comma 3 5 2 6" xfId="6891"/>
    <cellStyle name="Comma 3 5 2 7" xfId="5207"/>
    <cellStyle name="Comma 3 5 2 8" xfId="2315"/>
    <cellStyle name="Comma 3 5 3" xfId="399"/>
    <cellStyle name="Comma 3 5 3 2" xfId="913"/>
    <cellStyle name="Comma 3 5 3 2 2" xfId="1957"/>
    <cellStyle name="Comma 3 5 3 2 2 2" xfId="8378"/>
    <cellStyle name="Comma 3 5 3 2 2 3" xfId="6548"/>
    <cellStyle name="Comma 3 5 3 2 2 4" xfId="3802"/>
    <cellStyle name="Comma 3 5 3 2 3" xfId="4855"/>
    <cellStyle name="Comma 3 5 3 2 4" xfId="7462"/>
    <cellStyle name="Comma 3 5 3 2 5" xfId="5537"/>
    <cellStyle name="Comma 3 5 3 2 6" xfId="2886"/>
    <cellStyle name="Comma 3 5 3 3" xfId="1443"/>
    <cellStyle name="Comma 3 5 3 3 2" xfId="7928"/>
    <cellStyle name="Comma 3 5 3 3 3" xfId="6098"/>
    <cellStyle name="Comma 3 5 3 3 4" xfId="3352"/>
    <cellStyle name="Comma 3 5 3 4" xfId="4357"/>
    <cellStyle name="Comma 3 5 3 5" xfId="7012"/>
    <cellStyle name="Comma 3 5 3 6" xfId="5327"/>
    <cellStyle name="Comma 3 5 3 7" xfId="2436"/>
    <cellStyle name="Comma 3 5 4" xfId="656"/>
    <cellStyle name="Comma 3 5 4 2" xfId="1700"/>
    <cellStyle name="Comma 3 5 4 2 2" xfId="8153"/>
    <cellStyle name="Comma 3 5 4 2 3" xfId="6323"/>
    <cellStyle name="Comma 3 5 4 2 4" xfId="3577"/>
    <cellStyle name="Comma 3 5 4 3" xfId="4607"/>
    <cellStyle name="Comma 3 5 4 4" xfId="7237"/>
    <cellStyle name="Comma 3 5 4 5" xfId="5615"/>
    <cellStyle name="Comma 3 5 4 6" xfId="2661"/>
    <cellStyle name="Comma 3 5 5" xfId="1176"/>
    <cellStyle name="Comma 3 5 5 2" xfId="7693"/>
    <cellStyle name="Comma 3 5 5 3" xfId="5863"/>
    <cellStyle name="Comma 3 5 5 4" xfId="3117"/>
    <cellStyle name="Comma 3 5 6" xfId="4089"/>
    <cellStyle name="Comma 3 5 7" xfId="6810"/>
    <cellStyle name="Comma 3 5 8" xfId="4286"/>
    <cellStyle name="Comma 3 5 9" xfId="2201"/>
    <cellStyle name="Comma 3 6" xfId="200"/>
    <cellStyle name="Comma 3 6 2" xfId="471"/>
    <cellStyle name="Comma 3 6 2 2" xfId="985"/>
    <cellStyle name="Comma 3 6 2 2 2" xfId="2029"/>
    <cellStyle name="Comma 3 6 2 2 2 2" xfId="8450"/>
    <cellStyle name="Comma 3 6 2 2 2 3" xfId="6620"/>
    <cellStyle name="Comma 3 6 2 2 2 4" xfId="3874"/>
    <cellStyle name="Comma 3 6 2 2 3" xfId="4927"/>
    <cellStyle name="Comma 3 6 2 2 4" xfId="7534"/>
    <cellStyle name="Comma 3 6 2 2 5" xfId="5074"/>
    <cellStyle name="Comma 3 6 2 2 6" xfId="2958"/>
    <cellStyle name="Comma 3 6 2 3" xfId="1515"/>
    <cellStyle name="Comma 3 6 2 3 2" xfId="8000"/>
    <cellStyle name="Comma 3 6 2 3 3" xfId="6170"/>
    <cellStyle name="Comma 3 6 2 3 4" xfId="3424"/>
    <cellStyle name="Comma 3 6 2 4" xfId="4429"/>
    <cellStyle name="Comma 3 6 2 5" xfId="7084"/>
    <cellStyle name="Comma 3 6 2 6" xfId="4037"/>
    <cellStyle name="Comma 3 6 2 7" xfId="2508"/>
    <cellStyle name="Comma 3 6 3" xfId="728"/>
    <cellStyle name="Comma 3 6 3 2" xfId="1772"/>
    <cellStyle name="Comma 3 6 3 2 2" xfId="8225"/>
    <cellStyle name="Comma 3 6 3 2 3" xfId="6395"/>
    <cellStyle name="Comma 3 6 3 2 4" xfId="3649"/>
    <cellStyle name="Comma 3 6 3 3" xfId="4679"/>
    <cellStyle name="Comma 3 6 3 4" xfId="7309"/>
    <cellStyle name="Comma 3 6 3 5" xfId="5131"/>
    <cellStyle name="Comma 3 6 3 6" xfId="2733"/>
    <cellStyle name="Comma 3 6 4" xfId="1252"/>
    <cellStyle name="Comma 3 6 4 2" xfId="7769"/>
    <cellStyle name="Comma 3 6 4 3" xfId="5939"/>
    <cellStyle name="Comma 3 6 4 4" xfId="3193"/>
    <cellStyle name="Comma 3 6 5" xfId="4170"/>
    <cellStyle name="Comma 3 6 6" xfId="6853"/>
    <cellStyle name="Comma 3 6 7" xfId="5135"/>
    <cellStyle name="Comma 3 6 8" xfId="2277"/>
    <cellStyle name="Comma 3 7" xfId="74"/>
    <cellStyle name="Comma 3 7 2" xfId="361"/>
    <cellStyle name="Comma 3 7 2 2" xfId="875"/>
    <cellStyle name="Comma 3 7 2 2 2" xfId="1919"/>
    <cellStyle name="Comma 3 7 2 2 2 2" xfId="8342"/>
    <cellStyle name="Comma 3 7 2 2 2 3" xfId="6512"/>
    <cellStyle name="Comma 3 7 2 2 2 4" xfId="3766"/>
    <cellStyle name="Comma 3 7 2 2 3" xfId="4817"/>
    <cellStyle name="Comma 3 7 2 2 4" xfId="7426"/>
    <cellStyle name="Comma 3 7 2 2 5" xfId="5776"/>
    <cellStyle name="Comma 3 7 2 2 6" xfId="2850"/>
    <cellStyle name="Comma 3 7 2 3" xfId="1405"/>
    <cellStyle name="Comma 3 7 2 3 2" xfId="7892"/>
    <cellStyle name="Comma 3 7 2 3 3" xfId="6062"/>
    <cellStyle name="Comma 3 7 2 3 4" xfId="3316"/>
    <cellStyle name="Comma 3 7 2 4" xfId="4320"/>
    <cellStyle name="Comma 3 7 2 5" xfId="6976"/>
    <cellStyle name="Comma 3 7 2 6" xfId="4542"/>
    <cellStyle name="Comma 3 7 2 7" xfId="2400"/>
    <cellStyle name="Comma 3 7 3" xfId="618"/>
    <cellStyle name="Comma 3 7 3 2" xfId="1662"/>
    <cellStyle name="Comma 3 7 3 2 2" xfId="8117"/>
    <cellStyle name="Comma 3 7 3 2 3" xfId="6287"/>
    <cellStyle name="Comma 3 7 3 2 4" xfId="3541"/>
    <cellStyle name="Comma 3 7 3 3" xfId="4569"/>
    <cellStyle name="Comma 3 7 3 4" xfId="7201"/>
    <cellStyle name="Comma 3 7 3 5" xfId="5476"/>
    <cellStyle name="Comma 3 7 3 6" xfId="2625"/>
    <cellStyle name="Comma 3 7 4" xfId="1134"/>
    <cellStyle name="Comma 3 7 4 2" xfId="7653"/>
    <cellStyle name="Comma 3 7 4 3" xfId="5823"/>
    <cellStyle name="Comma 3 7 4 4" xfId="3077"/>
    <cellStyle name="Comma 3 7 5" xfId="4046"/>
    <cellStyle name="Comma 3 7 6" xfId="6781"/>
    <cellStyle name="Comma 3 7 7" xfId="4539"/>
    <cellStyle name="Comma 3 7 8" xfId="2161"/>
    <cellStyle name="Comma 3 8" xfId="1106"/>
    <cellStyle name="Comma 3 8 2" xfId="7641"/>
    <cellStyle name="Comma 3 8 3" xfId="5811"/>
    <cellStyle name="Comma 3 8 4" xfId="3065"/>
    <cellStyle name="Comma 3 9" xfId="4021"/>
    <cellStyle name="Comma 4" xfId="57"/>
    <cellStyle name="Comma 4 10" xfId="1117"/>
    <cellStyle name="Comma 4 10 2" xfId="7645"/>
    <cellStyle name="Comma 4 10 3" xfId="5815"/>
    <cellStyle name="Comma 4 10 4" xfId="3069"/>
    <cellStyle name="Comma 4 11" xfId="4031"/>
    <cellStyle name="Comma 4 12" xfId="6824"/>
    <cellStyle name="Comma 4 13" xfId="5178"/>
    <cellStyle name="Comma 4 14" xfId="2153"/>
    <cellStyle name="Comma 4 2" xfId="91"/>
    <cellStyle name="Comma 4 2 10" xfId="6809"/>
    <cellStyle name="Comma 4 2 11" xfId="4288"/>
    <cellStyle name="Comma 4 2 12" xfId="2176"/>
    <cellStyle name="Comma 4 2 2" xfId="111"/>
    <cellStyle name="Comma 4 2 2 10" xfId="5392"/>
    <cellStyle name="Comma 4 2 2 11" xfId="2195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2 2" xfId="8552"/>
    <cellStyle name="Comma 4 2 2 2 2 2 2 2 3" xfId="6722"/>
    <cellStyle name="Comma 4 2 2 2 2 2 2 2 4" xfId="3976"/>
    <cellStyle name="Comma 4 2 2 2 2 2 2 3" xfId="5029"/>
    <cellStyle name="Comma 4 2 2 2 2 2 2 4" xfId="7636"/>
    <cellStyle name="Comma 4 2 2 2 2 2 2 5" xfId="5044"/>
    <cellStyle name="Comma 4 2 2 2 2 2 2 6" xfId="3060"/>
    <cellStyle name="Comma 4 2 2 2 2 2 3" xfId="1617"/>
    <cellStyle name="Comma 4 2 2 2 2 2 3 2" xfId="8102"/>
    <cellStyle name="Comma 4 2 2 2 2 2 3 3" xfId="6272"/>
    <cellStyle name="Comma 4 2 2 2 2 2 3 4" xfId="3526"/>
    <cellStyle name="Comma 4 2 2 2 2 2 4" xfId="4531"/>
    <cellStyle name="Comma 4 2 2 2 2 2 5" xfId="7186"/>
    <cellStyle name="Comma 4 2 2 2 2 2 6" xfId="5254"/>
    <cellStyle name="Comma 4 2 2 2 2 2 7" xfId="2610"/>
    <cellStyle name="Comma 4 2 2 2 2 3" xfId="830"/>
    <cellStyle name="Comma 4 2 2 2 2 3 2" xfId="1874"/>
    <cellStyle name="Comma 4 2 2 2 2 3 2 2" xfId="8327"/>
    <cellStyle name="Comma 4 2 2 2 2 3 2 3" xfId="6497"/>
    <cellStyle name="Comma 4 2 2 2 2 3 2 4" xfId="3751"/>
    <cellStyle name="Comma 4 2 2 2 2 3 3" xfId="4781"/>
    <cellStyle name="Comma 4 2 2 2 2 3 4" xfId="7411"/>
    <cellStyle name="Comma 4 2 2 2 2 3 5" xfId="5516"/>
    <cellStyle name="Comma 4 2 2 2 2 3 6" xfId="2835"/>
    <cellStyle name="Comma 4 2 2 2 2 4" xfId="1360"/>
    <cellStyle name="Comma 4 2 2 2 2 4 2" xfId="7877"/>
    <cellStyle name="Comma 4 2 2 2 2 4 3" xfId="6047"/>
    <cellStyle name="Comma 4 2 2 2 2 4 4" xfId="3301"/>
    <cellStyle name="Comma 4 2 2 2 2 5" xfId="4281"/>
    <cellStyle name="Comma 4 2 2 2 2 6" xfId="6961"/>
    <cellStyle name="Comma 4 2 2 2 2 7" xfId="5141"/>
    <cellStyle name="Comma 4 2 2 2 2 8" xfId="2385"/>
    <cellStyle name="Comma 4 2 2 2 3" xfId="465"/>
    <cellStyle name="Comma 4 2 2 2 3 2" xfId="979"/>
    <cellStyle name="Comma 4 2 2 2 3 2 2" xfId="2023"/>
    <cellStyle name="Comma 4 2 2 2 3 2 2 2" xfId="8444"/>
    <cellStyle name="Comma 4 2 2 2 3 2 2 3" xfId="6614"/>
    <cellStyle name="Comma 4 2 2 2 3 2 2 4" xfId="3868"/>
    <cellStyle name="Comma 4 2 2 2 3 2 3" xfId="4921"/>
    <cellStyle name="Comma 4 2 2 2 3 2 4" xfId="7528"/>
    <cellStyle name="Comma 4 2 2 2 3 2 5" xfId="5419"/>
    <cellStyle name="Comma 4 2 2 2 3 2 6" xfId="2952"/>
    <cellStyle name="Comma 4 2 2 2 3 3" xfId="1509"/>
    <cellStyle name="Comma 4 2 2 2 3 3 2" xfId="7994"/>
    <cellStyle name="Comma 4 2 2 2 3 3 3" xfId="6164"/>
    <cellStyle name="Comma 4 2 2 2 3 3 4" xfId="3418"/>
    <cellStyle name="Comma 4 2 2 2 3 4" xfId="4423"/>
    <cellStyle name="Comma 4 2 2 2 3 5" xfId="7078"/>
    <cellStyle name="Comma 4 2 2 2 3 6" xfId="5644"/>
    <cellStyle name="Comma 4 2 2 2 3 7" xfId="2502"/>
    <cellStyle name="Comma 4 2 2 2 4" xfId="722"/>
    <cellStyle name="Comma 4 2 2 2 4 2" xfId="1766"/>
    <cellStyle name="Comma 4 2 2 2 4 2 2" xfId="8219"/>
    <cellStyle name="Comma 4 2 2 2 4 2 3" xfId="6389"/>
    <cellStyle name="Comma 4 2 2 2 4 2 4" xfId="3643"/>
    <cellStyle name="Comma 4 2 2 2 4 3" xfId="4673"/>
    <cellStyle name="Comma 4 2 2 2 4 4" xfId="7303"/>
    <cellStyle name="Comma 4 2 2 2 4 5" xfId="5474"/>
    <cellStyle name="Comma 4 2 2 2 4 6" xfId="2727"/>
    <cellStyle name="Comma 4 2 2 2 5" xfId="1246"/>
    <cellStyle name="Comma 4 2 2 2 5 2" xfId="7763"/>
    <cellStyle name="Comma 4 2 2 2 5 3" xfId="5933"/>
    <cellStyle name="Comma 4 2 2 2 5 4" xfId="3187"/>
    <cellStyle name="Comma 4 2 2 2 6" xfId="4160"/>
    <cellStyle name="Comma 4 2 2 2 7" xfId="6847"/>
    <cellStyle name="Comma 4 2 2 2 8" xfId="5538"/>
    <cellStyle name="Comma 4 2 2 2 9" xfId="2271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2 2" xfId="8516"/>
    <cellStyle name="Comma 4 2 2 3 2 2 2 2 3" xfId="6686"/>
    <cellStyle name="Comma 4 2 2 3 2 2 2 2 4" xfId="3940"/>
    <cellStyle name="Comma 4 2 2 3 2 2 2 3" xfId="4993"/>
    <cellStyle name="Comma 4 2 2 3 2 2 2 4" xfId="7600"/>
    <cellStyle name="Comma 4 2 2 3 2 2 2 5" xfId="5148"/>
    <cellStyle name="Comma 4 2 2 3 2 2 2 6" xfId="3024"/>
    <cellStyle name="Comma 4 2 2 3 2 2 3" xfId="1581"/>
    <cellStyle name="Comma 4 2 2 3 2 2 3 2" xfId="8066"/>
    <cellStyle name="Comma 4 2 2 3 2 2 3 3" xfId="6236"/>
    <cellStyle name="Comma 4 2 2 3 2 2 3 4" xfId="3490"/>
    <cellStyle name="Comma 4 2 2 3 2 2 4" xfId="4495"/>
    <cellStyle name="Comma 4 2 2 3 2 2 5" xfId="7150"/>
    <cellStyle name="Comma 4 2 2 3 2 2 6" xfId="5547"/>
    <cellStyle name="Comma 4 2 2 3 2 2 7" xfId="2574"/>
    <cellStyle name="Comma 4 2 2 3 2 3" xfId="794"/>
    <cellStyle name="Comma 4 2 2 3 2 3 2" xfId="1838"/>
    <cellStyle name="Comma 4 2 2 3 2 3 2 2" xfId="8291"/>
    <cellStyle name="Comma 4 2 2 3 2 3 2 3" xfId="6461"/>
    <cellStyle name="Comma 4 2 2 3 2 3 2 4" xfId="3715"/>
    <cellStyle name="Comma 4 2 2 3 2 3 3" xfId="4745"/>
    <cellStyle name="Comma 4 2 2 3 2 3 4" xfId="7375"/>
    <cellStyle name="Comma 4 2 2 3 2 3 5" xfId="4786"/>
    <cellStyle name="Comma 4 2 2 3 2 3 6" xfId="2799"/>
    <cellStyle name="Comma 4 2 2 3 2 4" xfId="1322"/>
    <cellStyle name="Comma 4 2 2 3 2 4 2" xfId="7839"/>
    <cellStyle name="Comma 4 2 2 3 2 4 3" xfId="6009"/>
    <cellStyle name="Comma 4 2 2 3 2 4 4" xfId="3263"/>
    <cellStyle name="Comma 4 2 2 3 2 5" xfId="4242"/>
    <cellStyle name="Comma 4 2 2 3 2 6" xfId="6923"/>
    <cellStyle name="Comma 4 2 2 3 2 7" xfId="5283"/>
    <cellStyle name="Comma 4 2 2 3 2 8" xfId="2347"/>
    <cellStyle name="Comma 4 2 2 3 3" xfId="429"/>
    <cellStyle name="Comma 4 2 2 3 3 2" xfId="943"/>
    <cellStyle name="Comma 4 2 2 3 3 2 2" xfId="1987"/>
    <cellStyle name="Comma 4 2 2 3 3 2 2 2" xfId="8408"/>
    <cellStyle name="Comma 4 2 2 3 3 2 2 3" xfId="6578"/>
    <cellStyle name="Comma 4 2 2 3 3 2 2 4" xfId="3832"/>
    <cellStyle name="Comma 4 2 2 3 3 2 3" xfId="4885"/>
    <cellStyle name="Comma 4 2 2 3 3 2 4" xfId="7492"/>
    <cellStyle name="Comma 4 2 2 3 3 2 5" xfId="5277"/>
    <cellStyle name="Comma 4 2 2 3 3 2 6" xfId="2916"/>
    <cellStyle name="Comma 4 2 2 3 3 3" xfId="1473"/>
    <cellStyle name="Comma 4 2 2 3 3 3 2" xfId="7958"/>
    <cellStyle name="Comma 4 2 2 3 3 3 3" xfId="6128"/>
    <cellStyle name="Comma 4 2 2 3 3 3 4" xfId="3382"/>
    <cellStyle name="Comma 4 2 2 3 3 4" xfId="4387"/>
    <cellStyle name="Comma 4 2 2 3 3 5" xfId="7042"/>
    <cellStyle name="Comma 4 2 2 3 3 6" xfId="5565"/>
    <cellStyle name="Comma 4 2 2 3 3 7" xfId="2466"/>
    <cellStyle name="Comma 4 2 2 3 4" xfId="686"/>
    <cellStyle name="Comma 4 2 2 3 4 2" xfId="1730"/>
    <cellStyle name="Comma 4 2 2 3 4 2 2" xfId="8183"/>
    <cellStyle name="Comma 4 2 2 3 4 2 3" xfId="6353"/>
    <cellStyle name="Comma 4 2 2 3 4 2 4" xfId="3607"/>
    <cellStyle name="Comma 4 2 2 3 4 3" xfId="4637"/>
    <cellStyle name="Comma 4 2 2 3 4 4" xfId="7267"/>
    <cellStyle name="Comma 4 2 2 3 4 5" xfId="5449"/>
    <cellStyle name="Comma 4 2 2 3 4 6" xfId="2691"/>
    <cellStyle name="Comma 4 2 2 3 5" xfId="1208"/>
    <cellStyle name="Comma 4 2 2 3 5 2" xfId="7725"/>
    <cellStyle name="Comma 4 2 2 3 5 3" xfId="5895"/>
    <cellStyle name="Comma 4 2 2 3 5 4" xfId="3149"/>
    <cellStyle name="Comma 4 2 2 3 6" xfId="4121"/>
    <cellStyle name="Comma 4 2 2 3 7" xfId="6761"/>
    <cellStyle name="Comma 4 2 2 3 8" xfId="4284"/>
    <cellStyle name="Comma 4 2 2 3 9" xfId="2233"/>
    <cellStyle name="Comma 4 2 2 4" xfId="233"/>
    <cellStyle name="Comma 4 2 2 4 2" xfId="501"/>
    <cellStyle name="Comma 4 2 2 4 2 2" xfId="1015"/>
    <cellStyle name="Comma 4 2 2 4 2 2 2" xfId="2059"/>
    <cellStyle name="Comma 4 2 2 4 2 2 2 2" xfId="8480"/>
    <cellStyle name="Comma 4 2 2 4 2 2 2 3" xfId="6650"/>
    <cellStyle name="Comma 4 2 2 4 2 2 2 4" xfId="3904"/>
    <cellStyle name="Comma 4 2 2 4 2 2 3" xfId="4957"/>
    <cellStyle name="Comma 4 2 2 4 2 2 4" xfId="7564"/>
    <cellStyle name="Comma 4 2 2 4 2 2 5" xfId="5656"/>
    <cellStyle name="Comma 4 2 2 4 2 2 6" xfId="2988"/>
    <cellStyle name="Comma 4 2 2 4 2 3" xfId="1545"/>
    <cellStyle name="Comma 4 2 2 4 2 3 2" xfId="8030"/>
    <cellStyle name="Comma 4 2 2 4 2 3 3" xfId="6200"/>
    <cellStyle name="Comma 4 2 2 4 2 3 4" xfId="3454"/>
    <cellStyle name="Comma 4 2 2 4 2 4" xfId="4459"/>
    <cellStyle name="Comma 4 2 2 4 2 5" xfId="7114"/>
    <cellStyle name="Comma 4 2 2 4 2 6" xfId="5136"/>
    <cellStyle name="Comma 4 2 2 4 2 7" xfId="2538"/>
    <cellStyle name="Comma 4 2 2 4 3" xfId="758"/>
    <cellStyle name="Comma 4 2 2 4 3 2" xfId="1802"/>
    <cellStyle name="Comma 4 2 2 4 3 2 2" xfId="8255"/>
    <cellStyle name="Comma 4 2 2 4 3 2 3" xfId="6425"/>
    <cellStyle name="Comma 4 2 2 4 3 2 4" xfId="3679"/>
    <cellStyle name="Comma 4 2 2 4 3 3" xfId="4709"/>
    <cellStyle name="Comma 4 2 2 4 3 4" xfId="7339"/>
    <cellStyle name="Comma 4 2 2 4 3 5" xfId="5185"/>
    <cellStyle name="Comma 4 2 2 4 3 6" xfId="2763"/>
    <cellStyle name="Comma 4 2 2 4 4" xfId="1284"/>
    <cellStyle name="Comma 4 2 2 4 4 2" xfId="7801"/>
    <cellStyle name="Comma 4 2 2 4 4 3" xfId="5971"/>
    <cellStyle name="Comma 4 2 2 4 4 4" xfId="3225"/>
    <cellStyle name="Comma 4 2 2 4 5" xfId="4203"/>
    <cellStyle name="Comma 4 2 2 4 6" xfId="6885"/>
    <cellStyle name="Comma 4 2 2 4 7" xfId="5562"/>
    <cellStyle name="Comma 4 2 2 4 8" xfId="2309"/>
    <cellStyle name="Comma 4 2 2 5" xfId="393"/>
    <cellStyle name="Comma 4 2 2 5 2" xfId="907"/>
    <cellStyle name="Comma 4 2 2 5 2 2" xfId="1951"/>
    <cellStyle name="Comma 4 2 2 5 2 2 2" xfId="8372"/>
    <cellStyle name="Comma 4 2 2 5 2 2 3" xfId="6542"/>
    <cellStyle name="Comma 4 2 2 5 2 2 4" xfId="3796"/>
    <cellStyle name="Comma 4 2 2 5 2 3" xfId="4849"/>
    <cellStyle name="Comma 4 2 2 5 2 4" xfId="7456"/>
    <cellStyle name="Comma 4 2 2 5 2 5" xfId="5719"/>
    <cellStyle name="Comma 4 2 2 5 2 6" xfId="2880"/>
    <cellStyle name="Comma 4 2 2 5 3" xfId="1437"/>
    <cellStyle name="Comma 4 2 2 5 3 2" xfId="7922"/>
    <cellStyle name="Comma 4 2 2 5 3 3" xfId="6092"/>
    <cellStyle name="Comma 4 2 2 5 3 4" xfId="3346"/>
    <cellStyle name="Comma 4 2 2 5 4" xfId="4351"/>
    <cellStyle name="Comma 4 2 2 5 5" xfId="7006"/>
    <cellStyle name="Comma 4 2 2 5 6" xfId="5072"/>
    <cellStyle name="Comma 4 2 2 5 7" xfId="2430"/>
    <cellStyle name="Comma 4 2 2 6" xfId="650"/>
    <cellStyle name="Comma 4 2 2 6 2" xfId="1694"/>
    <cellStyle name="Comma 4 2 2 6 2 2" xfId="8147"/>
    <cellStyle name="Comma 4 2 2 6 2 3" xfId="6317"/>
    <cellStyle name="Comma 4 2 2 6 2 4" xfId="3571"/>
    <cellStyle name="Comma 4 2 2 6 3" xfId="4601"/>
    <cellStyle name="Comma 4 2 2 6 4" xfId="7231"/>
    <cellStyle name="Comma 4 2 2 6 5" xfId="4794"/>
    <cellStyle name="Comma 4 2 2 6 6" xfId="2655"/>
    <cellStyle name="Comma 4 2 2 7" xfId="1170"/>
    <cellStyle name="Comma 4 2 2 7 2" xfId="7687"/>
    <cellStyle name="Comma 4 2 2 7 3" xfId="5857"/>
    <cellStyle name="Comma 4 2 2 7 4" xfId="3111"/>
    <cellStyle name="Comma 4 2 2 8" xfId="4082"/>
    <cellStyle name="Comma 4 2 2 9" xfId="6798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2 2" xfId="8534"/>
    <cellStyle name="Comma 4 2 3 2 2 2 2 3" xfId="6704"/>
    <cellStyle name="Comma 4 2 3 2 2 2 2 4" xfId="3958"/>
    <cellStyle name="Comma 4 2 3 2 2 2 3" xfId="5011"/>
    <cellStyle name="Comma 4 2 3 2 2 2 4" xfId="7618"/>
    <cellStyle name="Comma 4 2 3 2 2 2 5" xfId="5611"/>
    <cellStyle name="Comma 4 2 3 2 2 2 6" xfId="3042"/>
    <cellStyle name="Comma 4 2 3 2 2 3" xfId="1599"/>
    <cellStyle name="Comma 4 2 3 2 2 3 2" xfId="8084"/>
    <cellStyle name="Comma 4 2 3 2 2 3 3" xfId="6254"/>
    <cellStyle name="Comma 4 2 3 2 2 3 4" xfId="3508"/>
    <cellStyle name="Comma 4 2 3 2 2 4" xfId="4513"/>
    <cellStyle name="Comma 4 2 3 2 2 5" xfId="7168"/>
    <cellStyle name="Comma 4 2 3 2 2 6" xfId="5404"/>
    <cellStyle name="Comma 4 2 3 2 2 7" xfId="2592"/>
    <cellStyle name="Comma 4 2 3 2 3" xfId="812"/>
    <cellStyle name="Comma 4 2 3 2 3 2" xfId="1856"/>
    <cellStyle name="Comma 4 2 3 2 3 2 2" xfId="8309"/>
    <cellStyle name="Comma 4 2 3 2 3 2 3" xfId="6479"/>
    <cellStyle name="Comma 4 2 3 2 3 2 4" xfId="3733"/>
    <cellStyle name="Comma 4 2 3 2 3 3" xfId="4763"/>
    <cellStyle name="Comma 4 2 3 2 3 4" xfId="7393"/>
    <cellStyle name="Comma 4 2 3 2 3 5" xfId="5653"/>
    <cellStyle name="Comma 4 2 3 2 3 6" xfId="2817"/>
    <cellStyle name="Comma 4 2 3 2 4" xfId="1341"/>
    <cellStyle name="Comma 4 2 3 2 4 2" xfId="7858"/>
    <cellStyle name="Comma 4 2 3 2 4 3" xfId="6028"/>
    <cellStyle name="Comma 4 2 3 2 4 4" xfId="3282"/>
    <cellStyle name="Comma 4 2 3 2 5" xfId="4261"/>
    <cellStyle name="Comma 4 2 3 2 6" xfId="6942"/>
    <cellStyle name="Comma 4 2 3 2 7" xfId="5632"/>
    <cellStyle name="Comma 4 2 3 2 8" xfId="2366"/>
    <cellStyle name="Comma 4 2 3 3" xfId="447"/>
    <cellStyle name="Comma 4 2 3 3 2" xfId="961"/>
    <cellStyle name="Comma 4 2 3 3 2 2" xfId="2005"/>
    <cellStyle name="Comma 4 2 3 3 2 2 2" xfId="8426"/>
    <cellStyle name="Comma 4 2 3 3 2 2 3" xfId="6596"/>
    <cellStyle name="Comma 4 2 3 3 2 2 4" xfId="3850"/>
    <cellStyle name="Comma 4 2 3 3 2 3" xfId="4903"/>
    <cellStyle name="Comma 4 2 3 3 2 4" xfId="7510"/>
    <cellStyle name="Comma 4 2 3 3 2 5" xfId="5282"/>
    <cellStyle name="Comma 4 2 3 3 2 6" xfId="2934"/>
    <cellStyle name="Comma 4 2 3 3 3" xfId="1491"/>
    <cellStyle name="Comma 4 2 3 3 3 2" xfId="7976"/>
    <cellStyle name="Comma 4 2 3 3 3 3" xfId="6146"/>
    <cellStyle name="Comma 4 2 3 3 3 4" xfId="3400"/>
    <cellStyle name="Comma 4 2 3 3 4" xfId="4405"/>
    <cellStyle name="Comma 4 2 3 3 5" xfId="7060"/>
    <cellStyle name="Comma 4 2 3 3 6" xfId="5114"/>
    <cellStyle name="Comma 4 2 3 3 7" xfId="2484"/>
    <cellStyle name="Comma 4 2 3 4" xfId="704"/>
    <cellStyle name="Comma 4 2 3 4 2" xfId="1748"/>
    <cellStyle name="Comma 4 2 3 4 2 2" xfId="8201"/>
    <cellStyle name="Comma 4 2 3 4 2 3" xfId="6371"/>
    <cellStyle name="Comma 4 2 3 4 2 4" xfId="3625"/>
    <cellStyle name="Comma 4 2 3 4 3" xfId="4655"/>
    <cellStyle name="Comma 4 2 3 4 4" xfId="7285"/>
    <cellStyle name="Comma 4 2 3 4 5" xfId="5607"/>
    <cellStyle name="Comma 4 2 3 4 6" xfId="2709"/>
    <cellStyle name="Comma 4 2 3 5" xfId="1227"/>
    <cellStyle name="Comma 4 2 3 5 2" xfId="7744"/>
    <cellStyle name="Comma 4 2 3 5 3" xfId="5914"/>
    <cellStyle name="Comma 4 2 3 5 4" xfId="3168"/>
    <cellStyle name="Comma 4 2 3 6" xfId="4140"/>
    <cellStyle name="Comma 4 2 3 7" xfId="6739"/>
    <cellStyle name="Comma 4 2 3 8" xfId="5086"/>
    <cellStyle name="Comma 4 2 3 9" xfId="2252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2 2" xfId="8498"/>
    <cellStyle name="Comma 4 2 4 2 2 2 2 3" xfId="6668"/>
    <cellStyle name="Comma 4 2 4 2 2 2 2 4" xfId="3922"/>
    <cellStyle name="Comma 4 2 4 2 2 2 3" xfId="4975"/>
    <cellStyle name="Comma 4 2 4 2 2 2 4" xfId="7582"/>
    <cellStyle name="Comma 4 2 4 2 2 2 5" xfId="5519"/>
    <cellStyle name="Comma 4 2 4 2 2 2 6" xfId="3006"/>
    <cellStyle name="Comma 4 2 4 2 2 3" xfId="1563"/>
    <cellStyle name="Comma 4 2 4 2 2 3 2" xfId="8048"/>
    <cellStyle name="Comma 4 2 4 2 2 3 3" xfId="6218"/>
    <cellStyle name="Comma 4 2 4 2 2 3 4" xfId="3472"/>
    <cellStyle name="Comma 4 2 4 2 2 4" xfId="4477"/>
    <cellStyle name="Comma 4 2 4 2 2 5" xfId="7132"/>
    <cellStyle name="Comma 4 2 4 2 2 6" xfId="5471"/>
    <cellStyle name="Comma 4 2 4 2 2 7" xfId="2556"/>
    <cellStyle name="Comma 4 2 4 2 3" xfId="776"/>
    <cellStyle name="Comma 4 2 4 2 3 2" xfId="1820"/>
    <cellStyle name="Comma 4 2 4 2 3 2 2" xfId="8273"/>
    <cellStyle name="Comma 4 2 4 2 3 2 3" xfId="6443"/>
    <cellStyle name="Comma 4 2 4 2 3 2 4" xfId="3697"/>
    <cellStyle name="Comma 4 2 4 2 3 3" xfId="4727"/>
    <cellStyle name="Comma 4 2 4 2 3 4" xfId="7357"/>
    <cellStyle name="Comma 4 2 4 2 3 5" xfId="5770"/>
    <cellStyle name="Comma 4 2 4 2 3 6" xfId="2781"/>
    <cellStyle name="Comma 4 2 4 2 4" xfId="1303"/>
    <cellStyle name="Comma 4 2 4 2 4 2" xfId="7820"/>
    <cellStyle name="Comma 4 2 4 2 4 3" xfId="5990"/>
    <cellStyle name="Comma 4 2 4 2 4 4" xfId="3244"/>
    <cellStyle name="Comma 4 2 4 2 5" xfId="4223"/>
    <cellStyle name="Comma 4 2 4 2 6" xfId="6904"/>
    <cellStyle name="Comma 4 2 4 2 7" xfId="5485"/>
    <cellStyle name="Comma 4 2 4 2 8" xfId="2328"/>
    <cellStyle name="Comma 4 2 4 3" xfId="411"/>
    <cellStyle name="Comma 4 2 4 3 2" xfId="925"/>
    <cellStyle name="Comma 4 2 4 3 2 2" xfId="1969"/>
    <cellStyle name="Comma 4 2 4 3 2 2 2" xfId="8390"/>
    <cellStyle name="Comma 4 2 4 3 2 2 3" xfId="6560"/>
    <cellStyle name="Comma 4 2 4 3 2 2 4" xfId="3814"/>
    <cellStyle name="Comma 4 2 4 3 2 3" xfId="4867"/>
    <cellStyle name="Comma 4 2 4 3 2 4" xfId="7474"/>
    <cellStyle name="Comma 4 2 4 3 2 5" xfId="4013"/>
    <cellStyle name="Comma 4 2 4 3 2 6" xfId="2898"/>
    <cellStyle name="Comma 4 2 4 3 3" xfId="1455"/>
    <cellStyle name="Comma 4 2 4 3 3 2" xfId="7940"/>
    <cellStyle name="Comma 4 2 4 3 3 3" xfId="6110"/>
    <cellStyle name="Comma 4 2 4 3 3 4" xfId="3364"/>
    <cellStyle name="Comma 4 2 4 3 4" xfId="4369"/>
    <cellStyle name="Comma 4 2 4 3 5" xfId="7024"/>
    <cellStyle name="Comma 4 2 4 3 6" xfId="5409"/>
    <cellStyle name="Comma 4 2 4 3 7" xfId="2448"/>
    <cellStyle name="Comma 4 2 4 4" xfId="668"/>
    <cellStyle name="Comma 4 2 4 4 2" xfId="1712"/>
    <cellStyle name="Comma 4 2 4 4 2 2" xfId="8165"/>
    <cellStyle name="Comma 4 2 4 4 2 3" xfId="6335"/>
    <cellStyle name="Comma 4 2 4 4 2 4" xfId="3589"/>
    <cellStyle name="Comma 4 2 4 4 3" xfId="4619"/>
    <cellStyle name="Comma 4 2 4 4 4" xfId="7249"/>
    <cellStyle name="Comma 4 2 4 4 5" xfId="5313"/>
    <cellStyle name="Comma 4 2 4 4 6" xfId="2673"/>
    <cellStyle name="Comma 4 2 4 5" xfId="1189"/>
    <cellStyle name="Comma 4 2 4 5 2" xfId="7706"/>
    <cellStyle name="Comma 4 2 4 5 3" xfId="5876"/>
    <cellStyle name="Comma 4 2 4 5 4" xfId="3130"/>
    <cellStyle name="Comma 4 2 4 6" xfId="4102"/>
    <cellStyle name="Comma 4 2 4 7" xfId="6788"/>
    <cellStyle name="Comma 4 2 4 8" xfId="5805"/>
    <cellStyle name="Comma 4 2 4 9" xfId="2214"/>
    <cellStyle name="Comma 4 2 5" xfId="213"/>
    <cellStyle name="Comma 4 2 5 2" xfId="483"/>
    <cellStyle name="Comma 4 2 5 2 2" xfId="997"/>
    <cellStyle name="Comma 4 2 5 2 2 2" xfId="2041"/>
    <cellStyle name="Comma 4 2 5 2 2 2 2" xfId="8462"/>
    <cellStyle name="Comma 4 2 5 2 2 2 3" xfId="6632"/>
    <cellStyle name="Comma 4 2 5 2 2 2 4" xfId="3886"/>
    <cellStyle name="Comma 4 2 5 2 2 3" xfId="4939"/>
    <cellStyle name="Comma 4 2 5 2 2 4" xfId="7546"/>
    <cellStyle name="Comma 4 2 5 2 2 5" xfId="5575"/>
    <cellStyle name="Comma 4 2 5 2 2 6" xfId="2970"/>
    <cellStyle name="Comma 4 2 5 2 3" xfId="1527"/>
    <cellStyle name="Comma 4 2 5 2 3 2" xfId="8012"/>
    <cellStyle name="Comma 4 2 5 2 3 3" xfId="6182"/>
    <cellStyle name="Comma 4 2 5 2 3 4" xfId="3436"/>
    <cellStyle name="Comma 4 2 5 2 4" xfId="4441"/>
    <cellStyle name="Comma 4 2 5 2 5" xfId="7096"/>
    <cellStyle name="Comma 4 2 5 2 6" xfId="5507"/>
    <cellStyle name="Comma 4 2 5 2 7" xfId="2520"/>
    <cellStyle name="Comma 4 2 5 3" xfId="740"/>
    <cellStyle name="Comma 4 2 5 3 2" xfId="1784"/>
    <cellStyle name="Comma 4 2 5 3 2 2" xfId="8237"/>
    <cellStyle name="Comma 4 2 5 3 2 3" xfId="6407"/>
    <cellStyle name="Comma 4 2 5 3 2 4" xfId="3661"/>
    <cellStyle name="Comma 4 2 5 3 3" xfId="4691"/>
    <cellStyle name="Comma 4 2 5 3 4" xfId="7321"/>
    <cellStyle name="Comma 4 2 5 3 5" xfId="5549"/>
    <cellStyle name="Comma 4 2 5 3 6" xfId="2745"/>
    <cellStyle name="Comma 4 2 5 4" xfId="1265"/>
    <cellStyle name="Comma 4 2 5 4 2" xfId="7782"/>
    <cellStyle name="Comma 4 2 5 4 3" xfId="5952"/>
    <cellStyle name="Comma 4 2 5 4 4" xfId="3206"/>
    <cellStyle name="Comma 4 2 5 5" xfId="4183"/>
    <cellStyle name="Comma 4 2 5 6" xfId="6866"/>
    <cellStyle name="Comma 4 2 5 7" xfId="4301"/>
    <cellStyle name="Comma 4 2 5 8" xfId="2290"/>
    <cellStyle name="Comma 4 2 6" xfId="375"/>
    <cellStyle name="Comma 4 2 6 2" xfId="889"/>
    <cellStyle name="Comma 4 2 6 2 2" xfId="1933"/>
    <cellStyle name="Comma 4 2 6 2 2 2" xfId="8354"/>
    <cellStyle name="Comma 4 2 6 2 2 3" xfId="6524"/>
    <cellStyle name="Comma 4 2 6 2 2 4" xfId="3778"/>
    <cellStyle name="Comma 4 2 6 2 3" xfId="4831"/>
    <cellStyle name="Comma 4 2 6 2 4" xfId="7438"/>
    <cellStyle name="Comma 4 2 6 2 5" xfId="5545"/>
    <cellStyle name="Comma 4 2 6 2 6" xfId="2862"/>
    <cellStyle name="Comma 4 2 6 3" xfId="1419"/>
    <cellStyle name="Comma 4 2 6 3 2" xfId="7904"/>
    <cellStyle name="Comma 4 2 6 3 3" xfId="6074"/>
    <cellStyle name="Comma 4 2 6 3 4" xfId="3328"/>
    <cellStyle name="Comma 4 2 6 4" xfId="4333"/>
    <cellStyle name="Comma 4 2 6 5" xfId="6988"/>
    <cellStyle name="Comma 4 2 6 6" xfId="5737"/>
    <cellStyle name="Comma 4 2 6 7" xfId="2412"/>
    <cellStyle name="Comma 4 2 7" xfId="632"/>
    <cellStyle name="Comma 4 2 7 2" xfId="1676"/>
    <cellStyle name="Comma 4 2 7 2 2" xfId="8129"/>
    <cellStyle name="Comma 4 2 7 2 3" xfId="6299"/>
    <cellStyle name="Comma 4 2 7 2 4" xfId="3553"/>
    <cellStyle name="Comma 4 2 7 3" xfId="4583"/>
    <cellStyle name="Comma 4 2 7 4" xfId="7213"/>
    <cellStyle name="Comma 4 2 7 5" xfId="5083"/>
    <cellStyle name="Comma 4 2 7 6" xfId="2637"/>
    <cellStyle name="Comma 4 2 8" xfId="1151"/>
    <cellStyle name="Comma 4 2 8 2" xfId="7668"/>
    <cellStyle name="Comma 4 2 8 3" xfId="5838"/>
    <cellStyle name="Comma 4 2 8 4" xfId="3092"/>
    <cellStyle name="Comma 4 2 9" xfId="4062"/>
    <cellStyle name="Comma 4 3" xfId="101"/>
    <cellStyle name="Comma 4 3 10" xfId="5375"/>
    <cellStyle name="Comma 4 3 11" xfId="2185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2 2" xfId="8543"/>
    <cellStyle name="Comma 4 3 2 2 2 2 2 3" xfId="6713"/>
    <cellStyle name="Comma 4 3 2 2 2 2 2 4" xfId="3967"/>
    <cellStyle name="Comma 4 3 2 2 2 2 3" xfId="5020"/>
    <cellStyle name="Comma 4 3 2 2 2 2 4" xfId="7627"/>
    <cellStyle name="Comma 4 3 2 2 2 2 5" xfId="4018"/>
    <cellStyle name="Comma 4 3 2 2 2 2 6" xfId="3051"/>
    <cellStyle name="Comma 4 3 2 2 2 3" xfId="1608"/>
    <cellStyle name="Comma 4 3 2 2 2 3 2" xfId="8093"/>
    <cellStyle name="Comma 4 3 2 2 2 3 3" xfId="6263"/>
    <cellStyle name="Comma 4 3 2 2 2 3 4" xfId="3517"/>
    <cellStyle name="Comma 4 3 2 2 2 4" xfId="4522"/>
    <cellStyle name="Comma 4 3 2 2 2 5" xfId="7177"/>
    <cellStyle name="Comma 4 3 2 2 2 6" xfId="5650"/>
    <cellStyle name="Comma 4 3 2 2 2 7" xfId="2601"/>
    <cellStyle name="Comma 4 3 2 2 3" xfId="821"/>
    <cellStyle name="Comma 4 3 2 2 3 2" xfId="1865"/>
    <cellStyle name="Comma 4 3 2 2 3 2 2" xfId="8318"/>
    <cellStyle name="Comma 4 3 2 2 3 2 3" xfId="6488"/>
    <cellStyle name="Comma 4 3 2 2 3 2 4" xfId="3742"/>
    <cellStyle name="Comma 4 3 2 2 3 3" xfId="4772"/>
    <cellStyle name="Comma 4 3 2 2 3 4" xfId="7402"/>
    <cellStyle name="Comma 4 3 2 2 3 5" xfId="5258"/>
    <cellStyle name="Comma 4 3 2 2 3 6" xfId="2826"/>
    <cellStyle name="Comma 4 3 2 2 4" xfId="1350"/>
    <cellStyle name="Comma 4 3 2 2 4 2" xfId="7867"/>
    <cellStyle name="Comma 4 3 2 2 4 3" xfId="6037"/>
    <cellStyle name="Comma 4 3 2 2 4 4" xfId="3291"/>
    <cellStyle name="Comma 4 3 2 2 5" xfId="4271"/>
    <cellStyle name="Comma 4 3 2 2 6" xfId="6951"/>
    <cellStyle name="Comma 4 3 2 2 7" xfId="5757"/>
    <cellStyle name="Comma 4 3 2 2 8" xfId="2375"/>
    <cellStyle name="Comma 4 3 2 3" xfId="456"/>
    <cellStyle name="Comma 4 3 2 3 2" xfId="970"/>
    <cellStyle name="Comma 4 3 2 3 2 2" xfId="2014"/>
    <cellStyle name="Comma 4 3 2 3 2 2 2" xfId="8435"/>
    <cellStyle name="Comma 4 3 2 3 2 2 3" xfId="6605"/>
    <cellStyle name="Comma 4 3 2 3 2 2 4" xfId="3859"/>
    <cellStyle name="Comma 4 3 2 3 2 3" xfId="4912"/>
    <cellStyle name="Comma 4 3 2 3 2 4" xfId="7519"/>
    <cellStyle name="Comma 4 3 2 3 2 5" xfId="4298"/>
    <cellStyle name="Comma 4 3 2 3 2 6" xfId="2943"/>
    <cellStyle name="Comma 4 3 2 3 3" xfId="1500"/>
    <cellStyle name="Comma 4 3 2 3 3 2" xfId="7985"/>
    <cellStyle name="Comma 4 3 2 3 3 3" xfId="6155"/>
    <cellStyle name="Comma 4 3 2 3 3 4" xfId="3409"/>
    <cellStyle name="Comma 4 3 2 3 4" xfId="4414"/>
    <cellStyle name="Comma 4 3 2 3 5" xfId="7069"/>
    <cellStyle name="Comma 4 3 2 3 6" xfId="4000"/>
    <cellStyle name="Comma 4 3 2 3 7" xfId="2493"/>
    <cellStyle name="Comma 4 3 2 4" xfId="713"/>
    <cellStyle name="Comma 4 3 2 4 2" xfId="1757"/>
    <cellStyle name="Comma 4 3 2 4 2 2" xfId="8210"/>
    <cellStyle name="Comma 4 3 2 4 2 3" xfId="6380"/>
    <cellStyle name="Comma 4 3 2 4 2 4" xfId="3634"/>
    <cellStyle name="Comma 4 3 2 4 3" xfId="4664"/>
    <cellStyle name="Comma 4 3 2 4 4" xfId="7294"/>
    <cellStyle name="Comma 4 3 2 4 5" xfId="5066"/>
    <cellStyle name="Comma 4 3 2 4 6" xfId="2718"/>
    <cellStyle name="Comma 4 3 2 5" xfId="1236"/>
    <cellStyle name="Comma 4 3 2 5 2" xfId="7753"/>
    <cellStyle name="Comma 4 3 2 5 3" xfId="5923"/>
    <cellStyle name="Comma 4 3 2 5 4" xfId="3177"/>
    <cellStyle name="Comma 4 3 2 6" xfId="4150"/>
    <cellStyle name="Comma 4 3 2 7" xfId="6748"/>
    <cellStyle name="Comma 4 3 2 8" xfId="5414"/>
    <cellStyle name="Comma 4 3 2 9" xfId="2261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2 2" xfId="8507"/>
    <cellStyle name="Comma 4 3 3 2 2 2 2 3" xfId="6677"/>
    <cellStyle name="Comma 4 3 3 2 2 2 2 4" xfId="3931"/>
    <cellStyle name="Comma 4 3 3 2 2 2 3" xfId="4984"/>
    <cellStyle name="Comma 4 3 3 2 2 2 4" xfId="7591"/>
    <cellStyle name="Comma 4 3 3 2 2 2 5" xfId="5336"/>
    <cellStyle name="Comma 4 3 3 2 2 2 6" xfId="3015"/>
    <cellStyle name="Comma 4 3 3 2 2 3" xfId="1572"/>
    <cellStyle name="Comma 4 3 3 2 2 3 2" xfId="8057"/>
    <cellStyle name="Comma 4 3 3 2 2 3 3" xfId="6227"/>
    <cellStyle name="Comma 4 3 3 2 2 3 4" xfId="3481"/>
    <cellStyle name="Comma 4 3 3 2 2 4" xfId="4486"/>
    <cellStyle name="Comma 4 3 3 2 2 5" xfId="7141"/>
    <cellStyle name="Comma 4 3 3 2 2 6" xfId="5635"/>
    <cellStyle name="Comma 4 3 3 2 2 7" xfId="2565"/>
    <cellStyle name="Comma 4 3 3 2 3" xfId="785"/>
    <cellStyle name="Comma 4 3 3 2 3 2" xfId="1829"/>
    <cellStyle name="Comma 4 3 3 2 3 2 2" xfId="8282"/>
    <cellStyle name="Comma 4 3 3 2 3 2 3" xfId="6452"/>
    <cellStyle name="Comma 4 3 3 2 3 2 4" xfId="3706"/>
    <cellStyle name="Comma 4 3 3 2 3 3" xfId="4736"/>
    <cellStyle name="Comma 4 3 3 2 3 4" xfId="7366"/>
    <cellStyle name="Comma 4 3 3 2 3 5" xfId="5295"/>
    <cellStyle name="Comma 4 3 3 2 3 6" xfId="2790"/>
    <cellStyle name="Comma 4 3 3 2 4" xfId="1312"/>
    <cellStyle name="Comma 4 3 3 2 4 2" xfId="7829"/>
    <cellStyle name="Comma 4 3 3 2 4 3" xfId="5999"/>
    <cellStyle name="Comma 4 3 3 2 4 4" xfId="3253"/>
    <cellStyle name="Comma 4 3 3 2 5" xfId="4232"/>
    <cellStyle name="Comma 4 3 3 2 6" xfId="6913"/>
    <cellStyle name="Comma 4 3 3 2 7" xfId="4163"/>
    <cellStyle name="Comma 4 3 3 2 8" xfId="2337"/>
    <cellStyle name="Comma 4 3 3 3" xfId="420"/>
    <cellStyle name="Comma 4 3 3 3 2" xfId="934"/>
    <cellStyle name="Comma 4 3 3 3 2 2" xfId="1978"/>
    <cellStyle name="Comma 4 3 3 3 2 2 2" xfId="8399"/>
    <cellStyle name="Comma 4 3 3 3 2 2 3" xfId="6569"/>
    <cellStyle name="Comma 4 3 3 3 2 2 4" xfId="3823"/>
    <cellStyle name="Comma 4 3 3 3 2 3" xfId="4876"/>
    <cellStyle name="Comma 4 3 3 3 2 4" xfId="7483"/>
    <cellStyle name="Comma 4 3 3 3 2 5" xfId="5672"/>
    <cellStyle name="Comma 4 3 3 3 2 6" xfId="2907"/>
    <cellStyle name="Comma 4 3 3 3 3" xfId="1464"/>
    <cellStyle name="Comma 4 3 3 3 3 2" xfId="7949"/>
    <cellStyle name="Comma 4 3 3 3 3 3" xfId="6119"/>
    <cellStyle name="Comma 4 3 3 3 3 4" xfId="3373"/>
    <cellStyle name="Comma 4 3 3 3 4" xfId="4378"/>
    <cellStyle name="Comma 4 3 3 3 5" xfId="7033"/>
    <cellStyle name="Comma 4 3 3 3 6" xfId="5227"/>
    <cellStyle name="Comma 4 3 3 3 7" xfId="2457"/>
    <cellStyle name="Comma 4 3 3 4" xfId="677"/>
    <cellStyle name="Comma 4 3 3 4 2" xfId="1721"/>
    <cellStyle name="Comma 4 3 3 4 2 2" xfId="8174"/>
    <cellStyle name="Comma 4 3 3 4 2 3" xfId="6344"/>
    <cellStyle name="Comma 4 3 3 4 2 4" xfId="3598"/>
    <cellStyle name="Comma 4 3 3 4 3" xfId="4628"/>
    <cellStyle name="Comma 4 3 3 4 4" xfId="7258"/>
    <cellStyle name="Comma 4 3 3 4 5" xfId="5123"/>
    <cellStyle name="Comma 4 3 3 4 6" xfId="2682"/>
    <cellStyle name="Comma 4 3 3 5" xfId="1198"/>
    <cellStyle name="Comma 4 3 3 5 2" xfId="7715"/>
    <cellStyle name="Comma 4 3 3 5 3" xfId="5885"/>
    <cellStyle name="Comma 4 3 3 5 4" xfId="3139"/>
    <cellStyle name="Comma 4 3 3 6" xfId="4111"/>
    <cellStyle name="Comma 4 3 3 7" xfId="6816"/>
    <cellStyle name="Comma 4 3 3 8" xfId="5373"/>
    <cellStyle name="Comma 4 3 3 9" xfId="2223"/>
    <cellStyle name="Comma 4 3 4" xfId="223"/>
    <cellStyle name="Comma 4 3 4 2" xfId="492"/>
    <cellStyle name="Comma 4 3 4 2 2" xfId="1006"/>
    <cellStyle name="Comma 4 3 4 2 2 2" xfId="2050"/>
    <cellStyle name="Comma 4 3 4 2 2 2 2" xfId="8471"/>
    <cellStyle name="Comma 4 3 4 2 2 2 3" xfId="6641"/>
    <cellStyle name="Comma 4 3 4 2 2 2 4" xfId="3895"/>
    <cellStyle name="Comma 4 3 4 2 2 3" xfId="4948"/>
    <cellStyle name="Comma 4 3 4 2 2 4" xfId="7555"/>
    <cellStyle name="Comma 4 3 4 2 2 5" xfId="5411"/>
    <cellStyle name="Comma 4 3 4 2 2 6" xfId="2979"/>
    <cellStyle name="Comma 4 3 4 2 3" xfId="1536"/>
    <cellStyle name="Comma 4 3 4 2 3 2" xfId="8021"/>
    <cellStyle name="Comma 4 3 4 2 3 3" xfId="6191"/>
    <cellStyle name="Comma 4 3 4 2 3 4" xfId="3445"/>
    <cellStyle name="Comma 4 3 4 2 4" xfId="4450"/>
    <cellStyle name="Comma 4 3 4 2 5" xfId="7105"/>
    <cellStyle name="Comma 4 3 4 2 6" xfId="5325"/>
    <cellStyle name="Comma 4 3 4 2 7" xfId="2529"/>
    <cellStyle name="Comma 4 3 4 3" xfId="749"/>
    <cellStyle name="Comma 4 3 4 3 2" xfId="1793"/>
    <cellStyle name="Comma 4 3 4 3 2 2" xfId="8246"/>
    <cellStyle name="Comma 4 3 4 3 2 3" xfId="6416"/>
    <cellStyle name="Comma 4 3 4 3 2 4" xfId="3670"/>
    <cellStyle name="Comma 4 3 4 3 3" xfId="4700"/>
    <cellStyle name="Comma 4 3 4 3 4" xfId="7330"/>
    <cellStyle name="Comma 4 3 4 3 5" xfId="5797"/>
    <cellStyle name="Comma 4 3 4 3 6" xfId="2754"/>
    <cellStyle name="Comma 4 3 4 4" xfId="1274"/>
    <cellStyle name="Comma 4 3 4 4 2" xfId="7791"/>
    <cellStyle name="Comma 4 3 4 4 3" xfId="5961"/>
    <cellStyle name="Comma 4 3 4 4 4" xfId="3215"/>
    <cellStyle name="Comma 4 3 4 5" xfId="4193"/>
    <cellStyle name="Comma 4 3 4 6" xfId="6875"/>
    <cellStyle name="Comma 4 3 4 7" xfId="5651"/>
    <cellStyle name="Comma 4 3 4 8" xfId="2299"/>
    <cellStyle name="Comma 4 3 5" xfId="384"/>
    <cellStyle name="Comma 4 3 5 2" xfId="898"/>
    <cellStyle name="Comma 4 3 5 2 2" xfId="1942"/>
    <cellStyle name="Comma 4 3 5 2 2 2" xfId="8363"/>
    <cellStyle name="Comma 4 3 5 2 2 3" xfId="6533"/>
    <cellStyle name="Comma 4 3 5 2 2 4" xfId="3787"/>
    <cellStyle name="Comma 4 3 5 2 3" xfId="4840"/>
    <cellStyle name="Comma 4 3 5 2 4" xfId="7447"/>
    <cellStyle name="Comma 4 3 5 2 5" xfId="5793"/>
    <cellStyle name="Comma 4 3 5 2 6" xfId="2871"/>
    <cellStyle name="Comma 4 3 5 3" xfId="1428"/>
    <cellStyle name="Comma 4 3 5 3 2" xfId="7913"/>
    <cellStyle name="Comma 4 3 5 3 3" xfId="6083"/>
    <cellStyle name="Comma 4 3 5 3 4" xfId="3337"/>
    <cellStyle name="Comma 4 3 5 4" xfId="4342"/>
    <cellStyle name="Comma 4 3 5 5" xfId="6997"/>
    <cellStyle name="Comma 4 3 5 6" xfId="5342"/>
    <cellStyle name="Comma 4 3 5 7" xfId="2421"/>
    <cellStyle name="Comma 4 3 6" xfId="641"/>
    <cellStyle name="Comma 4 3 6 2" xfId="1685"/>
    <cellStyle name="Comma 4 3 6 2 2" xfId="8138"/>
    <cellStyle name="Comma 4 3 6 2 3" xfId="6308"/>
    <cellStyle name="Comma 4 3 6 2 4" xfId="3562"/>
    <cellStyle name="Comma 4 3 6 3" xfId="4592"/>
    <cellStyle name="Comma 4 3 6 4" xfId="7222"/>
    <cellStyle name="Comma 4 3 6 5" xfId="5490"/>
    <cellStyle name="Comma 4 3 6 6" xfId="2646"/>
    <cellStyle name="Comma 4 3 7" xfId="1160"/>
    <cellStyle name="Comma 4 3 7 2" xfId="7677"/>
    <cellStyle name="Comma 4 3 7 3" xfId="5847"/>
    <cellStyle name="Comma 4 3 7 4" xfId="3101"/>
    <cellStyle name="Comma 4 3 8" xfId="4072"/>
    <cellStyle name="Comma 4 3 9" xfId="6767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2 2" xfId="8525"/>
    <cellStyle name="Comma 4 4 2 2 2 2 3" xfId="6695"/>
    <cellStyle name="Comma 4 4 2 2 2 2 4" xfId="3949"/>
    <cellStyle name="Comma 4 4 2 2 2 3" xfId="5002"/>
    <cellStyle name="Comma 4 4 2 2 2 4" xfId="7609"/>
    <cellStyle name="Comma 4 4 2 2 2 5" xfId="5380"/>
    <cellStyle name="Comma 4 4 2 2 2 6" xfId="3033"/>
    <cellStyle name="Comma 4 4 2 2 3" xfId="1590"/>
    <cellStyle name="Comma 4 4 2 2 3 2" xfId="8075"/>
    <cellStyle name="Comma 4 4 2 2 3 3" xfId="6245"/>
    <cellStyle name="Comma 4 4 2 2 3 4" xfId="3499"/>
    <cellStyle name="Comma 4 4 2 2 4" xfId="4504"/>
    <cellStyle name="Comma 4 4 2 2 5" xfId="7159"/>
    <cellStyle name="Comma 4 4 2 2 6" xfId="5795"/>
    <cellStyle name="Comma 4 4 2 2 7" xfId="2583"/>
    <cellStyle name="Comma 4 4 2 3" xfId="803"/>
    <cellStyle name="Comma 4 4 2 3 2" xfId="1847"/>
    <cellStyle name="Comma 4 4 2 3 2 2" xfId="8300"/>
    <cellStyle name="Comma 4 4 2 3 2 3" xfId="6470"/>
    <cellStyle name="Comma 4 4 2 3 2 4" xfId="3724"/>
    <cellStyle name="Comma 4 4 2 3 3" xfId="4754"/>
    <cellStyle name="Comma 4 4 2 3 4" xfId="7384"/>
    <cellStyle name="Comma 4 4 2 3 5" xfId="4788"/>
    <cellStyle name="Comma 4 4 2 3 6" xfId="2808"/>
    <cellStyle name="Comma 4 4 2 4" xfId="1331"/>
    <cellStyle name="Comma 4 4 2 4 2" xfId="7848"/>
    <cellStyle name="Comma 4 4 2 4 3" xfId="6018"/>
    <cellStyle name="Comma 4 4 2 4 4" xfId="3272"/>
    <cellStyle name="Comma 4 4 2 5" xfId="4251"/>
    <cellStyle name="Comma 4 4 2 6" xfId="6932"/>
    <cellStyle name="Comma 4 4 2 7" xfId="4575"/>
    <cellStyle name="Comma 4 4 2 8" xfId="2356"/>
    <cellStyle name="Comma 4 4 3" xfId="438"/>
    <cellStyle name="Comma 4 4 3 2" xfId="952"/>
    <cellStyle name="Comma 4 4 3 2 2" xfId="1996"/>
    <cellStyle name="Comma 4 4 3 2 2 2" xfId="8417"/>
    <cellStyle name="Comma 4 4 3 2 2 3" xfId="6587"/>
    <cellStyle name="Comma 4 4 3 2 2 4" xfId="3841"/>
    <cellStyle name="Comma 4 4 3 2 3" xfId="4894"/>
    <cellStyle name="Comma 4 4 3 2 4" xfId="7501"/>
    <cellStyle name="Comma 4 4 3 2 5" xfId="5386"/>
    <cellStyle name="Comma 4 4 3 2 6" xfId="2925"/>
    <cellStyle name="Comma 4 4 3 3" xfId="1482"/>
    <cellStyle name="Comma 4 4 3 3 2" xfId="7967"/>
    <cellStyle name="Comma 4 4 3 3 3" xfId="6137"/>
    <cellStyle name="Comma 4 4 3 3 4" xfId="3391"/>
    <cellStyle name="Comma 4 4 3 4" xfId="4396"/>
    <cellStyle name="Comma 4 4 3 5" xfId="7051"/>
    <cellStyle name="Comma 4 4 3 6" xfId="5729"/>
    <cellStyle name="Comma 4 4 3 7" xfId="2475"/>
    <cellStyle name="Comma 4 4 4" xfId="695"/>
    <cellStyle name="Comma 4 4 4 2" xfId="1739"/>
    <cellStyle name="Comma 4 4 4 2 2" xfId="8192"/>
    <cellStyle name="Comma 4 4 4 2 3" xfId="6362"/>
    <cellStyle name="Comma 4 4 4 2 4" xfId="3616"/>
    <cellStyle name="Comma 4 4 4 3" xfId="4646"/>
    <cellStyle name="Comma 4 4 4 4" xfId="7276"/>
    <cellStyle name="Comma 4 4 4 5" xfId="5691"/>
    <cellStyle name="Comma 4 4 4 6" xfId="2700"/>
    <cellStyle name="Comma 4 4 5" xfId="1217"/>
    <cellStyle name="Comma 4 4 5 2" xfId="7734"/>
    <cellStyle name="Comma 4 4 5 3" xfId="5904"/>
    <cellStyle name="Comma 4 4 5 4" xfId="3158"/>
    <cellStyle name="Comma 4 4 6" xfId="4130"/>
    <cellStyle name="Comma 4 4 7" xfId="6730"/>
    <cellStyle name="Comma 4 4 8" xfId="4566"/>
    <cellStyle name="Comma 4 4 9" xfId="2242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2 2" xfId="8489"/>
    <cellStyle name="Comma 4 5 2 2 2 2 3" xfId="6659"/>
    <cellStyle name="Comma 4 5 2 2 2 2 4" xfId="3913"/>
    <cellStyle name="Comma 4 5 2 2 2 3" xfId="4966"/>
    <cellStyle name="Comma 4 5 2 2 2 4" xfId="7573"/>
    <cellStyle name="Comma 4 5 2 2 2 5" xfId="5261"/>
    <cellStyle name="Comma 4 5 2 2 2 6" xfId="2997"/>
    <cellStyle name="Comma 4 5 2 2 3" xfId="1554"/>
    <cellStyle name="Comma 4 5 2 2 3 2" xfId="8039"/>
    <cellStyle name="Comma 4 5 2 2 3 3" xfId="6209"/>
    <cellStyle name="Comma 4 5 2 2 3 4" xfId="3463"/>
    <cellStyle name="Comma 4 5 2 2 4" xfId="4468"/>
    <cellStyle name="Comma 4 5 2 2 5" xfId="7123"/>
    <cellStyle name="Comma 4 5 2 2 6" xfId="5063"/>
    <cellStyle name="Comma 4 5 2 2 7" xfId="2547"/>
    <cellStyle name="Comma 4 5 2 3" xfId="767"/>
    <cellStyle name="Comma 4 5 2 3 2" xfId="1811"/>
    <cellStyle name="Comma 4 5 2 3 2 2" xfId="8264"/>
    <cellStyle name="Comma 4 5 2 3 2 3" xfId="6434"/>
    <cellStyle name="Comma 4 5 2 3 2 4" xfId="3688"/>
    <cellStyle name="Comma 4 5 2 3 3" xfId="4718"/>
    <cellStyle name="Comma 4 5 2 3 4" xfId="7348"/>
    <cellStyle name="Comma 4 5 2 3 5" xfId="5525"/>
    <cellStyle name="Comma 4 5 2 3 6" xfId="2772"/>
    <cellStyle name="Comma 4 5 2 4" xfId="1293"/>
    <cellStyle name="Comma 4 5 2 4 2" xfId="7810"/>
    <cellStyle name="Comma 4 5 2 4 3" xfId="5980"/>
    <cellStyle name="Comma 4 5 2 4 4" xfId="3234"/>
    <cellStyle name="Comma 4 5 2 5" xfId="4213"/>
    <cellStyle name="Comma 4 5 2 6" xfId="6894"/>
    <cellStyle name="Comma 4 5 2 7" xfId="5301"/>
    <cellStyle name="Comma 4 5 2 8" xfId="2318"/>
    <cellStyle name="Comma 4 5 3" xfId="402"/>
    <cellStyle name="Comma 4 5 3 2" xfId="916"/>
    <cellStyle name="Comma 4 5 3 2 2" xfId="1960"/>
    <cellStyle name="Comma 4 5 3 2 2 2" xfId="8381"/>
    <cellStyle name="Comma 4 5 3 2 2 3" xfId="6551"/>
    <cellStyle name="Comma 4 5 3 2 2 4" xfId="3805"/>
    <cellStyle name="Comma 4 5 3 2 3" xfId="4858"/>
    <cellStyle name="Comma 4 5 3 2 4" xfId="7465"/>
    <cellStyle name="Comma 4 5 3 2 5" xfId="5102"/>
    <cellStyle name="Comma 4 5 3 2 6" xfId="2889"/>
    <cellStyle name="Comma 4 5 3 3" xfId="1446"/>
    <cellStyle name="Comma 4 5 3 3 2" xfId="7931"/>
    <cellStyle name="Comma 4 5 3 3 3" xfId="6101"/>
    <cellStyle name="Comma 4 5 3 3 4" xfId="3355"/>
    <cellStyle name="Comma 4 5 3 4" xfId="4360"/>
    <cellStyle name="Comma 4 5 3 5" xfId="7015"/>
    <cellStyle name="Comma 4 5 3 6" xfId="5480"/>
    <cellStyle name="Comma 4 5 3 7" xfId="2439"/>
    <cellStyle name="Comma 4 5 4" xfId="659"/>
    <cellStyle name="Comma 4 5 4 2" xfId="1703"/>
    <cellStyle name="Comma 4 5 4 2 2" xfId="8156"/>
    <cellStyle name="Comma 4 5 4 2 3" xfId="6326"/>
    <cellStyle name="Comma 4 5 4 2 4" xfId="3580"/>
    <cellStyle name="Comma 4 5 4 3" xfId="4610"/>
    <cellStyle name="Comma 4 5 4 4" xfId="7240"/>
    <cellStyle name="Comma 4 5 4 5" xfId="5495"/>
    <cellStyle name="Comma 4 5 4 6" xfId="2664"/>
    <cellStyle name="Comma 4 5 5" xfId="1179"/>
    <cellStyle name="Comma 4 5 5 2" xfId="7696"/>
    <cellStyle name="Comma 4 5 5 3" xfId="5866"/>
    <cellStyle name="Comma 4 5 5 4" xfId="3120"/>
    <cellStyle name="Comma 4 5 6" xfId="4092"/>
    <cellStyle name="Comma 4 5 7" xfId="6818"/>
    <cellStyle name="Comma 4 5 8" xfId="5595"/>
    <cellStyle name="Comma 4 5 9" xfId="2204"/>
    <cellStyle name="Comma 4 6" xfId="203"/>
    <cellStyle name="Comma 4 6 2" xfId="474"/>
    <cellStyle name="Comma 4 6 2 2" xfId="988"/>
    <cellStyle name="Comma 4 6 2 2 2" xfId="2032"/>
    <cellStyle name="Comma 4 6 2 2 2 2" xfId="8453"/>
    <cellStyle name="Comma 4 6 2 2 2 3" xfId="6623"/>
    <cellStyle name="Comma 4 6 2 2 2 4" xfId="3877"/>
    <cellStyle name="Comma 4 6 2 2 3" xfId="4930"/>
    <cellStyle name="Comma 4 6 2 2 4" xfId="7537"/>
    <cellStyle name="Comma 4 6 2 2 5" xfId="5236"/>
    <cellStyle name="Comma 4 6 2 2 6" xfId="2961"/>
    <cellStyle name="Comma 4 6 2 3" xfId="1518"/>
    <cellStyle name="Comma 4 6 2 3 2" xfId="8003"/>
    <cellStyle name="Comma 4 6 2 3 3" xfId="6173"/>
    <cellStyle name="Comma 4 6 2 3 4" xfId="3427"/>
    <cellStyle name="Comma 4 6 2 4" xfId="4432"/>
    <cellStyle name="Comma 4 6 2 5" xfId="7087"/>
    <cellStyle name="Comma 4 6 2 6" xfId="5248"/>
    <cellStyle name="Comma 4 6 2 7" xfId="2511"/>
    <cellStyle name="Comma 4 6 3" xfId="731"/>
    <cellStyle name="Comma 4 6 3 2" xfId="1775"/>
    <cellStyle name="Comma 4 6 3 2 2" xfId="8228"/>
    <cellStyle name="Comma 4 6 3 2 3" xfId="6398"/>
    <cellStyle name="Comma 4 6 3 2 4" xfId="3652"/>
    <cellStyle name="Comma 4 6 3 3" xfId="4682"/>
    <cellStyle name="Comma 4 6 3 4" xfId="7312"/>
    <cellStyle name="Comma 4 6 3 5" xfId="5638"/>
    <cellStyle name="Comma 4 6 3 6" xfId="2736"/>
    <cellStyle name="Comma 4 6 4" xfId="1255"/>
    <cellStyle name="Comma 4 6 4 2" xfId="7772"/>
    <cellStyle name="Comma 4 6 4 3" xfId="5942"/>
    <cellStyle name="Comma 4 6 4 4" xfId="3196"/>
    <cellStyle name="Comma 4 6 5" xfId="4173"/>
    <cellStyle name="Comma 4 6 6" xfId="6856"/>
    <cellStyle name="Comma 4 6 7" xfId="5061"/>
    <cellStyle name="Comma 4 6 8" xfId="2280"/>
    <cellStyle name="Comma 4 7" xfId="77"/>
    <cellStyle name="Comma 4 7 2" xfId="364"/>
    <cellStyle name="Comma 4 7 2 2" xfId="878"/>
    <cellStyle name="Comma 4 7 2 2 2" xfId="1922"/>
    <cellStyle name="Comma 4 7 2 2 2 2" xfId="8345"/>
    <cellStyle name="Comma 4 7 2 2 2 3" xfId="6515"/>
    <cellStyle name="Comma 4 7 2 2 2 4" xfId="3769"/>
    <cellStyle name="Comma 4 7 2 2 3" xfId="4820"/>
    <cellStyle name="Comma 4 7 2 2 4" xfId="7429"/>
    <cellStyle name="Comma 4 7 2 2 5" xfId="3993"/>
    <cellStyle name="Comma 4 7 2 2 6" xfId="2853"/>
    <cellStyle name="Comma 4 7 2 3" xfId="1408"/>
    <cellStyle name="Comma 4 7 2 3 2" xfId="7895"/>
    <cellStyle name="Comma 4 7 2 3 3" xfId="6065"/>
    <cellStyle name="Comma 4 7 2 3 4" xfId="3319"/>
    <cellStyle name="Comma 4 7 2 4" xfId="4323"/>
    <cellStyle name="Comma 4 7 2 5" xfId="6979"/>
    <cellStyle name="Comma 4 7 2 6" xfId="5614"/>
    <cellStyle name="Comma 4 7 2 7" xfId="2403"/>
    <cellStyle name="Comma 4 7 3" xfId="621"/>
    <cellStyle name="Comma 4 7 3 2" xfId="1665"/>
    <cellStyle name="Comma 4 7 3 2 2" xfId="8120"/>
    <cellStyle name="Comma 4 7 3 2 3" xfId="6290"/>
    <cellStyle name="Comma 4 7 3 2 4" xfId="3544"/>
    <cellStyle name="Comma 4 7 3 3" xfId="4572"/>
    <cellStyle name="Comma 4 7 3 4" xfId="7204"/>
    <cellStyle name="Comma 4 7 3 5" xfId="5568"/>
    <cellStyle name="Comma 4 7 3 6" xfId="2628"/>
    <cellStyle name="Comma 4 7 4" xfId="1137"/>
    <cellStyle name="Comma 4 7 4 2" xfId="7656"/>
    <cellStyle name="Comma 4 7 4 3" xfId="5826"/>
    <cellStyle name="Comma 4 7 4 4" xfId="3080"/>
    <cellStyle name="Comma 4 7 5" xfId="4049"/>
    <cellStyle name="Comma 4 7 6" xfId="6817"/>
    <cellStyle name="Comma 4 7 7" xfId="5050"/>
    <cellStyle name="Comma 4 7 8" xfId="2164"/>
    <cellStyle name="Comma 4 8" xfId="344"/>
    <cellStyle name="Comma 4 8 2" xfId="858"/>
    <cellStyle name="Comma 4 8 2 2" xfId="1902"/>
    <cellStyle name="Comma 4 8 2 2 2" xfId="8334"/>
    <cellStyle name="Comma 4 8 2 2 3" xfId="6504"/>
    <cellStyle name="Comma 4 8 2 2 4" xfId="3758"/>
    <cellStyle name="Comma 4 8 2 3" xfId="4803"/>
    <cellStyle name="Comma 4 8 2 4" xfId="7418"/>
    <cellStyle name="Comma 4 8 2 5" xfId="4314"/>
    <cellStyle name="Comma 4 8 2 6" xfId="2842"/>
    <cellStyle name="Comma 4 8 3" xfId="1388"/>
    <cellStyle name="Comma 4 8 3 2" xfId="7884"/>
    <cellStyle name="Comma 4 8 3 3" xfId="6054"/>
    <cellStyle name="Comma 4 8 3 4" xfId="3308"/>
    <cellStyle name="Comma 4 8 4" xfId="4305"/>
    <cellStyle name="Comma 4 8 5" xfId="6968"/>
    <cellStyle name="Comma 4 8 6" xfId="5458"/>
    <cellStyle name="Comma 4 8 7" xfId="2392"/>
    <cellStyle name="Comma 4 9" xfId="601"/>
    <cellStyle name="Comma 4 9 2" xfId="1645"/>
    <cellStyle name="Comma 4 9 2 2" xfId="8109"/>
    <cellStyle name="Comma 4 9 2 3" xfId="6279"/>
    <cellStyle name="Comma 4 9 2 4" xfId="3533"/>
    <cellStyle name="Comma 4 9 3" xfId="4552"/>
    <cellStyle name="Comma 4 9 4" xfId="7193"/>
    <cellStyle name="Comma 4 9 5" xfId="4001"/>
    <cellStyle name="Comma 4 9 6" xfId="2617"/>
    <cellStyle name="Comma 5" xfId="84"/>
    <cellStyle name="Comma 5 10" xfId="6775"/>
    <cellStyle name="Comma 5 11" xfId="5164"/>
    <cellStyle name="Comma 5 12" xfId="2170"/>
    <cellStyle name="Comma 5 2" xfId="105"/>
    <cellStyle name="Comma 5 2 10" xfId="5598"/>
    <cellStyle name="Comma 5 2 11" xfId="2189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2 2" xfId="8546"/>
    <cellStyle name="Comma 5 2 2 2 2 2 2 3" xfId="6716"/>
    <cellStyle name="Comma 5 2 2 2 2 2 2 4" xfId="3970"/>
    <cellStyle name="Comma 5 2 2 2 2 2 3" xfId="5023"/>
    <cellStyle name="Comma 5 2 2 2 2 2 4" xfId="7630"/>
    <cellStyle name="Comma 5 2 2 2 2 2 5" xfId="4812"/>
    <cellStyle name="Comma 5 2 2 2 2 2 6" xfId="3054"/>
    <cellStyle name="Comma 5 2 2 2 2 3" xfId="1611"/>
    <cellStyle name="Comma 5 2 2 2 2 3 2" xfId="8096"/>
    <cellStyle name="Comma 5 2 2 2 2 3 3" xfId="6266"/>
    <cellStyle name="Comma 5 2 2 2 2 3 4" xfId="3520"/>
    <cellStyle name="Comma 5 2 2 2 2 4" xfId="4525"/>
    <cellStyle name="Comma 5 2 2 2 2 5" xfId="7180"/>
    <cellStyle name="Comma 5 2 2 2 2 6" xfId="5741"/>
    <cellStyle name="Comma 5 2 2 2 2 7" xfId="2604"/>
    <cellStyle name="Comma 5 2 2 2 3" xfId="824"/>
    <cellStyle name="Comma 5 2 2 2 3 2" xfId="1868"/>
    <cellStyle name="Comma 5 2 2 2 3 2 2" xfId="8321"/>
    <cellStyle name="Comma 5 2 2 2 3 2 3" xfId="6491"/>
    <cellStyle name="Comma 5 2 2 2 3 2 4" xfId="3745"/>
    <cellStyle name="Comma 5 2 2 2 3 3" xfId="4775"/>
    <cellStyle name="Comma 5 2 2 2 3 4" xfId="7405"/>
    <cellStyle name="Comma 5 2 2 2 3 5" xfId="5349"/>
    <cellStyle name="Comma 5 2 2 2 3 6" xfId="2829"/>
    <cellStyle name="Comma 5 2 2 2 4" xfId="1354"/>
    <cellStyle name="Comma 5 2 2 2 4 2" xfId="7871"/>
    <cellStyle name="Comma 5 2 2 2 4 3" xfId="6041"/>
    <cellStyle name="Comma 5 2 2 2 4 4" xfId="3295"/>
    <cellStyle name="Comma 5 2 2 2 5" xfId="4275"/>
    <cellStyle name="Comma 5 2 2 2 6" xfId="6955"/>
    <cellStyle name="Comma 5 2 2 2 7" xfId="5483"/>
    <cellStyle name="Comma 5 2 2 2 8" xfId="2379"/>
    <cellStyle name="Comma 5 2 2 3" xfId="459"/>
    <cellStyle name="Comma 5 2 2 3 2" xfId="973"/>
    <cellStyle name="Comma 5 2 2 3 2 2" xfId="2017"/>
    <cellStyle name="Comma 5 2 2 3 2 2 2" xfId="8438"/>
    <cellStyle name="Comma 5 2 2 3 2 2 3" xfId="6608"/>
    <cellStyle name="Comma 5 2 2 3 2 2 4" xfId="3862"/>
    <cellStyle name="Comma 5 2 2 3 2 3" xfId="4915"/>
    <cellStyle name="Comma 5 2 2 3 2 4" xfId="7522"/>
    <cellStyle name="Comma 5 2 2 3 2 5" xfId="5252"/>
    <cellStyle name="Comma 5 2 2 3 2 6" xfId="2946"/>
    <cellStyle name="Comma 5 2 2 3 3" xfId="1503"/>
    <cellStyle name="Comma 5 2 2 3 3 2" xfId="7988"/>
    <cellStyle name="Comma 5 2 2 3 3 3" xfId="6158"/>
    <cellStyle name="Comma 5 2 2 3 3 4" xfId="3412"/>
    <cellStyle name="Comma 5 2 2 3 4" xfId="4417"/>
    <cellStyle name="Comma 5 2 2 3 5" xfId="7072"/>
    <cellStyle name="Comma 5 2 2 3 6" xfId="4784"/>
    <cellStyle name="Comma 5 2 2 3 7" xfId="2496"/>
    <cellStyle name="Comma 5 2 2 4" xfId="716"/>
    <cellStyle name="Comma 5 2 2 4 2" xfId="1760"/>
    <cellStyle name="Comma 5 2 2 4 2 2" xfId="8213"/>
    <cellStyle name="Comma 5 2 2 4 2 3" xfId="6383"/>
    <cellStyle name="Comma 5 2 2 4 2 4" xfId="3637"/>
    <cellStyle name="Comma 5 2 2 4 3" xfId="4667"/>
    <cellStyle name="Comma 5 2 2 4 4" xfId="7297"/>
    <cellStyle name="Comma 5 2 2 4 5" xfId="5228"/>
    <cellStyle name="Comma 5 2 2 4 6" xfId="2721"/>
    <cellStyle name="Comma 5 2 2 5" xfId="1240"/>
    <cellStyle name="Comma 5 2 2 5 2" xfId="7757"/>
    <cellStyle name="Comma 5 2 2 5 3" xfId="5927"/>
    <cellStyle name="Comma 5 2 2 5 4" xfId="3181"/>
    <cellStyle name="Comma 5 2 2 6" xfId="4154"/>
    <cellStyle name="Comma 5 2 2 7" xfId="6754"/>
    <cellStyle name="Comma 5 2 2 8" xfId="5720"/>
    <cellStyle name="Comma 5 2 2 9" xfId="2265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2 2" xfId="8510"/>
    <cellStyle name="Comma 5 2 3 2 2 2 2 3" xfId="6680"/>
    <cellStyle name="Comma 5 2 3 2 2 2 2 4" xfId="3934"/>
    <cellStyle name="Comma 5 2 3 2 2 2 3" xfId="4987"/>
    <cellStyle name="Comma 5 2 3 2 2 2 4" xfId="7594"/>
    <cellStyle name="Comma 5 2 3 2 2 2 5" xfId="5489"/>
    <cellStyle name="Comma 5 2 3 2 2 2 6" xfId="3018"/>
    <cellStyle name="Comma 5 2 3 2 2 3" xfId="1575"/>
    <cellStyle name="Comma 5 2 3 2 2 3 2" xfId="8060"/>
    <cellStyle name="Comma 5 2 3 2 2 3 3" xfId="6230"/>
    <cellStyle name="Comma 5 2 3 2 2 3 4" xfId="3484"/>
    <cellStyle name="Comma 5 2 3 2 2 4" xfId="4489"/>
    <cellStyle name="Comma 5 2 3 2 2 5" xfId="7144"/>
    <cellStyle name="Comma 5 2 3 2 2 6" xfId="5727"/>
    <cellStyle name="Comma 5 2 3 2 2 7" xfId="2568"/>
    <cellStyle name="Comma 5 2 3 2 3" xfId="788"/>
    <cellStyle name="Comma 5 2 3 2 3 2" xfId="1832"/>
    <cellStyle name="Comma 5 2 3 2 3 2 2" xfId="8285"/>
    <cellStyle name="Comma 5 2 3 2 3 2 3" xfId="6455"/>
    <cellStyle name="Comma 5 2 3 2 3 2 4" xfId="3709"/>
    <cellStyle name="Comma 5 2 3 2 3 3" xfId="4739"/>
    <cellStyle name="Comma 5 2 3 2 3 4" xfId="7369"/>
    <cellStyle name="Comma 5 2 3 2 3 5" xfId="5660"/>
    <cellStyle name="Comma 5 2 3 2 3 6" xfId="2793"/>
    <cellStyle name="Comma 5 2 3 2 4" xfId="1316"/>
    <cellStyle name="Comma 5 2 3 2 4 2" xfId="7833"/>
    <cellStyle name="Comma 5 2 3 2 4 3" xfId="6003"/>
    <cellStyle name="Comma 5 2 3 2 4 4" xfId="3257"/>
    <cellStyle name="Comma 5 2 3 2 5" xfId="4236"/>
    <cellStyle name="Comma 5 2 3 2 6" xfId="6917"/>
    <cellStyle name="Comma 5 2 3 2 7" xfId="5403"/>
    <cellStyle name="Comma 5 2 3 2 8" xfId="2341"/>
    <cellStyle name="Comma 5 2 3 3" xfId="423"/>
    <cellStyle name="Comma 5 2 3 3 2" xfId="937"/>
    <cellStyle name="Comma 5 2 3 3 2 2" xfId="1981"/>
    <cellStyle name="Comma 5 2 3 3 2 2 2" xfId="8402"/>
    <cellStyle name="Comma 5 2 3 3 2 2 3" xfId="6572"/>
    <cellStyle name="Comma 5 2 3 3 2 2 4" xfId="3826"/>
    <cellStyle name="Comma 5 2 3 3 2 3" xfId="4879"/>
    <cellStyle name="Comma 5 2 3 3 2 4" xfId="7486"/>
    <cellStyle name="Comma 5 2 3 3 2 5" xfId="5767"/>
    <cellStyle name="Comma 5 2 3 3 2 6" xfId="2910"/>
    <cellStyle name="Comma 5 2 3 3 3" xfId="1467"/>
    <cellStyle name="Comma 5 2 3 3 3 2" xfId="7952"/>
    <cellStyle name="Comma 5 2 3 3 3 3" xfId="6122"/>
    <cellStyle name="Comma 5 2 3 3 3 4" xfId="3376"/>
    <cellStyle name="Comma 5 2 3 3 4" xfId="4381"/>
    <cellStyle name="Comma 5 2 3 3 5" xfId="7036"/>
    <cellStyle name="Comma 5 2 3 3 6" xfId="5320"/>
    <cellStyle name="Comma 5 2 3 3 7" xfId="2460"/>
    <cellStyle name="Comma 5 2 3 4" xfId="680"/>
    <cellStyle name="Comma 5 2 3 4 2" xfId="1724"/>
    <cellStyle name="Comma 5 2 3 4 2 2" xfId="8177"/>
    <cellStyle name="Comma 5 2 3 4 2 3" xfId="6347"/>
    <cellStyle name="Comma 5 2 3 4 2 4" xfId="3601"/>
    <cellStyle name="Comma 5 2 3 4 3" xfId="4631"/>
    <cellStyle name="Comma 5 2 3 4 4" xfId="7261"/>
    <cellStyle name="Comma 5 2 3 4 5" xfId="5630"/>
    <cellStyle name="Comma 5 2 3 4 6" xfId="2685"/>
    <cellStyle name="Comma 5 2 3 5" xfId="1202"/>
    <cellStyle name="Comma 5 2 3 5 2" xfId="7719"/>
    <cellStyle name="Comma 5 2 3 5 3" xfId="5889"/>
    <cellStyle name="Comma 5 2 3 5 4" xfId="3143"/>
    <cellStyle name="Comma 5 2 3 6" xfId="4115"/>
    <cellStyle name="Comma 5 2 3 7" xfId="6843"/>
    <cellStyle name="Comma 5 2 3 8" xfId="5181"/>
    <cellStyle name="Comma 5 2 3 9" xfId="2227"/>
    <cellStyle name="Comma 5 2 4" xfId="227"/>
    <cellStyle name="Comma 5 2 4 2" xfId="495"/>
    <cellStyle name="Comma 5 2 4 2 2" xfId="1009"/>
    <cellStyle name="Comma 5 2 4 2 2 2" xfId="2053"/>
    <cellStyle name="Comma 5 2 4 2 2 2 2" xfId="8474"/>
    <cellStyle name="Comma 5 2 4 2 2 2 3" xfId="6644"/>
    <cellStyle name="Comma 5 2 4 2 2 2 4" xfId="3898"/>
    <cellStyle name="Comma 5 2 4 2 2 3" xfId="4951"/>
    <cellStyle name="Comma 5 2 4 2 2 4" xfId="7558"/>
    <cellStyle name="Comma 5 2 4 2 2 5" xfId="4024"/>
    <cellStyle name="Comma 5 2 4 2 2 6" xfId="2982"/>
    <cellStyle name="Comma 5 2 4 2 3" xfId="1539"/>
    <cellStyle name="Comma 5 2 4 2 3 2" xfId="8024"/>
    <cellStyle name="Comma 5 2 4 2 3 3" xfId="6194"/>
    <cellStyle name="Comma 5 2 4 2 3 4" xfId="3448"/>
    <cellStyle name="Comma 5 2 4 2 4" xfId="4453"/>
    <cellStyle name="Comma 5 2 4 2 5" xfId="7108"/>
    <cellStyle name="Comma 5 2 4 2 6" xfId="5478"/>
    <cellStyle name="Comma 5 2 4 2 7" xfId="2532"/>
    <cellStyle name="Comma 5 2 4 3" xfId="752"/>
    <cellStyle name="Comma 5 2 4 3 2" xfId="1796"/>
    <cellStyle name="Comma 5 2 4 3 2 2" xfId="8249"/>
    <cellStyle name="Comma 5 2 4 3 2 3" xfId="6419"/>
    <cellStyle name="Comma 5 2 4 3 2 4" xfId="3673"/>
    <cellStyle name="Comma 5 2 4 3 3" xfId="4703"/>
    <cellStyle name="Comma 5 2 4 3 4" xfId="7333"/>
    <cellStyle name="Comma 5 2 4 3 5" xfId="5045"/>
    <cellStyle name="Comma 5 2 4 3 6" xfId="2757"/>
    <cellStyle name="Comma 5 2 4 4" xfId="1278"/>
    <cellStyle name="Comma 5 2 4 4 2" xfId="7795"/>
    <cellStyle name="Comma 5 2 4 4 3" xfId="5965"/>
    <cellStyle name="Comma 5 2 4 4 4" xfId="3219"/>
    <cellStyle name="Comma 5 2 4 5" xfId="4197"/>
    <cellStyle name="Comma 5 2 4 6" xfId="6879"/>
    <cellStyle name="Comma 5 2 4 7" xfId="5317"/>
    <cellStyle name="Comma 5 2 4 8" xfId="2303"/>
    <cellStyle name="Comma 5 2 5" xfId="387"/>
    <cellStyle name="Comma 5 2 5 2" xfId="901"/>
    <cellStyle name="Comma 5 2 5 2 2" xfId="1945"/>
    <cellStyle name="Comma 5 2 5 2 2 2" xfId="8366"/>
    <cellStyle name="Comma 5 2 5 2 2 3" xfId="6536"/>
    <cellStyle name="Comma 5 2 5 2 2 4" xfId="3790"/>
    <cellStyle name="Comma 5 2 5 2 3" xfId="4843"/>
    <cellStyle name="Comma 5 2 5 2 4" xfId="7450"/>
    <cellStyle name="Comma 5 2 5 2 5" xfId="3997"/>
    <cellStyle name="Comma 5 2 5 2 6" xfId="2874"/>
    <cellStyle name="Comma 5 2 5 3" xfId="1431"/>
    <cellStyle name="Comma 5 2 5 3 2" xfId="7916"/>
    <cellStyle name="Comma 5 2 5 3 3" xfId="6086"/>
    <cellStyle name="Comma 5 2 5 3 4" xfId="3340"/>
    <cellStyle name="Comma 5 2 5 4" xfId="4345"/>
    <cellStyle name="Comma 5 2 5 5" xfId="7000"/>
    <cellStyle name="Comma 5 2 5 6" xfId="5417"/>
    <cellStyle name="Comma 5 2 5 7" xfId="2424"/>
    <cellStyle name="Comma 5 2 6" xfId="644"/>
    <cellStyle name="Comma 5 2 6 2" xfId="1688"/>
    <cellStyle name="Comma 5 2 6 2 2" xfId="8141"/>
    <cellStyle name="Comma 5 2 6 2 3" xfId="6311"/>
    <cellStyle name="Comma 5 2 6 2 4" xfId="3565"/>
    <cellStyle name="Comma 5 2 6 3" xfId="4595"/>
    <cellStyle name="Comma 5 2 6 4" xfId="7225"/>
    <cellStyle name="Comma 5 2 6 5" xfId="5584"/>
    <cellStyle name="Comma 5 2 6 6" xfId="2649"/>
    <cellStyle name="Comma 5 2 7" xfId="1164"/>
    <cellStyle name="Comma 5 2 7 2" xfId="7681"/>
    <cellStyle name="Comma 5 2 7 3" xfId="5851"/>
    <cellStyle name="Comma 5 2 7 4" xfId="3105"/>
    <cellStyle name="Comma 5 2 8" xfId="4076"/>
    <cellStyle name="Comma 5 2 9" xfId="6820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2 2" xfId="8528"/>
    <cellStyle name="Comma 5 3 2 2 2 2 3" xfId="6698"/>
    <cellStyle name="Comma 5 3 2 2 2 2 4" xfId="3952"/>
    <cellStyle name="Comma 5 3 2 2 2 3" xfId="5005"/>
    <cellStyle name="Comma 5 3 2 2 2 4" xfId="7612"/>
    <cellStyle name="Comma 5 3 2 2 2 5" xfId="5398"/>
    <cellStyle name="Comma 5 3 2 2 2 6" xfId="3036"/>
    <cellStyle name="Comma 5 3 2 2 3" xfId="1593"/>
    <cellStyle name="Comma 5 3 2 2 3 2" xfId="8078"/>
    <cellStyle name="Comma 5 3 2 2 3 3" xfId="6248"/>
    <cellStyle name="Comma 5 3 2 2 3 4" xfId="3502"/>
    <cellStyle name="Comma 5 3 2 2 4" xfId="4507"/>
    <cellStyle name="Comma 5 3 2 2 5" xfId="7162"/>
    <cellStyle name="Comma 5 3 2 2 6" xfId="4008"/>
    <cellStyle name="Comma 5 3 2 2 7" xfId="2586"/>
    <cellStyle name="Comma 5 3 2 3" xfId="806"/>
    <cellStyle name="Comma 5 3 2 3 2" xfId="1850"/>
    <cellStyle name="Comma 5 3 2 3 2 2" xfId="8303"/>
    <cellStyle name="Comma 5 3 2 3 2 3" xfId="6473"/>
    <cellStyle name="Comma 5 3 2 3 2 4" xfId="3727"/>
    <cellStyle name="Comma 5 3 2 3 3" xfId="4757"/>
    <cellStyle name="Comma 5 3 2 3 4" xfId="7387"/>
    <cellStyle name="Comma 5 3 2 3 5" xfId="5194"/>
    <cellStyle name="Comma 5 3 2 3 6" xfId="2811"/>
    <cellStyle name="Comma 5 3 2 4" xfId="1335"/>
    <cellStyle name="Comma 5 3 2 4 2" xfId="7852"/>
    <cellStyle name="Comma 5 3 2 4 3" xfId="6022"/>
    <cellStyle name="Comma 5 3 2 4 4" xfId="3276"/>
    <cellStyle name="Comma 5 3 2 5" xfId="4255"/>
    <cellStyle name="Comma 5 3 2 6" xfId="6936"/>
    <cellStyle name="Comma 5 3 2 7" xfId="5559"/>
    <cellStyle name="Comma 5 3 2 8" xfId="2360"/>
    <cellStyle name="Comma 5 3 3" xfId="441"/>
    <cellStyle name="Comma 5 3 3 2" xfId="955"/>
    <cellStyle name="Comma 5 3 3 2 2" xfId="1999"/>
    <cellStyle name="Comma 5 3 3 2 2 2" xfId="8420"/>
    <cellStyle name="Comma 5 3 3 2 2 3" xfId="6590"/>
    <cellStyle name="Comma 5 3 3 2 2 4" xfId="3844"/>
    <cellStyle name="Comma 5 3 3 2 3" xfId="4897"/>
    <cellStyle name="Comma 5 3 3 2 4" xfId="7504"/>
    <cellStyle name="Comma 5 3 3 2 5" xfId="5402"/>
    <cellStyle name="Comma 5 3 3 2 6" xfId="2928"/>
    <cellStyle name="Comma 5 3 3 3" xfId="1485"/>
    <cellStyle name="Comma 5 3 3 3 2" xfId="7970"/>
    <cellStyle name="Comma 5 3 3 3 3" xfId="6140"/>
    <cellStyle name="Comma 5 3 3 3 4" xfId="3394"/>
    <cellStyle name="Comma 5 3 3 4" xfId="4399"/>
    <cellStyle name="Comma 5 3 3 5" xfId="7054"/>
    <cellStyle name="Comma 5 3 3 6" xfId="5455"/>
    <cellStyle name="Comma 5 3 3 7" xfId="2478"/>
    <cellStyle name="Comma 5 3 4" xfId="698"/>
    <cellStyle name="Comma 5 3 4 2" xfId="1742"/>
    <cellStyle name="Comma 5 3 4 2 2" xfId="8195"/>
    <cellStyle name="Comma 5 3 4 2 3" xfId="6365"/>
    <cellStyle name="Comma 5 3 4 2 4" xfId="3619"/>
    <cellStyle name="Comma 5 3 4 3" xfId="4649"/>
    <cellStyle name="Comma 5 3 4 4" xfId="7279"/>
    <cellStyle name="Comma 5 3 4 5" xfId="5790"/>
    <cellStyle name="Comma 5 3 4 6" xfId="2703"/>
    <cellStyle name="Comma 5 3 5" xfId="1221"/>
    <cellStyle name="Comma 5 3 5 2" xfId="7738"/>
    <cellStyle name="Comma 5 3 5 3" xfId="5908"/>
    <cellStyle name="Comma 5 3 5 4" xfId="3162"/>
    <cellStyle name="Comma 5 3 6" xfId="4134"/>
    <cellStyle name="Comma 5 3 7" xfId="6731"/>
    <cellStyle name="Comma 5 3 8" xfId="5429"/>
    <cellStyle name="Comma 5 3 9" xfId="2246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2 2" xfId="8492"/>
    <cellStyle name="Comma 5 4 2 2 2 2 3" xfId="6662"/>
    <cellStyle name="Comma 5 4 2 2 2 2 4" xfId="3916"/>
    <cellStyle name="Comma 5 4 2 2 2 3" xfId="4969"/>
    <cellStyle name="Comma 5 4 2 2 2 4" xfId="7576"/>
    <cellStyle name="Comma 5 4 2 2 2 5" xfId="5352"/>
    <cellStyle name="Comma 5 4 2 2 2 6" xfId="3000"/>
    <cellStyle name="Comma 5 4 2 2 3" xfId="1557"/>
    <cellStyle name="Comma 5 4 2 2 3 2" xfId="8042"/>
    <cellStyle name="Comma 5 4 2 2 3 3" xfId="6212"/>
    <cellStyle name="Comma 5 4 2 2 3 4" xfId="3466"/>
    <cellStyle name="Comma 5 4 2 2 4" xfId="4471"/>
    <cellStyle name="Comma 5 4 2 2 5" xfId="7126"/>
    <cellStyle name="Comma 5 4 2 2 6" xfId="5225"/>
    <cellStyle name="Comma 5 4 2 2 7" xfId="2550"/>
    <cellStyle name="Comma 5 4 2 3" xfId="770"/>
    <cellStyle name="Comma 5 4 2 3 2" xfId="1814"/>
    <cellStyle name="Comma 5 4 2 3 2 2" xfId="8267"/>
    <cellStyle name="Comma 5 4 2 3 2 3" xfId="6437"/>
    <cellStyle name="Comma 5 4 2 3 2 4" xfId="3691"/>
    <cellStyle name="Comma 5 4 2 3 3" xfId="4721"/>
    <cellStyle name="Comma 5 4 2 3 4" xfId="7351"/>
    <cellStyle name="Comma 5 4 2 3 5" xfId="5088"/>
    <cellStyle name="Comma 5 4 2 3 6" xfId="2775"/>
    <cellStyle name="Comma 5 4 2 4" xfId="1297"/>
    <cellStyle name="Comma 5 4 2 4 2" xfId="7814"/>
    <cellStyle name="Comma 5 4 2 4 3" xfId="5984"/>
    <cellStyle name="Comma 5 4 2 4 4" xfId="3238"/>
    <cellStyle name="Comma 5 4 2 5" xfId="4217"/>
    <cellStyle name="Comma 5 4 2 6" xfId="6898"/>
    <cellStyle name="Comma 5 4 2 7" xfId="5239"/>
    <cellStyle name="Comma 5 4 2 8" xfId="2322"/>
    <cellStyle name="Comma 5 4 3" xfId="405"/>
    <cellStyle name="Comma 5 4 3 2" xfId="919"/>
    <cellStyle name="Comma 5 4 3 2 2" xfId="1963"/>
    <cellStyle name="Comma 5 4 3 2 2 2" xfId="8384"/>
    <cellStyle name="Comma 5 4 3 2 2 3" xfId="6554"/>
    <cellStyle name="Comma 5 4 3 2 2 4" xfId="3808"/>
    <cellStyle name="Comma 5 4 3 2 3" xfId="4861"/>
    <cellStyle name="Comma 5 4 3 2 4" xfId="7468"/>
    <cellStyle name="Comma 5 4 3 2 5" xfId="5687"/>
    <cellStyle name="Comma 5 4 3 2 6" xfId="2892"/>
    <cellStyle name="Comma 5 4 3 3" xfId="1449"/>
    <cellStyle name="Comma 5 4 3 3 2" xfId="7934"/>
    <cellStyle name="Comma 5 4 3 3 3" xfId="6104"/>
    <cellStyle name="Comma 5 4 3 3 4" xfId="3358"/>
    <cellStyle name="Comma 5 4 3 4" xfId="4363"/>
    <cellStyle name="Comma 5 4 3 5" xfId="7018"/>
    <cellStyle name="Comma 5 4 3 6" xfId="5573"/>
    <cellStyle name="Comma 5 4 3 7" xfId="2442"/>
    <cellStyle name="Comma 5 4 4" xfId="662"/>
    <cellStyle name="Comma 5 4 4 2" xfId="1706"/>
    <cellStyle name="Comma 5 4 4 2 2" xfId="8159"/>
    <cellStyle name="Comma 5 4 4 2 3" xfId="6329"/>
    <cellStyle name="Comma 5 4 4 2 4" xfId="3583"/>
    <cellStyle name="Comma 5 4 4 3" xfId="4613"/>
    <cellStyle name="Comma 5 4 4 4" xfId="7243"/>
    <cellStyle name="Comma 5 4 4 5" xfId="5056"/>
    <cellStyle name="Comma 5 4 4 6" xfId="2667"/>
    <cellStyle name="Comma 5 4 5" xfId="1183"/>
    <cellStyle name="Comma 5 4 5 2" xfId="7700"/>
    <cellStyle name="Comma 5 4 5 3" xfId="5870"/>
    <cellStyle name="Comma 5 4 5 4" xfId="3124"/>
    <cellStyle name="Comma 5 4 6" xfId="4096"/>
    <cellStyle name="Comma 5 4 7" xfId="6814"/>
    <cellStyle name="Comma 5 4 8" xfId="5191"/>
    <cellStyle name="Comma 5 4 9" xfId="2208"/>
    <cellStyle name="Comma 5 5" xfId="207"/>
    <cellStyle name="Comma 5 5 2" xfId="477"/>
    <cellStyle name="Comma 5 5 2 2" xfId="991"/>
    <cellStyle name="Comma 5 5 2 2 2" xfId="2035"/>
    <cellStyle name="Comma 5 5 2 2 2 2" xfId="8456"/>
    <cellStyle name="Comma 5 5 2 2 2 3" xfId="6626"/>
    <cellStyle name="Comma 5 5 2 2 2 4" xfId="3880"/>
    <cellStyle name="Comma 5 5 2 2 3" xfId="4933"/>
    <cellStyle name="Comma 5 5 2 2 4" xfId="7540"/>
    <cellStyle name="Comma 5 5 2 2 5" xfId="5329"/>
    <cellStyle name="Comma 5 5 2 2 6" xfId="2964"/>
    <cellStyle name="Comma 5 5 2 3" xfId="1521"/>
    <cellStyle name="Comma 5 5 2 3 2" xfId="8006"/>
    <cellStyle name="Comma 5 5 2 3 3" xfId="6176"/>
    <cellStyle name="Comma 5 5 2 3 4" xfId="3430"/>
    <cellStyle name="Comma 5 5 2 4" xfId="4435"/>
    <cellStyle name="Comma 5 5 2 5" xfId="7090"/>
    <cellStyle name="Comma 5 5 2 6" xfId="5340"/>
    <cellStyle name="Comma 5 5 2 7" xfId="2514"/>
    <cellStyle name="Comma 5 5 3" xfId="734"/>
    <cellStyle name="Comma 5 5 3 2" xfId="1778"/>
    <cellStyle name="Comma 5 5 3 2 2" xfId="8231"/>
    <cellStyle name="Comma 5 5 3 2 3" xfId="6401"/>
    <cellStyle name="Comma 5 5 3 2 4" xfId="3655"/>
    <cellStyle name="Comma 5 5 3 3" xfId="4685"/>
    <cellStyle name="Comma 5 5 3 4" xfId="7315"/>
    <cellStyle name="Comma 5 5 3 5" xfId="5730"/>
    <cellStyle name="Comma 5 5 3 6" xfId="2739"/>
    <cellStyle name="Comma 5 5 4" xfId="1259"/>
    <cellStyle name="Comma 5 5 4 2" xfId="7776"/>
    <cellStyle name="Comma 5 5 4 3" xfId="5946"/>
    <cellStyle name="Comma 5 5 4 4" xfId="3200"/>
    <cellStyle name="Comma 5 5 5" xfId="4177"/>
    <cellStyle name="Comma 5 5 6" xfId="6860"/>
    <cellStyle name="Comma 5 5 7" xfId="3991"/>
    <cellStyle name="Comma 5 5 8" xfId="2284"/>
    <cellStyle name="Comma 5 6" xfId="368"/>
    <cellStyle name="Comma 5 6 2" xfId="882"/>
    <cellStyle name="Comma 5 6 2 2" xfId="1926"/>
    <cellStyle name="Comma 5 6 2 2 2" xfId="8348"/>
    <cellStyle name="Comma 5 6 2 2 3" xfId="6518"/>
    <cellStyle name="Comma 5 6 2 2 4" xfId="3772"/>
    <cellStyle name="Comma 5 6 2 3" xfId="4824"/>
    <cellStyle name="Comma 5 6 2 4" xfId="7432"/>
    <cellStyle name="Comma 5 6 2 5" xfId="5513"/>
    <cellStyle name="Comma 5 6 2 6" xfId="2856"/>
    <cellStyle name="Comma 5 6 3" xfId="1412"/>
    <cellStyle name="Comma 5 6 3 2" xfId="7898"/>
    <cellStyle name="Comma 5 6 3 3" xfId="6068"/>
    <cellStyle name="Comma 5 6 3 4" xfId="3322"/>
    <cellStyle name="Comma 5 6 4" xfId="4326"/>
    <cellStyle name="Comma 5 6 5" xfId="6982"/>
    <cellStyle name="Comma 5 6 6" xfId="5707"/>
    <cellStyle name="Comma 5 6 7" xfId="2406"/>
    <cellStyle name="Comma 5 7" xfId="625"/>
    <cellStyle name="Comma 5 7 2" xfId="1669"/>
    <cellStyle name="Comma 5 7 2 2" xfId="8123"/>
    <cellStyle name="Comma 5 7 2 3" xfId="6293"/>
    <cellStyle name="Comma 5 7 2 4" xfId="3547"/>
    <cellStyle name="Comma 5 7 3" xfId="4576"/>
    <cellStyle name="Comma 5 7 4" xfId="7207"/>
    <cellStyle name="Comma 5 7 5" xfId="4017"/>
    <cellStyle name="Comma 5 7 6" xfId="2631"/>
    <cellStyle name="Comma 5 8" xfId="1144"/>
    <cellStyle name="Comma 5 8 2" xfId="7662"/>
    <cellStyle name="Comma 5 8 3" xfId="5832"/>
    <cellStyle name="Comma 5 8 4" xfId="3086"/>
    <cellStyle name="Comma 5 9" xfId="4056"/>
    <cellStyle name="Comma 6" xfId="81"/>
    <cellStyle name="Comma 6 10" xfId="2168"/>
    <cellStyle name="Comma 6 2" xfId="104"/>
    <cellStyle name="Comma 6 2 2" xfId="182"/>
    <cellStyle name="Comma 6 2 2 2" xfId="304"/>
    <cellStyle name="Comma 6 2 2 2 2" xfId="1353"/>
    <cellStyle name="Comma 6 2 2 2 2 2" xfId="7870"/>
    <cellStyle name="Comma 6 2 2 2 2 3" xfId="6040"/>
    <cellStyle name="Comma 6 2 2 2 2 4" xfId="3294"/>
    <cellStyle name="Comma 6 2 2 2 3" xfId="4274"/>
    <cellStyle name="Comma 6 2 2 2 4" xfId="6954"/>
    <cellStyle name="Comma 6 2 2 2 5" xfId="4560"/>
    <cellStyle name="Comma 6 2 2 2 6" xfId="2378"/>
    <cellStyle name="Comma 6 2 2 3" xfId="1239"/>
    <cellStyle name="Comma 6 2 2 3 2" xfId="7756"/>
    <cellStyle name="Comma 6 2 2 3 3" xfId="5926"/>
    <cellStyle name="Comma 6 2 2 3 4" xfId="3180"/>
    <cellStyle name="Comma 6 2 2 4" xfId="4153"/>
    <cellStyle name="Comma 6 2 2 5" xfId="6758"/>
    <cellStyle name="Comma 6 2 2 6" xfId="5506"/>
    <cellStyle name="Comma 6 2 2 7" xfId="2264"/>
    <cellStyle name="Comma 6 2 3" xfId="143"/>
    <cellStyle name="Comma 6 2 3 2" xfId="265"/>
    <cellStyle name="Comma 6 2 3 2 2" xfId="1315"/>
    <cellStyle name="Comma 6 2 3 2 2 2" xfId="7832"/>
    <cellStyle name="Comma 6 2 3 2 2 3" xfId="6002"/>
    <cellStyle name="Comma 6 2 3 2 2 4" xfId="3256"/>
    <cellStyle name="Comma 6 2 3 2 3" xfId="4235"/>
    <cellStyle name="Comma 6 2 3 2 4" xfId="6916"/>
    <cellStyle name="Comma 6 2 3 2 5" xfId="5173"/>
    <cellStyle name="Comma 6 2 3 2 6" xfId="2340"/>
    <cellStyle name="Comma 6 2 3 3" xfId="1201"/>
    <cellStyle name="Comma 6 2 3 3 2" xfId="7718"/>
    <cellStyle name="Comma 6 2 3 3 3" xfId="5888"/>
    <cellStyle name="Comma 6 2 3 3 4" xfId="3142"/>
    <cellStyle name="Comma 6 2 3 4" xfId="4114"/>
    <cellStyle name="Comma 6 2 3 5" xfId="6826"/>
    <cellStyle name="Comma 6 2 3 6" xfId="5608"/>
    <cellStyle name="Comma 6 2 3 7" xfId="2226"/>
    <cellStyle name="Comma 6 2 4" xfId="226"/>
    <cellStyle name="Comma 6 2 4 2" xfId="1277"/>
    <cellStyle name="Comma 6 2 4 2 2" xfId="7794"/>
    <cellStyle name="Comma 6 2 4 2 3" xfId="5964"/>
    <cellStyle name="Comma 6 2 4 2 4" xfId="3218"/>
    <cellStyle name="Comma 6 2 4 3" xfId="4196"/>
    <cellStyle name="Comma 6 2 4 4" xfId="6878"/>
    <cellStyle name="Comma 6 2 4 5" xfId="5743"/>
    <cellStyle name="Comma 6 2 4 6" xfId="2302"/>
    <cellStyle name="Comma 6 2 5" xfId="1163"/>
    <cellStyle name="Comma 6 2 5 2" xfId="7680"/>
    <cellStyle name="Comma 6 2 5 3" xfId="5850"/>
    <cellStyle name="Comma 6 2 5 4" xfId="3104"/>
    <cellStyle name="Comma 6 2 6" xfId="4075"/>
    <cellStyle name="Comma 6 2 7" xfId="6794"/>
    <cellStyle name="Comma 6 2 8" xfId="5383"/>
    <cellStyle name="Comma 6 2 9" xfId="2188"/>
    <cellStyle name="Comma 6 3" xfId="162"/>
    <cellStyle name="Comma 6 3 2" xfId="284"/>
    <cellStyle name="Comma 6 3 2 2" xfId="1334"/>
    <cellStyle name="Comma 6 3 2 2 2" xfId="7851"/>
    <cellStyle name="Comma 6 3 2 2 3" xfId="6021"/>
    <cellStyle name="Comma 6 3 2 2 4" xfId="3275"/>
    <cellStyle name="Comma 6 3 2 3" xfId="4254"/>
    <cellStyle name="Comma 6 3 2 4" xfId="6935"/>
    <cellStyle name="Comma 6 3 2 5" xfId="5253"/>
    <cellStyle name="Comma 6 3 2 6" xfId="2359"/>
    <cellStyle name="Comma 6 3 3" xfId="1220"/>
    <cellStyle name="Comma 6 3 3 2" xfId="7737"/>
    <cellStyle name="Comma 6 3 3 3" xfId="5907"/>
    <cellStyle name="Comma 6 3 3 4" xfId="3161"/>
    <cellStyle name="Comma 6 3 4" xfId="4133"/>
    <cellStyle name="Comma 6 3 5" xfId="6734"/>
    <cellStyle name="Comma 6 3 6" xfId="4315"/>
    <cellStyle name="Comma 6 3 7" xfId="2245"/>
    <cellStyle name="Comma 6 4" xfId="124"/>
    <cellStyle name="Comma 6 4 2" xfId="246"/>
    <cellStyle name="Comma 6 4 2 2" xfId="1296"/>
    <cellStyle name="Comma 6 4 2 2 2" xfId="7813"/>
    <cellStyle name="Comma 6 4 2 2 3" xfId="5983"/>
    <cellStyle name="Comma 6 4 2 2 4" xfId="3237"/>
    <cellStyle name="Comma 6 4 2 3" xfId="4216"/>
    <cellStyle name="Comma 6 4 2 4" xfId="6897"/>
    <cellStyle name="Comma 6 4 2 5" xfId="5666"/>
    <cellStyle name="Comma 6 4 2 6" xfId="2321"/>
    <cellStyle name="Comma 6 4 3" xfId="1182"/>
    <cellStyle name="Comma 6 4 3 2" xfId="7699"/>
    <cellStyle name="Comma 6 4 3 3" xfId="5869"/>
    <cellStyle name="Comma 6 4 3 4" xfId="3123"/>
    <cellStyle name="Comma 6 4 4" xfId="4095"/>
    <cellStyle name="Comma 6 4 5" xfId="6772"/>
    <cellStyle name="Comma 6 4 6" xfId="5619"/>
    <cellStyle name="Comma 6 4 7" xfId="2207"/>
    <cellStyle name="Comma 6 5" xfId="206"/>
    <cellStyle name="Comma 6 5 2" xfId="1258"/>
    <cellStyle name="Comma 6 5 2 2" xfId="7775"/>
    <cellStyle name="Comma 6 5 2 3" xfId="5945"/>
    <cellStyle name="Comma 6 5 2 4" xfId="3199"/>
    <cellStyle name="Comma 6 5 3" xfId="4176"/>
    <cellStyle name="Comma 6 5 4" xfId="6859"/>
    <cellStyle name="Comma 6 5 5" xfId="5127"/>
    <cellStyle name="Comma 6 5 6" xfId="2283"/>
    <cellStyle name="Comma 6 6" xfId="1141"/>
    <cellStyle name="Comma 6 6 2" xfId="7660"/>
    <cellStyle name="Comma 6 6 3" xfId="5830"/>
    <cellStyle name="Comma 6 6 4" xfId="3084"/>
    <cellStyle name="Comma 6 7" xfId="4053"/>
    <cellStyle name="Comma 6 8" xfId="6844"/>
    <cellStyle name="Comma 6 9" xfId="5592"/>
    <cellStyle name="Comma 7" xfId="95"/>
    <cellStyle name="Comma 7 10" xfId="4793"/>
    <cellStyle name="Comma 7 11" xfId="2179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2 2" xfId="8537"/>
    <cellStyle name="Comma 7 2 2 2 2 2 3" xfId="6707"/>
    <cellStyle name="Comma 7 2 2 2 2 2 4" xfId="3961"/>
    <cellStyle name="Comma 7 2 2 2 2 3" xfId="5014"/>
    <cellStyle name="Comma 7 2 2 2 2 4" xfId="7621"/>
    <cellStyle name="Comma 7 2 2 2 2 5" xfId="5492"/>
    <cellStyle name="Comma 7 2 2 2 2 6" xfId="3045"/>
    <cellStyle name="Comma 7 2 2 2 3" xfId="1602"/>
    <cellStyle name="Comma 7 2 2 2 3 2" xfId="8087"/>
    <cellStyle name="Comma 7 2 2 2 3 3" xfId="6257"/>
    <cellStyle name="Comma 7 2 2 2 3 4" xfId="3511"/>
    <cellStyle name="Comma 7 2 2 2 4" xfId="4516"/>
    <cellStyle name="Comma 7 2 2 2 5" xfId="7171"/>
    <cellStyle name="Comma 7 2 2 2 6" xfId="4811"/>
    <cellStyle name="Comma 7 2 2 2 7" xfId="2595"/>
    <cellStyle name="Comma 7 2 2 3" xfId="815"/>
    <cellStyle name="Comma 7 2 2 3 2" xfId="1859"/>
    <cellStyle name="Comma 7 2 2 3 2 2" xfId="8312"/>
    <cellStyle name="Comma 7 2 2 3 2 3" xfId="6482"/>
    <cellStyle name="Comma 7 2 2 3 2 4" xfId="3736"/>
    <cellStyle name="Comma 7 2 2 3 3" xfId="4766"/>
    <cellStyle name="Comma 7 2 2 3 4" xfId="7396"/>
    <cellStyle name="Comma 7 2 2 3 5" xfId="5745"/>
    <cellStyle name="Comma 7 2 2 3 6" xfId="2820"/>
    <cellStyle name="Comma 7 2 2 4" xfId="1344"/>
    <cellStyle name="Comma 7 2 2 4 2" xfId="7861"/>
    <cellStyle name="Comma 7 2 2 4 3" xfId="6031"/>
    <cellStyle name="Comma 7 2 2 4 4" xfId="3285"/>
    <cellStyle name="Comma 7 2 2 5" xfId="4265"/>
    <cellStyle name="Comma 7 2 2 6" xfId="6945"/>
    <cellStyle name="Comma 7 2 2 7" xfId="5299"/>
    <cellStyle name="Comma 7 2 2 8" xfId="2369"/>
    <cellStyle name="Comma 7 2 3" xfId="450"/>
    <cellStyle name="Comma 7 2 3 2" xfId="964"/>
    <cellStyle name="Comma 7 2 3 2 2" xfId="2008"/>
    <cellStyle name="Comma 7 2 3 2 2 2" xfId="8429"/>
    <cellStyle name="Comma 7 2 3 2 2 3" xfId="6599"/>
    <cellStyle name="Comma 7 2 3 2 2 4" xfId="3853"/>
    <cellStyle name="Comma 7 2 3 2 3" xfId="4906"/>
    <cellStyle name="Comma 7 2 3 2 4" xfId="7513"/>
    <cellStyle name="Comma 7 2 3 2 5" xfId="5648"/>
    <cellStyle name="Comma 7 2 3 2 6" xfId="2937"/>
    <cellStyle name="Comma 7 2 3 3" xfId="1494"/>
    <cellStyle name="Comma 7 2 3 3 2" xfId="7979"/>
    <cellStyle name="Comma 7 2 3 3 3" xfId="6149"/>
    <cellStyle name="Comma 7 2 3 3 4" xfId="3403"/>
    <cellStyle name="Comma 7 2 3 4" xfId="4408"/>
    <cellStyle name="Comma 7 2 3 5" xfId="7063"/>
    <cellStyle name="Comma 7 2 3 6" xfId="5698"/>
    <cellStyle name="Comma 7 2 3 7" xfId="2487"/>
    <cellStyle name="Comma 7 2 4" xfId="707"/>
    <cellStyle name="Comma 7 2 4 2" xfId="1751"/>
    <cellStyle name="Comma 7 2 4 2 2" xfId="8204"/>
    <cellStyle name="Comma 7 2 4 2 3" xfId="6374"/>
    <cellStyle name="Comma 7 2 4 2 4" xfId="3628"/>
    <cellStyle name="Comma 7 2 4 3" xfId="4658"/>
    <cellStyle name="Comma 7 2 4 4" xfId="7288"/>
    <cellStyle name="Comma 7 2 4 5" xfId="5623"/>
    <cellStyle name="Comma 7 2 4 6" xfId="2712"/>
    <cellStyle name="Comma 7 2 5" xfId="1230"/>
    <cellStyle name="Comma 7 2 5 2" xfId="7747"/>
    <cellStyle name="Comma 7 2 5 3" xfId="5917"/>
    <cellStyle name="Comma 7 2 5 4" xfId="3171"/>
    <cellStyle name="Comma 7 2 6" xfId="4144"/>
    <cellStyle name="Comma 7 2 7" xfId="6749"/>
    <cellStyle name="Comma 7 2 8" xfId="5247"/>
    <cellStyle name="Comma 7 2 9" xfId="2255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2 2" xfId="8501"/>
    <cellStyle name="Comma 7 3 2 2 2 2 3" xfId="6671"/>
    <cellStyle name="Comma 7 3 2 2 2 2 4" xfId="3925"/>
    <cellStyle name="Comma 7 3 2 2 2 3" xfId="4978"/>
    <cellStyle name="Comma 7 3 2 2 2 4" xfId="7585"/>
    <cellStyle name="Comma 7 3 2 2 2 5" xfId="5082"/>
    <cellStyle name="Comma 7 3 2 2 2 6" xfId="3009"/>
    <cellStyle name="Comma 7 3 2 2 3" xfId="1566"/>
    <cellStyle name="Comma 7 3 2 2 3 2" xfId="8051"/>
    <cellStyle name="Comma 7 3 2 2 3 3" xfId="6221"/>
    <cellStyle name="Comma 7 3 2 2 3 4" xfId="3475"/>
    <cellStyle name="Comma 7 3 2 2 4" xfId="4480"/>
    <cellStyle name="Comma 7 3 2 2 5" xfId="7135"/>
    <cellStyle name="Comma 7 3 2 2 6" xfId="5563"/>
    <cellStyle name="Comma 7 3 2 2 7" xfId="2559"/>
    <cellStyle name="Comma 7 3 2 3" xfId="779"/>
    <cellStyle name="Comma 7 3 2 3 2" xfId="1823"/>
    <cellStyle name="Comma 7 3 2 3 2 2" xfId="8276"/>
    <cellStyle name="Comma 7 3 2 3 2 3" xfId="6446"/>
    <cellStyle name="Comma 7 3 2 3 2 4" xfId="3700"/>
    <cellStyle name="Comma 7 3 2 3 3" xfId="4730"/>
    <cellStyle name="Comma 7 3 2 3 4" xfId="7360"/>
    <cellStyle name="Comma 7 3 2 3 5" xfId="3985"/>
    <cellStyle name="Comma 7 3 2 3 6" xfId="2784"/>
    <cellStyle name="Comma 7 3 2 4" xfId="1306"/>
    <cellStyle name="Comma 7 3 2 4 2" xfId="7823"/>
    <cellStyle name="Comma 7 3 2 4 3" xfId="5993"/>
    <cellStyle name="Comma 7 3 2 4 4" xfId="3247"/>
    <cellStyle name="Comma 7 3 2 5" xfId="4226"/>
    <cellStyle name="Comma 7 3 2 6" xfId="6907"/>
    <cellStyle name="Comma 7 3 2 7" xfId="5579"/>
    <cellStyle name="Comma 7 3 2 8" xfId="2331"/>
    <cellStyle name="Comma 7 3 3" xfId="414"/>
    <cellStyle name="Comma 7 3 3 2" xfId="928"/>
    <cellStyle name="Comma 7 3 3 2 2" xfId="1972"/>
    <cellStyle name="Comma 7 3 3 2 2 2" xfId="8393"/>
    <cellStyle name="Comma 7 3 3 2 2 3" xfId="6563"/>
    <cellStyle name="Comma 7 3 3 2 2 4" xfId="3817"/>
    <cellStyle name="Comma 7 3 3 2 3" xfId="4870"/>
    <cellStyle name="Comma 7 3 3 2 4" xfId="7477"/>
    <cellStyle name="Comma 7 3 3 2 5" xfId="5214"/>
    <cellStyle name="Comma 7 3 3 2 6" xfId="2901"/>
    <cellStyle name="Comma 7 3 3 3" xfId="1458"/>
    <cellStyle name="Comma 7 3 3 3 2" xfId="7943"/>
    <cellStyle name="Comma 7 3 3 3 3" xfId="6113"/>
    <cellStyle name="Comma 7 3 3 3 4" xfId="3367"/>
    <cellStyle name="Comma 7 3 3 4" xfId="4372"/>
    <cellStyle name="Comma 7 3 3 5" xfId="7027"/>
    <cellStyle name="Comma 7 3 3 6" xfId="5502"/>
    <cellStyle name="Comma 7 3 3 7" xfId="2451"/>
    <cellStyle name="Comma 7 3 4" xfId="671"/>
    <cellStyle name="Comma 7 3 4 2" xfId="1715"/>
    <cellStyle name="Comma 7 3 4 2 2" xfId="8168"/>
    <cellStyle name="Comma 7 3 4 2 3" xfId="6338"/>
    <cellStyle name="Comma 7 3 4 2 4" xfId="3592"/>
    <cellStyle name="Comma 7 3 4 3" xfId="4622"/>
    <cellStyle name="Comma 7 3 4 4" xfId="7252"/>
    <cellStyle name="Comma 7 3 4 5" xfId="5465"/>
    <cellStyle name="Comma 7 3 4 6" xfId="2676"/>
    <cellStyle name="Comma 7 3 5" xfId="1192"/>
    <cellStyle name="Comma 7 3 5 2" xfId="7709"/>
    <cellStyle name="Comma 7 3 5 3" xfId="5879"/>
    <cellStyle name="Comma 7 3 5 4" xfId="3133"/>
    <cellStyle name="Comma 7 3 6" xfId="4105"/>
    <cellStyle name="Comma 7 3 7" xfId="6830"/>
    <cellStyle name="Comma 7 3 8" xfId="4293"/>
    <cellStyle name="Comma 7 3 9" xfId="2217"/>
    <cellStyle name="Comma 7 4" xfId="217"/>
    <cellStyle name="Comma 7 4 2" xfId="486"/>
    <cellStyle name="Comma 7 4 2 2" xfId="1000"/>
    <cellStyle name="Comma 7 4 2 2 2" xfId="2044"/>
    <cellStyle name="Comma 7 4 2 2 2 2" xfId="8465"/>
    <cellStyle name="Comma 7 4 2 2 2 3" xfId="6635"/>
    <cellStyle name="Comma 7 4 2 2 2 4" xfId="3889"/>
    <cellStyle name="Comma 7 4 2 2 3" xfId="4942"/>
    <cellStyle name="Comma 7 4 2 2 4" xfId="7549"/>
    <cellStyle name="Comma 7 4 2 2 5" xfId="5140"/>
    <cellStyle name="Comma 7 4 2 2 6" xfId="2973"/>
    <cellStyle name="Comma 7 4 2 3" xfId="1530"/>
    <cellStyle name="Comma 7 4 2 3 2" xfId="8015"/>
    <cellStyle name="Comma 7 4 2 3 3" xfId="6185"/>
    <cellStyle name="Comma 7 4 2 3 4" xfId="3439"/>
    <cellStyle name="Comma 7 4 2 4" xfId="4444"/>
    <cellStyle name="Comma 7 4 2 5" xfId="7099"/>
    <cellStyle name="Comma 7 4 2 6" xfId="5070"/>
    <cellStyle name="Comma 7 4 2 7" xfId="2523"/>
    <cellStyle name="Comma 7 4 3" xfId="743"/>
    <cellStyle name="Comma 7 4 3 2" xfId="1787"/>
    <cellStyle name="Comma 7 4 3 2 2" xfId="8240"/>
    <cellStyle name="Comma 7 4 3 2 3" xfId="6410"/>
    <cellStyle name="Comma 7 4 3 2 4" xfId="3664"/>
    <cellStyle name="Comma 7 4 3 3" xfId="4694"/>
    <cellStyle name="Comma 7 4 3 4" xfId="7324"/>
    <cellStyle name="Comma 7 4 3 5" xfId="5115"/>
    <cellStyle name="Comma 7 4 3 6" xfId="2748"/>
    <cellStyle name="Comma 7 4 4" xfId="1268"/>
    <cellStyle name="Comma 7 4 4 2" xfId="7785"/>
    <cellStyle name="Comma 7 4 4 3" xfId="5955"/>
    <cellStyle name="Comma 7 4 4 4" xfId="3209"/>
    <cellStyle name="Comma 7 4 5" xfId="4187"/>
    <cellStyle name="Comma 7 4 6" xfId="6869"/>
    <cellStyle name="Comma 7 4 7" xfId="5192"/>
    <cellStyle name="Comma 7 4 8" xfId="2293"/>
    <cellStyle name="Comma 7 5" xfId="378"/>
    <cellStyle name="Comma 7 5 2" xfId="892"/>
    <cellStyle name="Comma 7 5 2 2" xfId="1936"/>
    <cellStyle name="Comma 7 5 2 2 2" xfId="8357"/>
    <cellStyle name="Comma 7 5 2 2 3" xfId="6527"/>
    <cellStyle name="Comma 7 5 2 2 4" xfId="3781"/>
    <cellStyle name="Comma 7 5 2 3" xfId="4834"/>
    <cellStyle name="Comma 7 5 2 4" xfId="7441"/>
    <cellStyle name="Comma 7 5 2 5" xfId="5110"/>
    <cellStyle name="Comma 7 5 2 6" xfId="2865"/>
    <cellStyle name="Comma 7 5 3" xfId="1422"/>
    <cellStyle name="Comma 7 5 3 2" xfId="7907"/>
    <cellStyle name="Comma 7 5 3 3" xfId="6077"/>
    <cellStyle name="Comma 7 5 3 4" xfId="3331"/>
    <cellStyle name="Comma 7 5 4" xfId="4336"/>
    <cellStyle name="Comma 7 5 5" xfId="6991"/>
    <cellStyle name="Comma 7 5 6" xfId="4544"/>
    <cellStyle name="Comma 7 5 7" xfId="2415"/>
    <cellStyle name="Comma 7 6" xfId="635"/>
    <cellStyle name="Comma 7 6 2" xfId="1679"/>
    <cellStyle name="Comma 7 6 2 2" xfId="8132"/>
    <cellStyle name="Comma 7 6 2 3" xfId="6302"/>
    <cellStyle name="Comma 7 6 2 4" xfId="3556"/>
    <cellStyle name="Comma 7 6 3" xfId="4586"/>
    <cellStyle name="Comma 7 6 4" xfId="7216"/>
    <cellStyle name="Comma 7 6 5" xfId="5245"/>
    <cellStyle name="Comma 7 6 6" xfId="2640"/>
    <cellStyle name="Comma 7 7" xfId="1154"/>
    <cellStyle name="Comma 7 7 2" xfId="7671"/>
    <cellStyle name="Comma 7 7 3" xfId="5841"/>
    <cellStyle name="Comma 7 7 4" xfId="3095"/>
    <cellStyle name="Comma 7 8" xfId="4066"/>
    <cellStyle name="Comma 7 9" xfId="6831"/>
    <cellStyle name="Comma 8" xfId="153"/>
    <cellStyle name="Comma 8 2" xfId="275"/>
    <cellStyle name="Comma 8 2 2" xfId="540"/>
    <cellStyle name="Comma 8 2 2 2" xfId="1054"/>
    <cellStyle name="Comma 8 2 2 2 2" xfId="2098"/>
    <cellStyle name="Comma 8 2 2 2 2 2" xfId="8519"/>
    <cellStyle name="Comma 8 2 2 2 2 3" xfId="6689"/>
    <cellStyle name="Comma 8 2 2 2 2 4" xfId="3943"/>
    <cellStyle name="Comma 8 2 2 2 3" xfId="4996"/>
    <cellStyle name="Comma 8 2 2 2 4" xfId="7603"/>
    <cellStyle name="Comma 8 2 2 2 5" xfId="4549"/>
    <cellStyle name="Comma 8 2 2 2 6" xfId="3027"/>
    <cellStyle name="Comma 8 2 2 3" xfId="1584"/>
    <cellStyle name="Comma 8 2 2 3 2" xfId="8069"/>
    <cellStyle name="Comma 8 2 2 3 3" xfId="6239"/>
    <cellStyle name="Comma 8 2 2 3 4" xfId="3493"/>
    <cellStyle name="Comma 8 2 2 4" xfId="4498"/>
    <cellStyle name="Comma 8 2 2 5" xfId="7153"/>
    <cellStyle name="Comma 8 2 2 6" xfId="5113"/>
    <cellStyle name="Comma 8 2 2 7" xfId="2577"/>
    <cellStyle name="Comma 8 2 3" xfId="797"/>
    <cellStyle name="Comma 8 2 3 2" xfId="1841"/>
    <cellStyle name="Comma 8 2 3 2 2" xfId="8294"/>
    <cellStyle name="Comma 8 2 3 2 3" xfId="6464"/>
    <cellStyle name="Comma 8 2 3 2 4" xfId="3718"/>
    <cellStyle name="Comma 8 2 3 3" xfId="4748"/>
    <cellStyle name="Comma 8 2 3 4" xfId="7378"/>
    <cellStyle name="Comma 8 2 3 5" xfId="5265"/>
    <cellStyle name="Comma 8 2 3 6" xfId="2802"/>
    <cellStyle name="Comma 8 2 4" xfId="1325"/>
    <cellStyle name="Comma 8 2 4 2" xfId="7842"/>
    <cellStyle name="Comma 8 2 4 3" xfId="6012"/>
    <cellStyle name="Comma 8 2 4 4" xfId="3266"/>
    <cellStyle name="Comma 8 2 5" xfId="4245"/>
    <cellStyle name="Comma 8 2 6" xfId="6926"/>
    <cellStyle name="Comma 8 2 7" xfId="5649"/>
    <cellStyle name="Comma 8 2 8" xfId="2350"/>
    <cellStyle name="Comma 8 3" xfId="432"/>
    <cellStyle name="Comma 8 3 2" xfId="946"/>
    <cellStyle name="Comma 8 3 2 2" xfId="1990"/>
    <cellStyle name="Comma 8 3 2 2 2" xfId="8411"/>
    <cellStyle name="Comma 8 3 2 2 3" xfId="6581"/>
    <cellStyle name="Comma 8 3 2 2 4" xfId="3835"/>
    <cellStyle name="Comma 8 3 2 3" xfId="4888"/>
    <cellStyle name="Comma 8 3 2 4" xfId="7495"/>
    <cellStyle name="Comma 8 3 2 5" xfId="5371"/>
    <cellStyle name="Comma 8 3 2 6" xfId="2919"/>
    <cellStyle name="Comma 8 3 3" xfId="1476"/>
    <cellStyle name="Comma 8 3 3 2" xfId="7961"/>
    <cellStyle name="Comma 8 3 3 3" xfId="6131"/>
    <cellStyle name="Comma 8 3 3 4" xfId="3385"/>
    <cellStyle name="Comma 8 3 4" xfId="4390"/>
    <cellStyle name="Comma 8 3 5" xfId="7045"/>
    <cellStyle name="Comma 8 3 6" xfId="5130"/>
    <cellStyle name="Comma 8 3 7" xfId="2469"/>
    <cellStyle name="Comma 8 4" xfId="689"/>
    <cellStyle name="Comma 8 4 2" xfId="1733"/>
    <cellStyle name="Comma 8 4 2 2" xfId="8186"/>
    <cellStyle name="Comma 8 4 2 3" xfId="6356"/>
    <cellStyle name="Comma 8 4 2 4" xfId="3610"/>
    <cellStyle name="Comma 8 4 3" xfId="4640"/>
    <cellStyle name="Comma 8 4 4" xfId="7270"/>
    <cellStyle name="Comma 8 4 5" xfId="5542"/>
    <cellStyle name="Comma 8 4 6" xfId="2694"/>
    <cellStyle name="Comma 8 5" xfId="1211"/>
    <cellStyle name="Comma 8 5 2" xfId="7728"/>
    <cellStyle name="Comma 8 5 3" xfId="5898"/>
    <cellStyle name="Comma 8 5 4" xfId="3152"/>
    <cellStyle name="Comma 8 6" xfId="4124"/>
    <cellStyle name="Comma 8 7" xfId="6735"/>
    <cellStyle name="Comma 8 8" xfId="3996"/>
    <cellStyle name="Comma 8 9" xfId="2236"/>
    <cellStyle name="Comma 9" xfId="115"/>
    <cellStyle name="Comma 9 2" xfId="237"/>
    <cellStyle name="Comma 9 2 2" xfId="504"/>
    <cellStyle name="Comma 9 2 2 2" xfId="1018"/>
    <cellStyle name="Comma 9 2 2 2 2" xfId="2062"/>
    <cellStyle name="Comma 9 2 2 2 2 2" xfId="8483"/>
    <cellStyle name="Comma 9 2 2 2 2 3" xfId="6653"/>
    <cellStyle name="Comma 9 2 2 2 2 4" xfId="3907"/>
    <cellStyle name="Comma 9 2 2 2 3" xfId="4960"/>
    <cellStyle name="Comma 9 2 2 2 4" xfId="7567"/>
    <cellStyle name="Comma 9 2 2 2 5" xfId="5748"/>
    <cellStyle name="Comma 9 2 2 2 6" xfId="2991"/>
    <cellStyle name="Comma 9 2 2 3" xfId="1548"/>
    <cellStyle name="Comma 9 2 2 3 2" xfId="8033"/>
    <cellStyle name="Comma 9 2 2 3 3" xfId="6203"/>
    <cellStyle name="Comma 9 2 2 3 4" xfId="3457"/>
    <cellStyle name="Comma 9 2 2 4" xfId="4462"/>
    <cellStyle name="Comma 9 2 2 5" xfId="7117"/>
    <cellStyle name="Comma 9 2 2 6" xfId="5407"/>
    <cellStyle name="Comma 9 2 2 7" xfId="2541"/>
    <cellStyle name="Comma 9 2 3" xfId="761"/>
    <cellStyle name="Comma 9 2 3 2" xfId="1805"/>
    <cellStyle name="Comma 9 2 3 2 2" xfId="8258"/>
    <cellStyle name="Comma 9 2 3 2 3" xfId="6428"/>
    <cellStyle name="Comma 9 2 3 2 4" xfId="3682"/>
    <cellStyle name="Comma 9 2 3 3" xfId="4712"/>
    <cellStyle name="Comma 9 2 3 4" xfId="7342"/>
    <cellStyle name="Comma 9 2 3 5" xfId="5706"/>
    <cellStyle name="Comma 9 2 3 6" xfId="2766"/>
    <cellStyle name="Comma 9 2 4" xfId="1287"/>
    <cellStyle name="Comma 9 2 4 2" xfId="7804"/>
    <cellStyle name="Comma 9 2 4 3" xfId="5974"/>
    <cellStyle name="Comma 9 2 4 4" xfId="3228"/>
    <cellStyle name="Comma 9 2 5" xfId="4207"/>
    <cellStyle name="Comma 9 2 6" xfId="6888"/>
    <cellStyle name="Comma 9 2 7" xfId="3987"/>
    <cellStyle name="Comma 9 2 8" xfId="2312"/>
    <cellStyle name="Comma 9 3" xfId="396"/>
    <cellStyle name="Comma 9 3 2" xfId="910"/>
    <cellStyle name="Comma 9 3 2 2" xfId="1954"/>
    <cellStyle name="Comma 9 3 2 2 2" xfId="8375"/>
    <cellStyle name="Comma 9 3 2 2 3" xfId="6545"/>
    <cellStyle name="Comma 9 3 2 2 4" xfId="3799"/>
    <cellStyle name="Comma 9 3 2 3" xfId="4852"/>
    <cellStyle name="Comma 9 3 2 4" xfId="7459"/>
    <cellStyle name="Comma 9 3 2 5" xfId="5444"/>
    <cellStyle name="Comma 9 3 2 6" xfId="2883"/>
    <cellStyle name="Comma 9 3 3" xfId="1440"/>
    <cellStyle name="Comma 9 3 3 2" xfId="7925"/>
    <cellStyle name="Comma 9 3 3 3" xfId="6095"/>
    <cellStyle name="Comma 9 3 3 4" xfId="3349"/>
    <cellStyle name="Comma 9 3 4" xfId="4354"/>
    <cellStyle name="Comma 9 3 5" xfId="7009"/>
    <cellStyle name="Comma 9 3 6" xfId="5234"/>
    <cellStyle name="Comma 9 3 7" xfId="2433"/>
    <cellStyle name="Comma 9 4" xfId="653"/>
    <cellStyle name="Comma 9 4 2" xfId="1697"/>
    <cellStyle name="Comma 9 4 2 2" xfId="8150"/>
    <cellStyle name="Comma 9 4 2 3" xfId="6320"/>
    <cellStyle name="Comma 9 4 2 4" xfId="3574"/>
    <cellStyle name="Comma 9 4 3" xfId="4604"/>
    <cellStyle name="Comma 9 4 4" xfId="7234"/>
    <cellStyle name="Comma 9 4 5" xfId="5599"/>
    <cellStyle name="Comma 9 4 6" xfId="2658"/>
    <cellStyle name="Comma 9 5" xfId="1173"/>
    <cellStyle name="Comma 9 5 2" xfId="7690"/>
    <cellStyle name="Comma 9 5 3" xfId="5860"/>
    <cellStyle name="Comma 9 5 4" xfId="3114"/>
    <cellStyle name="Comma 9 6" xfId="4086"/>
    <cellStyle name="Comma 9 7" xfId="6789"/>
    <cellStyle name="Comma 9 8" xfId="5807"/>
    <cellStyle name="Comma 9 9" xfId="219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2 2" xfId="7659"/>
    <cellStyle name="Normal 2 5 2 3" xfId="5829"/>
    <cellStyle name="Normal 2 5 2 4" xfId="3083"/>
    <cellStyle name="Normal 2 5 3" xfId="4052"/>
    <cellStyle name="Normal 2 5 4" xfId="2167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8555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2 2" xfId="7661"/>
    <cellStyle name="Percent 3 2 3" xfId="5831"/>
    <cellStyle name="Percent 3 2 4" xfId="3085"/>
    <cellStyle name="Percent 3 3" xfId="4054"/>
    <cellStyle name="Percent 3 4" xfId="2169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K10" sqref="K10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43280</v>
      </c>
    </row>
    <row r="7" spans="1:12" x14ac:dyDescent="0.2">
      <c r="A7" s="107" t="str">
        <f>"Market Profile - "&amp; TEXT($H$3,"MMM")&amp;" "&amp;TEXT($H$3,"YYYY")</f>
        <v>Market Profile - Jun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Jun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5643568</v>
      </c>
      <c r="C16" s="127">
        <f>Data!D5</f>
        <v>33696722</v>
      </c>
      <c r="D16" s="249">
        <f>Data!D8</f>
        <v>35521437</v>
      </c>
      <c r="E16" s="286">
        <f>(C16-D16)/ABS(D16)</f>
        <v>-5.1369402651137118E-2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9309.1665049999992</v>
      </c>
      <c r="C17" s="127">
        <f>Data!B5/1000000</f>
        <v>44910.760399999999</v>
      </c>
      <c r="D17" s="249">
        <f>Data!B8/1000000</f>
        <v>39817.320716000002</v>
      </c>
      <c r="E17" s="286">
        <f t="shared" ref="E17:E18" si="0">(C17-D17)/ABS(D17)</f>
        <v>0.12792020136988458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491757.93758282397</v>
      </c>
      <c r="C18" s="127">
        <f>Data!C5/1000000</f>
        <v>2941366.0588330985</v>
      </c>
      <c r="D18" s="249">
        <f>Data!C8/1000000</f>
        <v>2602429.0273472457</v>
      </c>
      <c r="E18" s="286">
        <f t="shared" si="0"/>
        <v>0.13023872233370534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1677</v>
      </c>
      <c r="C21" s="127">
        <f>Data!F5</f>
        <v>14302</v>
      </c>
      <c r="D21" s="249">
        <f>Data!F8</f>
        <v>17453</v>
      </c>
      <c r="E21" s="286">
        <f>(C21-D21)/ABS(D21)</f>
        <v>-0.18054202715865467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552.71996300000001</v>
      </c>
      <c r="C22" s="127">
        <f>Data!G5/1000000</f>
        <v>4291.6164550000003</v>
      </c>
      <c r="D22" s="249">
        <f>Data!G8/1000000</f>
        <v>3521.5321709999998</v>
      </c>
      <c r="E22" s="286">
        <f t="shared" ref="E22:E23" si="1">(C22-D22)/ABS(D22)</f>
        <v>0.21867875873509959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33033.668625053971</v>
      </c>
      <c r="C23" s="128">
        <f>Data!H5/1000000</f>
        <v>200918.79917731357</v>
      </c>
      <c r="D23" s="290">
        <f>Data!H8/1000000</f>
        <v>164106.01402467056</v>
      </c>
      <c r="E23" s="291">
        <f t="shared" si="1"/>
        <v>0.22432319358575634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Jun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97643.691775949992</v>
      </c>
      <c r="C29" s="249">
        <f>Data!O5/1000000</f>
        <v>617183.77820763004</v>
      </c>
      <c r="D29" s="249">
        <f>Data!O8/1000000</f>
        <v>441431.62520847999</v>
      </c>
      <c r="E29" s="195">
        <f>C29-D29</f>
        <v>175752.15299915004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-93745.41358267999</v>
      </c>
      <c r="C30" s="249">
        <f>Data!P5/1000000</f>
        <v>-600285.30015292007</v>
      </c>
      <c r="D30" s="249">
        <f>Data!P8/1000000</f>
        <v>-515449.34995814</v>
      </c>
      <c r="E30" s="195">
        <f>C30-D30</f>
        <v>-84835.950194780075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3898.27819327</v>
      </c>
      <c r="C31" s="298">
        <f>Data!Q5/1000000</f>
        <v>16898.478054709998</v>
      </c>
      <c r="D31" s="298">
        <f>Data!Q8/1000000</f>
        <v>-74017.724749660003</v>
      </c>
      <c r="E31" s="299">
        <f>C31-D31</f>
        <v>90916.202804369997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Jun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31562</v>
      </c>
      <c r="C38" s="287">
        <f>Data!CK6</f>
        <v>160150</v>
      </c>
      <c r="D38" s="287">
        <f>Data!CK11</f>
        <v>139304</v>
      </c>
      <c r="E38" s="286">
        <f t="shared" ref="E38:E40" si="2">IFERROR(IF(OR(AND(D38="",C38=""),AND(D38=0,C38=0)),"",
IF(OR(D38="",D38=0),1,
IF(OR(D38&lt;&gt;"",D38&lt;&gt;0),(C38-D38)/ABS(D38)))),-1)</f>
        <v>0.14964394417963589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893435.54817099997</v>
      </c>
      <c r="C39" s="287">
        <f>Data!CK7/1000000</f>
        <v>4918995.649309</v>
      </c>
      <c r="D39" s="287">
        <f>Data!CK12/1000000</f>
        <v>3587166.1960550002</v>
      </c>
      <c r="E39" s="286">
        <f t="shared" si="2"/>
        <v>0.37127620535638534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907541.13669661072</v>
      </c>
      <c r="C40" s="287">
        <f>Data!CK8/1000000</f>
        <v>5130200.549072274</v>
      </c>
      <c r="D40" s="287">
        <f>Data!CK13/1000000</f>
        <v>3807270.1837878707</v>
      </c>
      <c r="E40" s="286">
        <f t="shared" si="2"/>
        <v>0.34747477888953332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13212</v>
      </c>
      <c r="C43" s="287">
        <f>Data!CN6</f>
        <v>76311</v>
      </c>
      <c r="D43" s="287">
        <f>Data!CN11</f>
        <v>75015</v>
      </c>
      <c r="E43" s="286">
        <f t="shared" ref="E43:E45" si="3">IFERROR(IF(OR(AND(D43="",C43=""),AND(D43=0,C43=0)),"",
IF(OR(D43="",D43=0),1,
IF(OR(D43&lt;&gt;"",D43&lt;&gt;0),(C43-D43)/ABS(D43)))),-1)</f>
        <v>1.7276544691061789E-2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1788202.816256</v>
      </c>
      <c r="C44" s="287">
        <f>Data!CN7/1000000</f>
        <v>9835747.9009039998</v>
      </c>
      <c r="D44" s="287">
        <f>Data!CN12/1000000</f>
        <v>9500364.2421940006</v>
      </c>
      <c r="E44" s="286">
        <f t="shared" si="3"/>
        <v>3.5302189490846944E-2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1721538.382897991</v>
      </c>
      <c r="C45" s="287">
        <f>Data!CN8/1000000</f>
        <v>9878935.7342926953</v>
      </c>
      <c r="D45" s="287">
        <f>Data!CN13/1000000</f>
        <v>9292382.0115557313</v>
      </c>
      <c r="E45" s="286">
        <f t="shared" si="3"/>
        <v>6.3121998429201812E-2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623</v>
      </c>
      <c r="C48" s="127">
        <f>Data!CQ6</f>
        <v>4252</v>
      </c>
      <c r="D48" s="249">
        <f>Data!CQ11</f>
        <v>3579</v>
      </c>
      <c r="E48" s="286">
        <f t="shared" ref="E48:E50" si="4">IFERROR(IF(OR(AND(D48="",C48=""),AND(D48=0,C48=0)),"",
IF(OR(D48="",D48=0),1,
IF(OR(D48&lt;&gt;"",D48&lt;&gt;0),(C48-D48)/ABS(D48)))),-1)</f>
        <v>0.18804135233305391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57177.879249999998</v>
      </c>
      <c r="C49" s="127">
        <f>Data!CQ7/1000000</f>
        <v>320849.70955099998</v>
      </c>
      <c r="D49" s="249">
        <f>Data!CQ12/1000000</f>
        <v>244802.78705899999</v>
      </c>
      <c r="E49" s="286">
        <f t="shared" si="4"/>
        <v>0.31064565647151676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16617.47269486</v>
      </c>
      <c r="C50" s="128">
        <f>Data!CQ8/1000000</f>
        <v>99274.337153270026</v>
      </c>
      <c r="D50" s="290">
        <f>Data!CQ13/1000000</f>
        <v>68129.800443929984</v>
      </c>
      <c r="E50" s="291">
        <f t="shared" si="4"/>
        <v>0.45713529918484974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Jun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105535.32788899999</v>
      </c>
      <c r="C57" s="287">
        <f>(SUMIFS(Data!$CZ$1:$CZ$12,Data!$CU$1:$CU$12,"Standard Trade")+SUMIFS(Data!$CZ$1:$CZ$12,Data!$CU$1:$CU$12,"Standard Trade (Spot)"))/1000000</f>
        <v>611042.14885700005</v>
      </c>
      <c r="D57" s="287">
        <f>(SUMIFS(Data!$CZ$27:$CZ$38,Data!$CU$27:$CU$38,"Standard Trade")+SUMIFS(Data!$CZ$27:$CZ$38,Data!$CU$27:$CU$38,"Standard Trade (Spot)"))/1000000</f>
        <v>490118.206764</v>
      </c>
      <c r="E57" s="195">
        <f>C57-D57</f>
        <v>120923.94209300005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135131.12869400001</v>
      </c>
      <c r="C58" s="287">
        <f>(SUMIFS(Data!$DC$1:$DC$12,Data!$CU$1:$CU$12,"Standard Trade")+SUMIFS(Data!$DC$1:$DC$12,Data!$CU$1:$CU$12,"Standard Trade (Spot)"))/1000000</f>
        <v>644681.56992899999</v>
      </c>
      <c r="D58" s="287">
        <f>(SUMIFS(Data!$DC$27:$DC$38,Data!$CU$27:$CU$38,"Standard Trade")+SUMIFS(Data!$DC$27:$DC$38,Data!$CU$27:$CU$38,"Standard Trade (Spot)"))/1000000</f>
        <v>446654.53951099998</v>
      </c>
      <c r="E58" s="195">
        <f>C58-D58</f>
        <v>198027.03041800001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-29595.800805000021</v>
      </c>
      <c r="C59" s="298">
        <f t="shared" ref="C59" si="5">C57-C58</f>
        <v>-33639.421071999939</v>
      </c>
      <c r="D59" s="298">
        <f>D57-D58</f>
        <v>43463.667253000021</v>
      </c>
      <c r="E59" s="298">
        <f>E57-E58</f>
        <v>-77103.088324999961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Jun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335080</v>
      </c>
      <c r="C67" s="249">
        <f>Data!BR2</f>
        <v>1668105</v>
      </c>
      <c r="D67" s="249">
        <f>Data!BR8</f>
        <v>1589757</v>
      </c>
      <c r="E67" s="286">
        <f>IFERROR(IF(OR(AND(D67="",C67=""),AND(D67=0,C67=0)),"",
IF(OR(D67="",D67=0),1,
IF(OR(D67&lt;&gt;"",D67&lt;&gt;0),(C67-D67)/ABS(D67)))),-1)</f>
        <v>4.9283003628856487E-2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18703.784</v>
      </c>
      <c r="C68" s="249">
        <f>Data!BQ2/1000</f>
        <v>62642.33</v>
      </c>
      <c r="D68" s="249">
        <f>Data!BQ8/1000</f>
        <v>170849.90299999999</v>
      </c>
      <c r="E68" s="286">
        <f t="shared" ref="E68:E70" si="6">IFERROR(IF(OR(AND(D68="",C68=""),AND(D68=0,C68=0)),"",
IF(OR(D68="",D68=0),1,
IF(OR(D68&lt;&gt;"",D68&lt;&gt;0),(C68-D68)/ABS(D68)))),-1)</f>
        <v>-0.63334875291091031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905.07472466695265</v>
      </c>
      <c r="C69" s="249">
        <f>Data!BP2/1000000000</f>
        <v>3085.9390871521318</v>
      </c>
      <c r="D69" s="249">
        <f>Data!BP8/1000000000</f>
        <v>2972.5555172366903</v>
      </c>
      <c r="E69" s="286">
        <f t="shared" si="6"/>
        <v>3.8143465869005438E-2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6707028</v>
      </c>
      <c r="C70" s="249">
        <f>B70</f>
        <v>6707028</v>
      </c>
      <c r="D70" s="249">
        <f>Data!BP14</f>
        <v>32789331</v>
      </c>
      <c r="E70" s="286">
        <f t="shared" si="6"/>
        <v>-0.79545090444205768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1200</v>
      </c>
      <c r="C73" s="249">
        <f>Data!BR5</f>
        <v>6104</v>
      </c>
      <c r="D73" s="249">
        <f>Data!BR11</f>
        <v>15401</v>
      </c>
      <c r="E73" s="286">
        <f t="shared" ref="E73:E76" si="7">IFERROR(IF(OR(AND(D73="",C73=""),AND(D73=0,C73=0)),"",
IF(OR(D73="",D73=0),1,
IF(OR(D73&lt;&gt;"",D73&lt;&gt;0),(C73-D73)/ABS(D73)))),-1)</f>
        <v>-0.60366209986364516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1037.9639999999999</v>
      </c>
      <c r="C74" s="249">
        <f>Data!BQ5/1000</f>
        <v>8105.6390000000001</v>
      </c>
      <c r="D74" s="249">
        <f>Data!BQ11/1000</f>
        <v>10616.509</v>
      </c>
      <c r="E74" s="286">
        <f t="shared" si="7"/>
        <v>-0.23650618108080537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3.3345204827099995</v>
      </c>
      <c r="C75" s="249">
        <f>Data!BP5/1000000000</f>
        <v>18.583204248900003</v>
      </c>
      <c r="D75" s="249">
        <f>Data!BP11/1000000000</f>
        <v>23.083221442470002</v>
      </c>
      <c r="E75" s="286">
        <f t="shared" si="7"/>
        <v>-0.19494753818418847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1994930</v>
      </c>
      <c r="C76" s="249">
        <f>B76</f>
        <v>1994930</v>
      </c>
      <c r="D76" s="249">
        <f>Data!BP17</f>
        <v>3112773</v>
      </c>
      <c r="E76" s="286">
        <f t="shared" si="7"/>
        <v>-0.35911484711541769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Jun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Jun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739</v>
      </c>
      <c r="C103" s="249">
        <f>Data!BR32</f>
        <v>7081</v>
      </c>
      <c r="D103" s="249">
        <f>Data!BR38</f>
        <v>5184</v>
      </c>
      <c r="E103" s="286">
        <f t="shared" ref="E103:E106" si="8">IFERROR(IF(OR(AND(D103="",C103=""),AND(D103=0,C103=0)),"",
IF(OR(D103="",D103=0),1,
IF(OR(D103&lt;&gt;"",D103&lt;&gt;0),(C103-D103)/ABS(D103)))),-1)</f>
        <v>0.36593364197530864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241748</v>
      </c>
      <c r="C104" s="249">
        <f>Data!BQ32</f>
        <v>6552262</v>
      </c>
      <c r="D104" s="249">
        <f>Data!BQ38</f>
        <v>5290818</v>
      </c>
      <c r="E104" s="286">
        <f t="shared" si="8"/>
        <v>0.2384213556391469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23060.07359398</v>
      </c>
      <c r="C105" s="249">
        <f>Data!BP32/1000000</f>
        <v>728453.83854105999</v>
      </c>
      <c r="D105" s="249">
        <f>Data!BP38/1000000</f>
        <v>604048.02818197012</v>
      </c>
      <c r="E105" s="286">
        <f t="shared" si="8"/>
        <v>0.20595350792472497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908117</v>
      </c>
      <c r="C106" s="249">
        <f>B106</f>
        <v>908117</v>
      </c>
      <c r="D106" s="249">
        <f>Data!BP44</f>
        <v>873037</v>
      </c>
      <c r="E106" s="286">
        <f t="shared" si="8"/>
        <v>4.0181573060477392E-2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76</v>
      </c>
      <c r="C109" s="127">
        <f>Data!BR35</f>
        <v>392</v>
      </c>
      <c r="D109" s="127">
        <f>Data!BR41</f>
        <v>201</v>
      </c>
      <c r="E109" s="286">
        <f t="shared" ref="E109:E112" si="9">IFERROR(IF(OR(AND(D109="",C109=""),AND(D109=0,C109=0)),"",
IF(OR(D109="",D109=0),1,
IF(OR(D109&lt;&gt;"",D109&lt;&gt;0),(C109-D109)/ABS(D109)))),-1)</f>
        <v>0.95024875621890548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34432</v>
      </c>
      <c r="C110" s="127">
        <f>Data!BQ35</f>
        <v>204354</v>
      </c>
      <c r="D110" s="127">
        <f>Data!BQ41</f>
        <v>89018</v>
      </c>
      <c r="E110" s="286">
        <f t="shared" si="9"/>
        <v>1.2956480711766161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3331.3453267399996</v>
      </c>
      <c r="C111" s="127">
        <f>Data!BP35/1000000</f>
        <v>20621.689273200001</v>
      </c>
      <c r="D111" s="127">
        <f>Data!BP41/1000000</f>
        <v>8854.6460247900013</v>
      </c>
      <c r="E111" s="286">
        <f t="shared" si="9"/>
        <v>1.3289117617425108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92225</v>
      </c>
      <c r="C112" s="128">
        <f>B112</f>
        <v>92225</v>
      </c>
      <c r="D112" s="128">
        <f>Data!BP47</f>
        <v>44365</v>
      </c>
      <c r="E112" s="291">
        <f t="shared" si="9"/>
        <v>1.0787783162402795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Jun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5605</v>
      </c>
      <c r="C121" s="249">
        <f>Data!BR60</f>
        <v>23899</v>
      </c>
      <c r="D121" s="249">
        <f>Data!BR66</f>
        <v>34202</v>
      </c>
      <c r="E121" s="286">
        <f t="shared" ref="E121:E123" si="10">IFERROR(IF(OR(AND(D121="",C121=""),AND(D121=0,C121=0)),"",
IF(OR(D121="",D121=0),1,
IF(OR(D121&lt;&gt;"",D121&lt;&gt;0),(C121-D121)/ABS(D121)))),-1)</f>
        <v>-0.30123969358517044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6142798</v>
      </c>
      <c r="C122" s="249">
        <f>Data!BQ60</f>
        <v>22011398</v>
      </c>
      <c r="D122" s="249">
        <f>Data!BQ66</f>
        <v>25323778</v>
      </c>
      <c r="E122" s="286">
        <f t="shared" si="10"/>
        <v>-0.1308011782444152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87226.091046839691</v>
      </c>
      <c r="C123" s="249">
        <f>Data!BP60/1000000</f>
        <v>287139.91467352893</v>
      </c>
      <c r="D123" s="249">
        <f>Data!BP66/1000000</f>
        <v>342310.31561420002</v>
      </c>
      <c r="E123" s="286">
        <f t="shared" si="10"/>
        <v>-0.16117072265753965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1307872</v>
      </c>
      <c r="C124" s="249">
        <f>B124</f>
        <v>1307872</v>
      </c>
      <c r="D124" s="249">
        <f>VLOOKUP("Future",Data!$BP$71:$BQ$73,2,FALSE)</f>
        <v>1290605</v>
      </c>
      <c r="E124" s="286">
        <f>IFERROR(IF(OR(AND(D124="",C124=""),AND(D124=0,C124=0)),"",
IF(OR(D124="",D124=0),1,
IF(OR(D124&lt;&gt;"",D124&lt;&gt;0),(C124-D124)/ABS(D124)))),-1)</f>
        <v>1.3378996672103393E-2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379</v>
      </c>
      <c r="C127" s="249">
        <f>Data!BR63</f>
        <v>1546</v>
      </c>
      <c r="D127" s="249">
        <f>Data!BR69</f>
        <v>1485</v>
      </c>
      <c r="E127" s="286">
        <f t="shared" ref="E127:E129" si="11">IFERROR(IF(OR(AND(D127="",C127=""),AND(D127=0,C127=0)),"",
IF(OR(D127="",D127=0),1,
IF(OR(D127&lt;&gt;"",D127&lt;&gt;0),(C127-D127)/ABS(D127)))),-1)</f>
        <v>4.1077441077441081E-2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2192256</v>
      </c>
      <c r="C128" s="249">
        <f>Data!BQ63</f>
        <v>12234859</v>
      </c>
      <c r="D128" s="249">
        <f>Data!BQ69</f>
        <v>6684304</v>
      </c>
      <c r="E128" s="286">
        <f t="shared" si="11"/>
        <v>0.83038637979361796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36677.728184599997</v>
      </c>
      <c r="C129" s="249">
        <f>Data!BP63/1000000</f>
        <v>216166.96526702499</v>
      </c>
      <c r="D129" s="249">
        <f>Data!BP69/1000000</f>
        <v>91004.759493799997</v>
      </c>
      <c r="E129" s="286">
        <f t="shared" si="11"/>
        <v>1.3753369216008102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3350769</v>
      </c>
      <c r="C130" s="249">
        <f>MarketProfile!B130</f>
        <v>3350769</v>
      </c>
      <c r="D130" s="249">
        <f>VLOOKUP("Option",Data!$BP$71:$BQ$73,2,FALSE)</f>
        <v>1572004</v>
      </c>
      <c r="E130" s="286">
        <f>IFERROR(IF(OR(AND(D130="",C130=""),AND(D130=0,C130=0)),"",
IF(OR(D130="",D130=0),1,
IF(OR(D130&lt;&gt;"",D130&lt;&gt;0),(C130-D130)/ABS(D130)))),-1)</f>
        <v>1.1315270190152187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Jun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33550</v>
      </c>
      <c r="C138" s="249">
        <f>Data!BR76</f>
        <v>189705</v>
      </c>
      <c r="D138" s="249">
        <f>Data!BR82</f>
        <v>170434</v>
      </c>
      <c r="E138" s="286">
        <f>IFERROR(IF(OR(AND(D138="",C138=""),AND(D138=0,C138=0)),"",
IF(OR(D138="",D138=0),1,
IF(OR(D138&lt;&gt;"",D138&lt;&gt;0),(C138-D138)/ABS(D138)))),-1)</f>
        <v>0.11307016205686658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323.834</v>
      </c>
      <c r="C139" s="249">
        <f>Data!BQ76</f>
        <v>1491501</v>
      </c>
      <c r="D139" s="249">
        <f>Data!BQ82</f>
        <v>1321704</v>
      </c>
      <c r="E139" s="286">
        <f t="shared" ref="E139:E141" si="12">IFERROR(IF(OR(AND(D139="",C139=""),AND(D139=0,C139=0)),"",
IF(OR(D139="",D139=0),1,
IF(OR(D139&lt;&gt;"",D139&lt;&gt;0),(C139-D139)/ABS(D139)))),-1)</f>
        <v>0.12846825007717311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67900.144903309003</v>
      </c>
      <c r="C140" s="249">
        <f>Data!BP76/1000000</f>
        <v>308377.99551391893</v>
      </c>
      <c r="D140" s="249">
        <f>Data!BP82/1000000</f>
        <v>282298.76747290796</v>
      </c>
      <c r="E140" s="286">
        <f t="shared" si="12"/>
        <v>9.2381657470444939E-2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124728</v>
      </c>
      <c r="C141" s="249">
        <f>B141</f>
        <v>124728</v>
      </c>
      <c r="D141" s="249">
        <f>Data!BP88</f>
        <v>130824</v>
      </c>
      <c r="E141" s="286">
        <f t="shared" si="12"/>
        <v>-4.6596954687213359E-2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1617</v>
      </c>
      <c r="C144" s="249">
        <f>Data!BR79</f>
        <v>13909</v>
      </c>
      <c r="D144" s="249">
        <f>Data!BR85</f>
        <v>15332</v>
      </c>
      <c r="E144" s="286">
        <f>IFERROR(IF(OR(AND(D144="",C144=""),AND(D144=0,C144=0)),"",
IF(OR(D144="",D144=0),1,
IF(OR(D144&lt;&gt;"",D144&lt;&gt;0),(C144-D144)/ABS(D144)))),-1)</f>
        <v>-9.2812418471171401E-2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18.585999999999999</v>
      </c>
      <c r="C145" s="249">
        <f>Data!BQ79</f>
        <v>138602</v>
      </c>
      <c r="D145" s="249">
        <f>Data!BQ85</f>
        <v>144994</v>
      </c>
      <c r="E145" s="286">
        <f t="shared" ref="E145:E146" si="13">IFERROR(IF(OR(AND(D145="",C145=""),AND(D145=0,C145=0)),"",
IF(OR(D145="",D145=0),1,
IF(OR(D145&lt;&gt;"",D145&lt;&gt;0),(C145-D145)/ABS(D145)))),-1)</f>
        <v>-4.4084582810323188E-2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131.30579781999998</v>
      </c>
      <c r="C146" s="249">
        <f>Data!BP79/1000000</f>
        <v>989.26935943999001</v>
      </c>
      <c r="D146" s="249">
        <f>Data!BP85/1000000</f>
        <v>1784.75658620999</v>
      </c>
      <c r="E146" s="286">
        <f t="shared" si="13"/>
        <v>-0.44571188750128249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29541</v>
      </c>
      <c r="C147" s="249">
        <f>B147</f>
        <v>29541</v>
      </c>
      <c r="D147" s="249">
        <f>Data!BP91</f>
        <v>25224</v>
      </c>
      <c r="E147" s="286">
        <f>IFERROR(IF(OR(AND(D147="",C147=""),AND(D147=0,C147=0)),"",
IF(OR(D147="",D147=0),1,
IF(OR(D147&lt;&gt;"",D147&lt;&gt;0),(C147-D147)/ABS(D147)))),-1)</f>
        <v>0.17114652711703141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Jun 2018</v>
      </c>
      <c r="C153" s="282" t="str">
        <f>TEXT(DATE(2000,TEXT(H3,"M")-1,1),"mmm")&amp; " "&amp; TEXT(H3,"YYYY")</f>
        <v>May 2018</v>
      </c>
      <c r="D153" s="284" t="s">
        <v>121</v>
      </c>
      <c r="E153" s="282"/>
      <c r="F153" s="282"/>
      <c r="G153" s="282" t="str">
        <f>TEXT($H$3,"MMM")&amp;" "&amp;TEXT($H$3,"YYYY")</f>
        <v>Jun 2018</v>
      </c>
      <c r="H153" s="282" t="str">
        <f>TEXT($H$3,"MMM")&amp;" "&amp;TEXT($H$3,"YYYY")-1</f>
        <v>Jun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217801.84594217129</v>
      </c>
      <c r="C154" s="322">
        <f>VLOOKUP("ABuy",Data!$J$7:$M$11,4,FALSE)/1000000</f>
        <v>207039.02063669587</v>
      </c>
      <c r="D154" s="186">
        <f>((B154/C154)-1)</f>
        <v>5.198452577865309E-2</v>
      </c>
      <c r="E154" s="322"/>
      <c r="F154" s="322"/>
      <c r="G154" s="322">
        <f>VLOOKUP("Abuy",Data!$J$13:$M$17,4,FALSE)/1000000</f>
        <v>206624.5511093</v>
      </c>
      <c r="H154" s="322">
        <f>VLOOKUP("Abuy",Data!$J$19:$M$23,4,FALSE)/1000000</f>
        <v>200591.65902083</v>
      </c>
      <c r="I154" s="200">
        <f>((G154/H154)-1)</f>
        <v>3.0075488272638173E-2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226693.49500223793</v>
      </c>
      <c r="C155" s="322">
        <f>VLOOKUP("Asell",Data!$J$7:$M$11,4,FALSE)/1000000</f>
        <v>210730.61404285187</v>
      </c>
      <c r="D155" s="200">
        <f t="shared" ref="D155:D157" si="14">((B155/C155)-1)</f>
        <v>7.5750175321655178E-2</v>
      </c>
      <c r="E155" s="322"/>
      <c r="F155" s="322"/>
      <c r="G155" s="322">
        <f>VLOOKUP("Asell",Data!$J$13:$M$17,4,FALSE)/1000000</f>
        <v>216856.94432875002</v>
      </c>
      <c r="H155" s="322">
        <f>VLOOKUP("Asell",Data!$J$19:$M$23,4,FALSE)/1000000</f>
        <v>204358.61769206499</v>
      </c>
      <c r="I155" s="200">
        <f t="shared" ref="I155:I157" si="15">((G155/H155)-1)</f>
        <v>6.1158794171909836E-2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273956.09164065268</v>
      </c>
      <c r="C156" s="322">
        <f>VLOOKUP("Pbuy",Data!$J$7:$M$11,4,FALSE)/1000000</f>
        <v>263453.92889750726</v>
      </c>
      <c r="D156" s="200">
        <f t="shared" si="14"/>
        <v>3.9863374925151129E-2</v>
      </c>
      <c r="E156" s="322"/>
      <c r="F156" s="322"/>
      <c r="G156" s="322">
        <f>VLOOKUP("Pbuy",Data!$J$13:$M$17,4,FALSE)/1000000</f>
        <v>252099.71784847</v>
      </c>
      <c r="H156" s="322">
        <f>VLOOKUP("Pbuy",Data!$J$19:$M$23,4,FALSE)/1000000</f>
        <v>237740.84156512501</v>
      </c>
      <c r="I156" s="200">
        <f t="shared" si="15"/>
        <v>6.0397179503596687E-2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265064.44258058601</v>
      </c>
      <c r="C157" s="322">
        <f>VLOOKUP("Psell",Data!$J$7:$M$11,4,FALSE)/1000000</f>
        <v>259762.33549135123</v>
      </c>
      <c r="D157" s="200">
        <f t="shared" si="14"/>
        <v>2.0411377497071115E-2</v>
      </c>
      <c r="E157" s="322"/>
      <c r="F157" s="322"/>
      <c r="G157" s="322">
        <f>VLOOKUP("Psell",Data!$J$13:$M$17,4,FALSE)/1000000</f>
        <v>241867.32462901997</v>
      </c>
      <c r="H157" s="322">
        <f>VLOOKUP("Psell",Data!$J$19:$M$23,4,FALSE)/1000000</f>
        <v>233973.88289389</v>
      </c>
      <c r="I157" s="200">
        <f t="shared" si="15"/>
        <v>3.3736422362617979E-2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534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534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Jun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May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May 2018</v>
      </c>
      <c r="C183" s="284" t="s">
        <v>16</v>
      </c>
      <c r="D183" s="320" t="str">
        <f>TEXT(DATE(2000,TEXT(H3,"M")-1,1),"mmm")&amp; " "&amp; TEXT(H3,"YYYY")-1</f>
        <v>May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404">
        <v>1105351.5337471999</v>
      </c>
      <c r="C184" s="407">
        <v>17</v>
      </c>
      <c r="D184" s="369">
        <v>1064733.4721586599</v>
      </c>
      <c r="E184" s="345">
        <v>17</v>
      </c>
      <c r="F184" s="405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404">
        <v>37350.789101821087</v>
      </c>
      <c r="C185" s="407">
        <v>19</v>
      </c>
      <c r="D185" s="369">
        <v>33079.931350114421</v>
      </c>
      <c r="E185" s="345">
        <v>20</v>
      </c>
      <c r="F185" s="405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406">
        <v>0.41127944769912395</v>
      </c>
      <c r="C186" s="407">
        <v>27</v>
      </c>
      <c r="D186" s="403">
        <v>33.33</v>
      </c>
      <c r="E186" s="345">
        <v>31</v>
      </c>
      <c r="F186" s="405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406">
        <v>0.37777321446976769</v>
      </c>
      <c r="C187" s="407">
        <v>26</v>
      </c>
      <c r="D187" s="403">
        <v>35.200000000000003</v>
      </c>
      <c r="E187" s="345">
        <v>33</v>
      </c>
      <c r="F187" s="405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Jun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1171.152556</v>
      </c>
      <c r="C197" s="361">
        <f>SUMIF(Data!$DJ$1:$DJ$15,"AS",Data!$DK$1:$DK$15)/1000000</f>
        <v>2459.8979015800001</v>
      </c>
      <c r="D197" s="361">
        <f>SUMIF(Data!$DM$1:$DM$15,"AS",Data!$DN$1:$DN$15)/1000000</f>
        <v>6431.9880408100007</v>
      </c>
      <c r="E197" s="363">
        <f>IFERROR(IF(OR(AND(D197="",C197=""),AND(D197=0,C197=0)),0,
IF(OR(D197="",D197=0),1,
IF(OR(D197&lt;&gt;"",D197&lt;&gt;0),(C197-D197)/ABS(D197)))),-1)</f>
        <v>-0.61755247584847539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567.23534009000002</v>
      </c>
      <c r="C198" s="361">
        <f>(SUMIF(Data!$DJ$1:$DJ$15,"RT",Data!$DK$1:$DK$15)+SUMIF(Data!$DJ$1:$DJ$15,"TU",Data!$DK$1:$DK$15))/1000000</f>
        <v>3562.3845466600001</v>
      </c>
      <c r="D198" s="361">
        <f>(SUMIF(Data!$DM$1:$DM$15,"RT",Data!$DN$1:$DN$15)+SUMIF(Data!$DM$1:$DM$15,"TU",Data!$DN$1:$DN$15))/1000000</f>
        <v>26687.560950070001</v>
      </c>
      <c r="E198" s="363">
        <f t="shared" ref="E198:E201" si="16">IFERROR(IF(OR(AND(D198="",C198=""),AND(D198=0,C198=0)),0,
IF(OR(D198="",D198=0),1,
IF(OR(D198&lt;&gt;"",D198&lt;&gt;0),(C198-D198)/ABS(D198)))),-1)</f>
        <v>-0.86651516962059971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537</v>
      </c>
      <c r="G199" s="185" t="s">
        <v>535</v>
      </c>
      <c r="H199" s="185" t="s">
        <v>536</v>
      </c>
      <c r="I199" s="185" t="s">
        <v>536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2140.8860007500002</v>
      </c>
      <c r="C200" s="361">
        <f>(SUMIF(Data!$DJ$1:$DJ$15,"SO",Data!$DK$1:$DK$15)+SUMIF(Data!$DJ$1:$DJ$15,"SS",Data!$DK$1:$DK$15))/1000000</f>
        <v>3919.6927574900001</v>
      </c>
      <c r="D200" s="361">
        <f>(SUMIF(Data!$DM$1:$DM$15,"SO",Data!$DN$1:$DN$15)+SUMIF(Data!$DM$1:$DM$15,"SS",Data!$DN$1:$DN$15))/1000000</f>
        <v>5597.2999233399996</v>
      </c>
      <c r="E200" s="363">
        <f t="shared" si="16"/>
        <v>-0.29971721880662494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900.15788365999992</v>
      </c>
      <c r="C201" s="361">
        <f>(SUMIF(Data!$DJ$1:$DJ$15,"SI",Data!$DK$1:$DK$15)+SUMIF(Data!$DJ$1:$DJ$15,"GI",Data!$DK$1:$DK$15))/1000000</f>
        <v>13027.3164853</v>
      </c>
      <c r="D201" s="361">
        <f>(SUMIF(Data!$DM$1:$DM$15,"SI",Data!$DN$1:$DN$15)+SUMIF(Data!$DM$1:$DM$15,"GI",Data!$DN$1:$DN$15))/1000000</f>
        <v>13883.539489470002</v>
      </c>
      <c r="E201" s="363">
        <f t="shared" si="16"/>
        <v>-6.1671809614501132E-2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4779.4317805000001</v>
      </c>
      <c r="C202" s="362">
        <f>SUM(C197:C201)</f>
        <v>22969.291691029997</v>
      </c>
      <c r="D202" s="362">
        <f>SUM(D197:D201)</f>
        <v>52600.388403689998</v>
      </c>
      <c r="E202" s="364">
        <f>IFERROR(IF(OR(AND(D202="",C202=""),AND(D202=0,C202=0)),0,
IF(OR(D202="",D202=0),1,
IF(OR(D202&lt;&gt;"",D202&lt;&gt;0),(C202-D202)/ABS(D202)))),-1)</f>
        <v>-0.56332467519538953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Jun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v>0.42749999999999999</v>
      </c>
      <c r="C210" s="286">
        <v>0.44219999999999998</v>
      </c>
      <c r="D210" s="286">
        <v>0.38619999999999999</v>
      </c>
      <c r="E210" s="286">
        <f>IFERROR(IF(OR(AND(D210="",C210=""),AND(D210=0,C210=0)),"",
IF(OR(D210="",D210=0),1,
IF(OR(D210&lt;&gt;"",D210&lt;&gt;0),(C210-D210)/ABS(D210)))),-1)</f>
        <v>0.14500258933195234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0.39829999999999999</v>
      </c>
      <c r="C211" s="286">
        <v>0.41139999999999999</v>
      </c>
      <c r="D211" s="286">
        <v>0.36149999999999999</v>
      </c>
      <c r="E211" s="286">
        <f>IFERROR(IF(OR(AND(D211="",C211=""),AND(D211=0,C211=0)),"",
IF(OR(D211="",D211=0),1,
IF(OR(D211&lt;&gt;"",D211&lt;&gt;0),(C211-D211)/ABS(D211)))),-1)</f>
        <v>0.1380359612724758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532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Jun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327</v>
      </c>
      <c r="C221" s="249">
        <f>SUMIF(Data!$BT$9:$BT$14,"&lt;&gt;AltX",Data!BU9:BU14)</f>
        <v>327</v>
      </c>
      <c r="D221" s="249">
        <f>SUMIF(Data!$BT$17:$BT$23,"&lt;&gt;AltX",Data!$BU$17:$BU$24)</f>
        <v>328</v>
      </c>
      <c r="E221" s="286">
        <f>IFERROR(IF(OR(AND(D221="",C221=""),AND(D221=0,C221=0)),"",
IF(OR(D221="",D221=0),1,
IF(OR(D221&lt;&gt;"",D221&lt;&gt;0),(C221-D221)/ABS(D221)))),-1)</f>
        <v>-3.0487804878048782E-3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4</v>
      </c>
      <c r="C222" s="249">
        <f>SUMIF(Data!$BT$9:$BT$14,"&lt;&gt;AltX",Data!BV9:BV14)</f>
        <v>9</v>
      </c>
      <c r="D222" s="249">
        <f>SUMIF(Data!$BT$17:$BT$23,"&lt;&gt;AltX",Data!$BV$17:$BV$23)</f>
        <v>4</v>
      </c>
      <c r="E222" s="286">
        <f t="shared" ref="E222:E223" si="17">IFERROR(IF(OR(AND(D222="",C222=""),AND(D222=0,C222=0)),"",
IF(OR(D222="",D222=0),1,
IF(OR(D222&lt;&gt;"",D222&lt;&gt;0),(C222-D222)/ABS(D222)))),-1)</f>
        <v>1.25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3</v>
      </c>
      <c r="C223" s="249">
        <f>SUMIF(Data!$BT$9:$BT$14,"&lt;&gt;AltX",Data!BW9:BW14)</f>
        <v>6</v>
      </c>
      <c r="D223" s="249">
        <f>SUMIF(Data!$BT$17:$BT$23,"&lt;&gt;AltX",Data!$BW$17:$BW$23)</f>
        <v>8</v>
      </c>
      <c r="E223" s="286">
        <f t="shared" si="17"/>
        <v>-0.25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48</v>
      </c>
      <c r="C226" s="249">
        <f>SUMIF(Data!$BT$9:$BT$14,"AltX",Data!BU9:BU14)</f>
        <v>48</v>
      </c>
      <c r="D226" s="249">
        <f>SUMIF(Data!$BT$17:$BT$23,"AltX",Data!$BU$17:$BU$24)</f>
        <v>57</v>
      </c>
      <c r="E226" s="286">
        <f t="shared" ref="E226:E227" si="18">IFERROR(IF(OR(AND(D226="",C226=""),AND(D226=0,C226=0)),"",
IF(OR(D226="",D226=0),1,
IF(OR(D226&lt;&gt;"",D226&lt;&gt;0),(C226-D226)/ABS(D226)))),-1)</f>
        <v>-0.15789473684210525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1</v>
      </c>
      <c r="D227" s="249">
        <f>SUMIF(Data!$BT$17:$BT$23,"AltX",Data!$BV$17:$BV$23)</f>
        <v>4</v>
      </c>
      <c r="E227" s="286">
        <f t="shared" si="18"/>
        <v>-0.75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1</v>
      </c>
      <c r="C228" s="249">
        <f>SUMIF(Data!$BT$9:$BT$14,"AltX",Data!BW9:BW14)</f>
        <v>6</v>
      </c>
      <c r="D228" s="249">
        <f>SUMIF(Data!$BT$17:$BT$23,"AltX",Data!$BW$17:$BW$23)</f>
        <v>3</v>
      </c>
      <c r="E228" s="286">
        <f t="shared" ref="E228" ca="1" si="19">IFERROR(IF(OR(AND(C228="",B228=""),AND(C228=0,B228=0)),"",
IF(OR(C228="",C228=0),1,
IF(OR(C228&lt;&gt;"",C228&lt;&gt;0),(B228-C228)/ABS(C228)))),-1)</f>
        <v>-0.83333333333333337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4</v>
      </c>
      <c r="C231" s="249">
        <f t="shared" si="20"/>
        <v>10</v>
      </c>
      <c r="D231" s="249">
        <f t="shared" si="20"/>
        <v>8</v>
      </c>
      <c r="E231" s="286">
        <f t="shared" ref="E231:E237" si="21">IFERROR(IF(OR(AND(D231="",C231=""),AND(D231=0,C231=0)),"",
IF(OR(D231="",D231=0),1,
IF(OR(D231&lt;&gt;"",D231&lt;&gt;0),(C231-D231)/ABS(D231)))),-1)</f>
        <v>0.25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4</v>
      </c>
      <c r="C232" s="249">
        <f t="shared" si="20"/>
        <v>12</v>
      </c>
      <c r="D232" s="249">
        <f t="shared" si="20"/>
        <v>11</v>
      </c>
      <c r="E232" s="286">
        <f>IFERROR(IF(OR(AND(D232="",C232=""),AND(D232=0,C232=0)),"",
IF(OR(D232="",D232=0),1,
IF(OR(D232&lt;&gt;"",D232&lt;&gt;0),(C232-D232)/ABS(D232)))),-1)</f>
        <v>9.0909090909090912E-2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75</v>
      </c>
      <c r="C233" s="249">
        <f>SUM(Data!$CB$10:$CB$14)</f>
        <v>75</v>
      </c>
      <c r="D233" s="249">
        <f>SUM(Data!CB18:CB22)</f>
        <v>75</v>
      </c>
      <c r="E233" s="286">
        <f t="shared" si="21"/>
        <v>0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300</v>
      </c>
      <c r="C234" s="249">
        <f>SUM(Data!$CA$10:$CA$14)</f>
        <v>300</v>
      </c>
      <c r="D234" s="249">
        <f>SUM(Data!CA18:CA22)</f>
        <v>310</v>
      </c>
      <c r="E234" s="286">
        <f t="shared" si="21"/>
        <v>-3.2258064516129031E-2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375</v>
      </c>
      <c r="C235" s="250">
        <f>C221+C226</f>
        <v>375</v>
      </c>
      <c r="D235" s="250">
        <f>D221+D226</f>
        <v>385</v>
      </c>
      <c r="E235" s="326">
        <f t="shared" si="21"/>
        <v>-2.5974025974025976E-2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826</v>
      </c>
      <c r="C237" s="250">
        <f>Data!CD2</f>
        <v>826</v>
      </c>
      <c r="D237" s="250">
        <f>Data!CD5</f>
        <v>821</v>
      </c>
      <c r="E237" s="326">
        <f t="shared" si="21"/>
        <v>6.0901339829476245E-3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14788.897388438871</v>
      </c>
      <c r="C239" s="327"/>
      <c r="D239" s="327">
        <f>Data!CE5/1000000000</f>
        <v>13656.559215086494</v>
      </c>
      <c r="E239" s="326">
        <f>IFERROR(IF(OR(AND(D239="",B239=""),AND(D239=0,B239=0)),"",
IF(OR(D239="",D239=0),1,
IF(OR(D239&lt;&gt;"",D239&lt;&gt;0),(B239-D239)/ABS(D239)))),-1)</f>
        <v>8.291533434728382E-2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Jun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Jun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57610.982370559999</v>
      </c>
      <c r="G268" s="286">
        <f>IF(IFERROR(VLOOKUP(E268,Data!$O$23:$P$196,2,FALSE),0)=0,0,(F268-IFERROR(VLOOKUP(E268,Data!$O$23:$P$196,2,FALSE),0))/ABS(IFERROR(VLOOKUP(E268,Data!$O$23:$P$196,2,FALSE),0)))</f>
        <v>2.5875170061810993E-2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70472.237597900006</v>
      </c>
      <c r="G269" s="286">
        <f>IF(IFERROR(VLOOKUP(E269,Data!$O$23:$P$196,2,FALSE),0)=0,0,(F269-IFERROR(VLOOKUP(E269,Data!$O$23:$P$196,2,FALSE),0))/ABS(IFERROR(VLOOKUP(E269,Data!$O$23:$P$196,2,FALSE),0)))</f>
        <v>-2.6688090859174719E-2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56276.346002650003</v>
      </c>
      <c r="G270" s="334">
        <f>IF(IFERROR(VLOOKUP(E270,Data!$O$23:$P$196,2,FALSE),0)=0,0,(F270-IFERROR(VLOOKUP(E270,Data!$O$23:$P$196,2,FALSE),0))/ABS(IFERROR(VLOOKUP(E270,Data!$O$23:$P$196,2,FALSE),0)))</f>
        <v>-4.126165903089829E-2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7314.7427970999997</v>
      </c>
      <c r="G271" s="286">
        <f>IF(IFERROR(VLOOKUP(E271,Data!$O$23:$P$196,2,FALSE),0)=0,0,(F271-IFERROR(VLOOKUP(E271,Data!$O$23:$P$196,2,FALSE),0))/ABS(IFERROR(VLOOKUP(E271,Data!$O$23:$P$196,2,FALSE),0)))</f>
        <v>-2.4990647899593064E-2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28667.222807689999</v>
      </c>
      <c r="G272" s="286">
        <f>IF(IFERROR(VLOOKUP(E272,Data!$O$23:$P$196,2,FALSE),0)=0,0,(F272-IFERROR(VLOOKUP(E272,Data!$O$23:$P$196,2,FALSE),0))/ABS(IFERROR(VLOOKUP(E272,Data!$O$23:$P$196,2,FALSE),0)))</f>
        <v>1.2305597991977137E-2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12457.16793012</v>
      </c>
      <c r="G273" s="286">
        <f>IF(IFERROR(VLOOKUP(E273,Data!$O$23:$P$196,2,FALSE),0)=0,0,(F273-IFERROR(VLOOKUP(E273,Data!$O$23:$P$196,2,FALSE),0))/ABS(IFERROR(VLOOKUP(E273,Data!$O$23:$P$196,2,FALSE),0)))</f>
        <v>2.4917577571886267E-2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51516.062929259999</v>
      </c>
      <c r="G276" s="286">
        <f>IF(IFERROR(VLOOKUP(E276,Data!$O$23:$P$196,2,FALSE),0)=0,0,(F276-IFERROR(VLOOKUP(E276,Data!$O$23:$P$196,2,FALSE),0))/ABS(IFERROR(VLOOKUP(E276,Data!$O$23:$P$196,2,FALSE),0)))</f>
        <v>3.4793319226863371E-2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26498.361235659999</v>
      </c>
      <c r="G277" s="286">
        <f>IF(IFERROR(VLOOKUP(E277,Data!$O$23:$P$196,2,FALSE),0)=0,0,(F277-IFERROR(VLOOKUP(E277,Data!$O$23:$P$196,2,FALSE),0))/ABS(IFERROR(VLOOKUP(E277,Data!$O$23:$P$196,2,FALSE),0)))</f>
        <v>1.6540618667526832E-2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11343.463263330001</v>
      </c>
      <c r="G278" s="286">
        <f>IF(IFERROR(VLOOKUP(E278,Data!$O$23:$P$196,2,FALSE),0)=0,0,(F278-IFERROR(VLOOKUP(E278,Data!$O$23:$P$196,2,FALSE),0))/ABS(IFERROR(VLOOKUP(E278,Data!$O$23:$P$196,2,FALSE),0)))</f>
        <v>3.4841949986200792E-2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42130.25134422</v>
      </c>
      <c r="G279" s="286">
        <f>IF(IFERROR(VLOOKUP(E279,Data!$O$23:$P$196,2,FALSE),0)=0,0,(F279-IFERROR(VLOOKUP(E279,Data!$O$23:$P$196,2,FALSE),0))/ABS(IFERROR(VLOOKUP(E279,Data!$O$23:$P$196,2,FALSE),0)))</f>
        <v>6.4018480512910717E-2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1059.7588337699999</v>
      </c>
      <c r="G280" s="286">
        <f>IF(IFERROR(VLOOKUP(E280,Data!$O$23:$P$196,2,FALSE),0)=0,0,(F280-IFERROR(VLOOKUP(E280,Data!$O$23:$P$196,2,FALSE),0))/ABS(IFERROR(VLOOKUP(E280,Data!$O$23:$P$196,2,FALSE),0)))</f>
        <v>5.4501624546645901E-2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75341.779804349993</v>
      </c>
      <c r="G281" s="286">
        <f>IF(IFERROR(VLOOKUP(E281,Data!$O$23:$P$196,2,FALSE),0)=0,0,(F281-IFERROR(VLOOKUP(E281,Data!$O$23:$P$196,2,FALSE),0))/ABS(IFERROR(VLOOKUP(E281,Data!$O$23:$P$196,2,FALSE),0)))</f>
        <v>4.6103428583168252E-2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16139.245844020001</v>
      </c>
      <c r="G282" s="286">
        <f>IF(IFERROR(VLOOKUP(E282,Data!$O$23:$P$196,2,FALSE),0)=0,0,(F282-IFERROR(VLOOKUP(E282,Data!$O$23:$P$196,2,FALSE),0))/ABS(IFERROR(VLOOKUP(E282,Data!$O$23:$P$196,2,FALSE),0)))</f>
        <v>-2.8380277549826576E-2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78390.822911580006</v>
      </c>
      <c r="G283" s="286">
        <f>IF(IFERROR(VLOOKUP(E283,Data!$O$23:$P$196,2,FALSE),0)=0,0,(F283-IFERROR(VLOOKUP(E283,Data!$O$23:$P$196,2,FALSE),0))/ABS(IFERROR(VLOOKUP(E283,Data!$O$23:$P$196,2,FALSE),0)))</f>
        <v>2.7455387478464984E-2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12261.588019680001</v>
      </c>
      <c r="G286" s="334">
        <f>IF(IFERROR(VLOOKUP(E286,Data!$O$23:$P$196,2,FALSE),0)=0,0,(F286-IFERROR(VLOOKUP(E286,Data!$O$23:$P$196,2,FALSE),0))/ABS(IFERROR(VLOOKUP(E286,Data!$O$23:$P$196,2,FALSE),0)))</f>
        <v>-1.6042780748422768E-2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29208.302627109999</v>
      </c>
      <c r="G287" s="286">
        <f>IF(IFERROR(VLOOKUP(E287,Data!$O$23:$P$196,2,FALSE),0)=0,0,(F287-IFERROR(VLOOKUP(E287,Data!$O$23:$P$196,2,FALSE),0))/ABS(IFERROR(VLOOKUP(E287,Data!$O$23:$P$196,2,FALSE),0)))</f>
        <v>5.9830356503078531E-2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47534.448187180002</v>
      </c>
      <c r="G288" s="286">
        <f>IF(IFERROR(VLOOKUP(E288,Data!$O$23:$P$196,2,FALSE),0)=0,0,(F288-IFERROR(VLOOKUP(E288,Data!$O$23:$P$196,2,FALSE),0))/ABS(IFERROR(VLOOKUP(E288,Data!$O$23:$P$196,2,FALSE),0)))</f>
        <v>-2.7033081271379364E-2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64331.528597130004</v>
      </c>
      <c r="G289" s="286">
        <f>IF(IFERROR(VLOOKUP(E289,Data!$O$23:$P$196,2,FALSE),0)=0,0,(F289-IFERROR(VLOOKUP(E289,Data!$O$23:$P$196,2,FALSE),0))/ABS(IFERROR(VLOOKUP(E289,Data!$O$23:$P$196,2,FALSE),0)))</f>
        <v>1.3403139887091839E-2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25100.27051676</v>
      </c>
      <c r="G290" s="286">
        <f>IF(IFERROR(VLOOKUP(E290,Data!$O$23:$P$196,2,FALSE),0)=0,0,(F290-IFERROR(VLOOKUP(E290,Data!$O$23:$P$196,2,FALSE),0))/ABS(IFERROR(VLOOKUP(E290,Data!$O$23:$P$196,2,FALSE),0)))</f>
        <v>9.2191616547011551E-2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42012.07831063</v>
      </c>
      <c r="G291" s="286">
        <f>IF(IFERROR(VLOOKUP(E291,Data!$O$23:$P$196,2,FALSE),0)=0,0,(F291-IFERROR(VLOOKUP(E291,Data!$O$23:$P$196,2,FALSE),0))/ABS(IFERROR(VLOOKUP(E291,Data!$O$23:$P$196,2,FALSE),0)))</f>
        <v>-3.0407754171618746E-2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25840.787132599999</v>
      </c>
      <c r="G292" s="286">
        <f>IF(IFERROR(VLOOKUP(E292,Data!$O$23:$P$196,2,FALSE),0)=0,0,(F292-IFERROR(VLOOKUP(E292,Data!$O$23:$P$196,2,FALSE),0))/ABS(IFERROR(VLOOKUP(E292,Data!$O$23:$P$196,2,FALSE),0)))</f>
        <v>5.252210993271166E-4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5804.0514080800003</v>
      </c>
      <c r="G293" s="286">
        <f>IF(IFERROR(VLOOKUP(E293,Data!$O$23:$P$196,2,FALSE),0)=0,0,(F293-IFERROR(VLOOKUP(E293,Data!$O$23:$P$196,2,FALSE),0))/ABS(IFERROR(VLOOKUP(E293,Data!$O$23:$P$196,2,FALSE),0)))</f>
        <v>-8.2094383148057212E-2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6799.6397128099998</v>
      </c>
      <c r="G294" s="286">
        <f>IF(IFERROR(VLOOKUP(E294,Data!$O$23:$P$196,2,FALSE),0)=0,0,(F294-IFERROR(VLOOKUP(E294,Data!$O$23:$P$196,2,FALSE),0))/ABS(IFERROR(VLOOKUP(E294,Data!$O$23:$P$196,2,FALSE),0)))</f>
        <v>-3.3975305950622869E-2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3517.8261182900001</v>
      </c>
      <c r="G298" s="286">
        <f>IF(IFERROR(VLOOKUP(E298,Data!$O$23:$P$196,2,FALSE),0)=0,0,(F298-IFERROR(VLOOKUP(E298,Data!$O$23:$P$196,2,FALSE),0))/ABS(IFERROR(VLOOKUP(E298,Data!$O$23:$P$196,2,FALSE),0)))</f>
        <v>1.9392704912812232E-2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755.91971900999999</v>
      </c>
      <c r="G299" s="286">
        <f>IF(IFERROR(VLOOKUP(E299,Data!$O$23:$P$196,2,FALSE),0)=0,0,(F299-IFERROR(VLOOKUP(E299,Data!$O$23:$P$196,2,FALSE),0))/ABS(IFERROR(VLOOKUP(E299,Data!$O$23:$P$196,2,FALSE),0)))</f>
        <v>-3.7725372529978339E-2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526.24810286000002</v>
      </c>
      <c r="G300" s="286">
        <f>IF(IFERROR(VLOOKUP(E300,Data!$O$23:$P$196,2,FALSE),0)=0,0,(F300-IFERROR(VLOOKUP(E300,Data!$O$23:$P$196,2,FALSE),0))/ABS(IFERROR(VLOOKUP(E300,Data!$O$23:$P$196,2,FALSE),0)))</f>
        <v>-3.872302361303688E-2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432.78604201000002</v>
      </c>
      <c r="G301" s="286">
        <f>IF(IFERROR(VLOOKUP(E301,Data!$O$23:$P$196,2,FALSE),0)=0,0,(F301-IFERROR(VLOOKUP(E301,Data!$O$23:$P$196,2,FALSE),0))/ABS(IFERROR(VLOOKUP(E301,Data!$O$23:$P$196,2,FALSE),0)))</f>
        <v>-3.1677220739000637E-2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23330.073971130001</v>
      </c>
      <c r="G302" s="286">
        <f>IF(IFERROR(VLOOKUP(E302,Data!$O$23:$P$196,2,FALSE),0)=0,0,(F302-IFERROR(VLOOKUP(E302,Data!$O$23:$P$196,2,FALSE),0))/ABS(IFERROR(VLOOKUP(E302,Data!$O$23:$P$196,2,FALSE),0)))</f>
        <v>5.9553485007078584E-2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382.87113892000002</v>
      </c>
      <c r="G303" s="286">
        <f>IF(IFERROR(VLOOKUP(E303,Data!$O$23:$P$196,2,FALSE),0)=0,0,(F303-IFERROR(VLOOKUP(E303,Data!$O$23:$P$196,2,FALSE),0))/ABS(IFERROR(VLOOKUP(E303,Data!$O$23:$P$196,2,FALSE),0)))</f>
        <v>2.9798658604406406E-2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673.69010631000003</v>
      </c>
      <c r="G304" s="286">
        <f>IF(IFERROR(VLOOKUP(E304,Data!$O$23:$P$196,2,FALSE),0)=0,0,(F304-IFERROR(VLOOKUP(E304,Data!$O$23:$P$196,2,FALSE),0))/ABS(IFERROR(VLOOKUP(E304,Data!$O$23:$P$196,2,FALSE),0)))</f>
        <v>2.3962252915719184E-2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14.97183203</v>
      </c>
      <c r="G307" s="286">
        <f>IF(IFERROR(VLOOKUP(E307,Data!$O$23:$P$196,2,FALSE),0)=0,0,(F307-IFERROR(VLOOKUP(E307,Data!$O$23:$P$196,2,FALSE),0))/ABS(IFERROR(VLOOKUP(E307,Data!$O$23:$P$196,2,FALSE),0)))</f>
        <v>3.8626984792598143E-2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10063.671101870001</v>
      </c>
      <c r="G308" s="286">
        <f>IF(IFERROR(VLOOKUP(E308,Data!$O$23:$P$196,2,FALSE),0)=0,0,(F308-IFERROR(VLOOKUP(E308,Data!$O$23:$P$196,2,FALSE),0))/ABS(IFERROR(VLOOKUP(E308,Data!$O$23:$P$196,2,FALSE),0)))</f>
        <v>5.3957519854424547E-2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1011.52017953</v>
      </c>
      <c r="G313" s="286">
        <f>IF(IFERROR(VLOOKUP(E313,Data!$O$23:$P$196,2,FALSE),0)=0,0,(F313-IFERROR(VLOOKUP(E313,Data!$O$23:$P$196,2,FALSE),0))/ABS(IFERROR(VLOOKUP(E313,Data!$O$23:$P$196,2,FALSE),0)))</f>
        <v>-9.4870016547967343E-3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533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Jun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May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Jun 2018</v>
      </c>
      <c r="D351" s="384"/>
      <c r="E351" s="384"/>
      <c r="F351" s="284" t="s">
        <v>1</v>
      </c>
      <c r="G351" s="330"/>
      <c r="H351" s="338" t="str">
        <f>TEXT($H$3,"MMM")&amp;" "&amp;TEXT($H$3,"YYYY")-1</f>
        <v>Jun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320187</v>
      </c>
      <c r="D354" s="380">
        <f>SUMIFS(Data!$V$33:$V$48,Data!$S$33:$S$48,MarketProfile!A354,Data!$X$33:$X$48,"1")</f>
        <v>259675</v>
      </c>
      <c r="E354" s="380"/>
      <c r="F354" s="286">
        <f>IFERROR(IF(OR(AND(D354="",C354=""),AND(D354=0,C354=0)),"",
IF(OR(D354="",D354=0),1,
IF(OR(D354&lt;&gt;"",D354&lt;&gt;0),(C354-D354)/ABS(D354)))),-1)</f>
        <v>0.23302974872436699</v>
      </c>
      <c r="G354" s="380">
        <f>SUMIFS(Data!$V$63:$V$78,Data!$S$63:$S$78,MarketProfile!A354,Data!$X$63:$X$78,"1")</f>
        <v>319224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3.0166904744004211E-3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6996</v>
      </c>
      <c r="D355" s="380">
        <f>SUMIFS(Data!$V$33:$V$48,Data!$S$33:$S$48,MarketProfile!A355,Data!$X$33:$X$48,"1")</f>
        <v>4006</v>
      </c>
      <c r="E355" s="380"/>
      <c r="F355" s="286">
        <f t="shared" ref="F355:F361" si="23">IFERROR(IF(OR(AND(D355="",C355=""),AND(D355=0,C355=0)),"",
IF(OR(D355="",D355=0),1,
IF(OR(D355&lt;&gt;"",D355&lt;&gt;0),(C355-D355)/ABS(D355)))),-1)</f>
        <v>0.74638042935596605</v>
      </c>
      <c r="G355" s="380">
        <f>SUMIFS(Data!$V$63:$V$78,Data!$S$63:$S$78,MarketProfile!A355,Data!$X$63:$X$78,"1")</f>
        <v>8125</v>
      </c>
      <c r="H355" s="380"/>
      <c r="I355" s="286">
        <f t="shared" si="22"/>
        <v>-0.13895384615384615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6683</v>
      </c>
      <c r="D356" s="380">
        <f>SUMIFS(Data!$V$33:$V$48,Data!$S$33:$S$48,MarketProfile!A356,Data!$X$33:$X$48,"1")</f>
        <v>3779</v>
      </c>
      <c r="E356" s="380"/>
      <c r="F356" s="286">
        <f t="shared" si="23"/>
        <v>0.76845726382640911</v>
      </c>
      <c r="G356" s="380">
        <f>SUMIFS(Data!$V$63:$V$78,Data!$S$63:$S$78,MarketProfile!A356,Data!$X$63:$X$78,"1")</f>
        <v>7688</v>
      </c>
      <c r="H356" s="380"/>
      <c r="I356" s="286">
        <f t="shared" si="22"/>
        <v>-0.13072320499479709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258</v>
      </c>
      <c r="D357" s="380">
        <f>SUMIFS(Data!$V$33:$V$48,Data!$S$33:$S$48,MarketProfile!A357,Data!$X$33:$X$48,"1")</f>
        <v>259</v>
      </c>
      <c r="E357" s="380"/>
      <c r="F357" s="286">
        <f t="shared" si="23"/>
        <v>-3.8610038610038611E-3</v>
      </c>
      <c r="G357" s="380">
        <f>SUMIFS(Data!$V$63:$V$78,Data!$S$63:$S$78,MarketProfile!A357,Data!$X$63:$X$78,"1")</f>
        <v>134</v>
      </c>
      <c r="H357" s="380"/>
      <c r="I357" s="286">
        <f t="shared" si="22"/>
        <v>0.92537313432835822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388</v>
      </c>
      <c r="D358" s="380">
        <f>SUMIFS(Data!$V$33:$V$48,Data!$S$33:$S$48,MarketProfile!A358,Data!$X$33:$X$48,"1")</f>
        <v>42</v>
      </c>
      <c r="E358" s="380"/>
      <c r="F358" s="286">
        <f t="shared" si="23"/>
        <v>8.2380952380952372</v>
      </c>
      <c r="G358" s="380">
        <f>SUMIFS(Data!$V$63:$V$78,Data!$S$63:$S$78,MarketProfile!A358,Data!$X$63:$X$78,"1")</f>
        <v>618</v>
      </c>
      <c r="H358" s="380"/>
      <c r="I358" s="286">
        <f t="shared" si="22"/>
        <v>-0.37216828478964403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386</v>
      </c>
      <c r="D359" s="380">
        <f>SUMIFS(Data!$V$33:$V$48,Data!$S$33:$S$48,MarketProfile!A359,Data!$X$33:$X$48,"1")</f>
        <v>43</v>
      </c>
      <c r="E359" s="380"/>
      <c r="F359" s="286">
        <f t="shared" si="23"/>
        <v>7.9767441860465116</v>
      </c>
      <c r="G359" s="380">
        <f>SUMIFS(Data!$V$63:$V$78,Data!$S$63:$S$78,MarketProfile!A359,Data!$X$63:$X$78,"1")</f>
        <v>602</v>
      </c>
      <c r="H359" s="380"/>
      <c r="I359" s="286">
        <f t="shared" si="22"/>
        <v>-0.35880398671096347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182</v>
      </c>
      <c r="D360" s="380">
        <f>SUMIFS(Data!$V$33:$V$48,Data!$S$33:$S$48,MarketProfile!A360,Data!$X$33:$X$48,"1")</f>
        <v>332</v>
      </c>
      <c r="E360" s="380"/>
      <c r="F360" s="286">
        <f t="shared" si="23"/>
        <v>-0.45180722891566266</v>
      </c>
      <c r="G360" s="380">
        <f>SUMIFS(Data!$V$63:$V$78,Data!$S$63:$S$78,MarketProfile!A360,Data!$X$63:$X$78,"1")</f>
        <v>271</v>
      </c>
      <c r="H360" s="380"/>
      <c r="I360" s="286">
        <f t="shared" si="22"/>
        <v>-0.32841328413284132</v>
      </c>
    </row>
    <row r="361" spans="1:9" ht="15" x14ac:dyDescent="0.25">
      <c r="A361" s="288" t="s">
        <v>133</v>
      </c>
      <c r="B361" s="250"/>
      <c r="C361" s="250">
        <f>SUM(C354:C360)</f>
        <v>335080</v>
      </c>
      <c r="D361" s="381">
        <f>SUM(D354:E360)</f>
        <v>268136</v>
      </c>
      <c r="E361" s="381"/>
      <c r="F361" s="326">
        <f t="shared" si="23"/>
        <v>0.24966434943461527</v>
      </c>
      <c r="G361" s="381">
        <f>SUM(G354:H360)</f>
        <v>336662</v>
      </c>
      <c r="H361" s="381">
        <v>228310</v>
      </c>
      <c r="I361" s="326">
        <f t="shared" si="22"/>
        <v>-4.6990750366836765E-3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705</v>
      </c>
      <c r="D364" s="380">
        <f>SUMIFS(Data!$V$33:$V$48,Data!$S$33:$S$48,MarketProfile!A364,Data!$X$33:$X$48,"0")</f>
        <v>538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0.3104089219330855</v>
      </c>
      <c r="G364" s="380">
        <f>SUMIFS(Data!$V$63:$V$78,Data!$S$63:$S$78,MarketProfile!A364,Data!$X$63:$X$78,"0")</f>
        <v>1310</v>
      </c>
      <c r="H364" s="380"/>
      <c r="I364" s="286">
        <f t="shared" si="22"/>
        <v>-0.46183206106870228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382</v>
      </c>
      <c r="D365" s="380">
        <f>SUMIFS(Data!$V$33:$V$48,Data!$S$33:$S$48,MarketProfile!A365,Data!$X$33:$X$48,"0")</f>
        <v>351</v>
      </c>
      <c r="E365" s="380"/>
      <c r="F365" s="286">
        <f t="shared" si="24"/>
        <v>8.8319088319088315E-2</v>
      </c>
      <c r="G365" s="380">
        <f>SUMIFS(Data!$V$63:$V$78,Data!$S$63:$S$78,MarketProfile!A365,Data!$X$63:$X$78,"0")</f>
        <v>550</v>
      </c>
      <c r="H365" s="380"/>
      <c r="I365" s="286">
        <f t="shared" si="22"/>
        <v>-0.30545454545454548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113</v>
      </c>
      <c r="D366" s="380">
        <f>SUMIFS(Data!$V$33:$V$48,Data!$S$33:$S$48,MarketProfile!A366,Data!$X$33:$X$48,"0")</f>
        <v>27</v>
      </c>
      <c r="E366" s="380"/>
      <c r="F366" s="286">
        <f t="shared" si="24"/>
        <v>3.1851851851851851</v>
      </c>
      <c r="G366" s="380">
        <f>SUMIFS(Data!$V$63:$V$78,Data!$S$63:$S$78,MarketProfile!A366,Data!$X$63:$X$78,"0")</f>
        <v>354</v>
      </c>
      <c r="H366" s="380"/>
      <c r="I366" s="286">
        <f t="shared" si="22"/>
        <v>-0.6807909604519774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80">
        <f>SUMIFS(Data!$V$33:$V$48,Data!$S$33:$S$48,MarketProfile!A367,Data!$X$33:$X$48,"0")</f>
        <v>0</v>
      </c>
      <c r="E367" s="380"/>
      <c r="F367" s="286" t="str">
        <f t="shared" si="24"/>
        <v/>
      </c>
      <c r="G367" s="380">
        <f>SUMIFS(Data!$V$63:$V$78,Data!$S$63:$S$78,MarketProfile!A367,Data!$X$63:$X$78,"0")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1200</v>
      </c>
      <c r="D368" s="381">
        <f t="shared" ref="D368:E368" si="25">SUM(D364:D367)</f>
        <v>916</v>
      </c>
      <c r="E368" s="381">
        <f t="shared" si="25"/>
        <v>0</v>
      </c>
      <c r="F368" s="326">
        <f t="shared" si="24"/>
        <v>0.31004366812227074</v>
      </c>
      <c r="G368" s="381">
        <f>SUM(G364:H367)</f>
        <v>2214</v>
      </c>
      <c r="H368" s="381">
        <v>1646</v>
      </c>
      <c r="I368" s="326">
        <f>IFERROR(IF(OR(AND(G368="",C368=""),AND(G368=0,C368=0)),"",
IF(OR(G368="",G368=0),1,
IF(OR(G368&lt;&gt;"",G368&lt;&gt;0),(C368-G368)/ABS(G368)))),-1)</f>
        <v>-0.45799457994579945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2776704</v>
      </c>
      <c r="D372" s="380">
        <f>SUMIFS(Data!$U$33:$U$48,Data!$S$33:$S$48,MarketProfile!A372,Data!$X$33:$X$48,"1")</f>
        <v>930845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1.9829928720678522</v>
      </c>
      <c r="G372" s="380">
        <f>SUMIFS(Data!$U$63:$U$78,Data!$S$63:$S$78,MarketProfile!A372,Data!$X$63:$X$78,"1")</f>
        <v>3194471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-0.13077814761818154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1593749</v>
      </c>
      <c r="D373" s="380">
        <f>SUMIFS(Data!$U$33:$U$48,Data!$S$33:$S$48,MarketProfile!A373,Data!$X$33:$X$48,"1")</f>
        <v>403427</v>
      </c>
      <c r="E373" s="380"/>
      <c r="F373" s="286">
        <f t="shared" si="26"/>
        <v>2.9505263653647376</v>
      </c>
      <c r="G373" s="380">
        <f>SUMIFS(Data!$U$63:$U$78,Data!$S$63:$S$78,MarketProfile!A373,Data!$X$63:$X$78,"1")</f>
        <v>2808331</v>
      </c>
      <c r="H373" s="380"/>
      <c r="I373" s="286">
        <f t="shared" si="27"/>
        <v>-0.43249246616584724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1174818</v>
      </c>
      <c r="D374" s="380">
        <f>SUMIFS(Data!$U$33:$U$48,Data!$S$33:$S$48,MarketProfile!A374,Data!$X$33:$X$48,"1")</f>
        <v>285804</v>
      </c>
      <c r="E374" s="380"/>
      <c r="F374" s="286">
        <f t="shared" si="26"/>
        <v>3.1105722803039844</v>
      </c>
      <c r="G374" s="380">
        <f>SUMIFS(Data!$U$63:$U$78,Data!$S$63:$S$78,MarketProfile!A374,Data!$X$63:$X$78,"1")</f>
        <v>1704799</v>
      </c>
      <c r="H374" s="380"/>
      <c r="I374" s="286">
        <f t="shared" si="27"/>
        <v>-0.31087594490611503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406683</v>
      </c>
      <c r="D375" s="380">
        <f>SUMIFS(Data!$U$33:$U$48,Data!$S$33:$S$48,MarketProfile!A375,Data!$X$33:$X$48,"1")</f>
        <v>253715</v>
      </c>
      <c r="E375" s="380"/>
      <c r="F375" s="286">
        <f t="shared" si="26"/>
        <v>0.60291271702500837</v>
      </c>
      <c r="G375" s="380">
        <f>SUMIFS(Data!$U$63:$U$78,Data!$S$63:$S$78,MarketProfile!A375,Data!$X$63:$X$78,"1")</f>
        <v>548830</v>
      </c>
      <c r="H375" s="380"/>
      <c r="I375" s="286">
        <f t="shared" si="27"/>
        <v>-0.25900005466173498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6452596</v>
      </c>
      <c r="D376" s="380">
        <f>SUMIFS(Data!$U$33:$U$48,Data!$S$33:$S$48,MarketProfile!A376,Data!$X$33:$X$48,"1")</f>
        <v>846484</v>
      </c>
      <c r="E376" s="380"/>
      <c r="F376" s="286">
        <f t="shared" si="26"/>
        <v>6.6228209865750562</v>
      </c>
      <c r="G376" s="380">
        <f>SUMIFS(Data!$U$63:$U$78,Data!$S$63:$S$78,MarketProfile!A376,Data!$X$63:$X$78,"1")</f>
        <v>32584884</v>
      </c>
      <c r="H376" s="380"/>
      <c r="I376" s="286">
        <f t="shared" si="27"/>
        <v>-0.80197578730063912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5928605</v>
      </c>
      <c r="D377" s="380">
        <f>SUMIFS(Data!$U$33:$U$48,Data!$S$33:$S$48,MarketProfile!A377,Data!$X$33:$X$48,"1")</f>
        <v>1161704</v>
      </c>
      <c r="E377" s="380"/>
      <c r="F377" s="286">
        <f t="shared" si="26"/>
        <v>4.1033697051916835</v>
      </c>
      <c r="G377" s="380">
        <f>SUMIFS(Data!$U$63:$U$78,Data!$S$63:$S$78,MarketProfile!A377,Data!$X$63:$X$78,"1")</f>
        <v>30940154</v>
      </c>
      <c r="H377" s="380"/>
      <c r="I377" s="286">
        <f t="shared" si="27"/>
        <v>-0.80838476111010948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370629</v>
      </c>
      <c r="D378" s="380">
        <f>SUMIFS(Data!$U$33:$U$48,Data!$S$33:$S$48,MarketProfile!A378,Data!$X$33:$X$48,"1")</f>
        <v>58418</v>
      </c>
      <c r="E378" s="380"/>
      <c r="F378" s="286">
        <f t="shared" si="26"/>
        <v>5.344431510835701</v>
      </c>
      <c r="G378" s="380">
        <f>SUMIFS(Data!$U$63:$U$78,Data!$S$63:$S$78,MarketProfile!A378,Data!$X$63:$X$78,"1")</f>
        <v>387540</v>
      </c>
      <c r="H378" s="380"/>
      <c r="I378" s="286">
        <f t="shared" si="27"/>
        <v>-4.3636785880167207E-2</v>
      </c>
    </row>
    <row r="379" spans="1:9" ht="15" x14ac:dyDescent="0.25">
      <c r="A379" s="288" t="s">
        <v>133</v>
      </c>
      <c r="B379" s="250"/>
      <c r="C379" s="250">
        <f>SUM(C372:C378)</f>
        <v>18703784</v>
      </c>
      <c r="D379" s="381">
        <f>SUM(D372:E378)</f>
        <v>3940397</v>
      </c>
      <c r="E379" s="381"/>
      <c r="F379" s="326">
        <f t="shared" si="26"/>
        <v>3.7466750177710519</v>
      </c>
      <c r="G379" s="381">
        <f>SUM(G372:H378)</f>
        <v>72169009</v>
      </c>
      <c r="H379" s="381">
        <v>17193059</v>
      </c>
      <c r="I379" s="326">
        <f t="shared" si="27"/>
        <v>-0.74083357580814224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455149</v>
      </c>
      <c r="D382" s="380">
        <f>SUMIFS(Data!$U$33:$U$48,Data!$S$33:$S$48,MarketProfile!A382,Data!$X$33:$X$48,"0")</f>
        <v>484168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-5.9935807405693889E-2</v>
      </c>
      <c r="G382" s="380">
        <f>SUMIFS(Data!$U$63:$U$78,Data!$S$63:$S$78,MarketProfile!A382,Data!$X$63:$X$78,"0")</f>
        <v>381451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0.19320436963069962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442658</v>
      </c>
      <c r="D383" s="380">
        <f>SUMIFS(Data!$U$33:$U$48,Data!$S$33:$S$48,MarketProfile!A383,Data!$X$33:$X$48,"0")</f>
        <v>643417</v>
      </c>
      <c r="E383" s="380"/>
      <c r="F383" s="286">
        <f t="shared" si="28"/>
        <v>-0.31202004298922781</v>
      </c>
      <c r="G383" s="380">
        <f>SUMIFS(Data!$U$63:$U$78,Data!$S$63:$S$78,MarketProfile!A383,Data!$X$63:$X$78,"0")</f>
        <v>945608</v>
      </c>
      <c r="H383" s="380"/>
      <c r="I383" s="286">
        <f t="shared" si="29"/>
        <v>-0.53188001793555051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140157</v>
      </c>
      <c r="D384" s="380">
        <f>SUMIFS(Data!$U$33:$U$48,Data!$S$33:$S$48,MarketProfile!A384,Data!$X$33:$X$48,"0")</f>
        <v>37683</v>
      </c>
      <c r="E384" s="380"/>
      <c r="F384" s="286">
        <f t="shared" si="28"/>
        <v>2.7193694769524721</v>
      </c>
      <c r="G384" s="380">
        <f>SUMIFS(Data!$U$63:$U$78,Data!$S$63:$S$78,MarketProfile!A384,Data!$X$63:$X$78,"0")</f>
        <v>237687</v>
      </c>
      <c r="H384" s="380"/>
      <c r="I384" s="286">
        <f t="shared" si="29"/>
        <v>-0.41032955104822727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80">
        <f>SUMIFS(Data!$U$33:$U$48,Data!$S$33:$S$48,MarketProfile!A385,Data!$X$33:$X$48,"0")</f>
        <v>0</v>
      </c>
      <c r="E385" s="380"/>
      <c r="F385" s="286" t="str">
        <f t="shared" si="28"/>
        <v/>
      </c>
      <c r="G385" s="380">
        <f>SUMIFS(Data!$U$63:$U$78,Data!$S$63:$S$78,MarketProfile!A385,Data!$X$63:$X$78,"0")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1037964</v>
      </c>
      <c r="D386" s="381">
        <f>SUM(D382:E385)</f>
        <v>1165268</v>
      </c>
      <c r="E386" s="381">
        <f>SUM(E382:E385)</f>
        <v>0</v>
      </c>
      <c r="F386" s="326">
        <f t="shared" si="28"/>
        <v>-0.10924868785549761</v>
      </c>
      <c r="G386" s="381">
        <f>SUM(G382:H385)</f>
        <v>1564746</v>
      </c>
      <c r="H386" s="381">
        <v>677531</v>
      </c>
      <c r="I386" s="326">
        <f t="shared" si="29"/>
        <v>-0.33665655639956898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877989308.42658651</v>
      </c>
      <c r="D390" s="380">
        <f>SUMIFS(Data!$T$30:$T$42,Data!$S$30:$S$42,MarketProfile!A390,Data!$X$30:$X$42,"1")/1000</f>
        <v>0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80">
        <f>SUMIFS(Data!$T$63:$T$78,Data!$S$63:$S$78,MarketProfile!A390,Data!$X$63:$X$78,"1")</f>
        <v>831852691702.71582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-0.99894453751585577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15321263.042535</v>
      </c>
      <c r="D391" s="380">
        <f>SUMIFS(Data!$T$30:$T$42,Data!$S$30:$S$42,MarketProfile!A391,Data!$X$30:$X$42,"1")/1000</f>
        <v>345027.55119999999</v>
      </c>
      <c r="E391" s="380"/>
      <c r="F391" s="286">
        <f t="shared" si="30"/>
        <v>43.405911902536204</v>
      </c>
      <c r="G391" s="380">
        <f>SUMIFS(Data!$T$63:$T$78,Data!$S$63:$S$78,MarketProfile!A391,Data!$X$63:$X$78,"1")</f>
        <v>27309106563.874001</v>
      </c>
      <c r="H391" s="380"/>
      <c r="I391" s="286">
        <f t="shared" si="31"/>
        <v>-0.99943896871885218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6153.0147200000001</v>
      </c>
      <c r="D392" s="380">
        <f>SUMIFS(Data!$T$30:$T$42,Data!$S$30:$S$42,MarketProfile!A392,Data!$X$30:$X$42,"1")/1000</f>
        <v>1056.5052000000001</v>
      </c>
      <c r="E392" s="380"/>
      <c r="F392" s="286">
        <f t="shared" si="30"/>
        <v>4.8239322627091656</v>
      </c>
      <c r="G392" s="380">
        <f>SUMIFS(Data!$T$63:$T$78,Data!$S$63:$S$78,MarketProfile!A392,Data!$X$63:$X$78,"1")</f>
        <v>14631587.359999999</v>
      </c>
      <c r="H392" s="380"/>
      <c r="I392" s="286">
        <f t="shared" si="31"/>
        <v>-0.99957947045876772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63461.991204999998</v>
      </c>
      <c r="D393" s="380">
        <f>SUMIFS(Data!$T$30:$T$42,Data!$S$30:$S$42,MarketProfile!A393,Data!$X$30:$X$42,"1")/1000</f>
        <v>0</v>
      </c>
      <c r="E393" s="380"/>
      <c r="F393" s="286">
        <f t="shared" si="30"/>
        <v>1</v>
      </c>
      <c r="G393" s="380">
        <f>SUMIFS(Data!$T$63:$T$78,Data!$S$63:$S$78,MarketProfile!A393,Data!$X$63:$X$78,"1")</f>
        <v>48840919.090000004</v>
      </c>
      <c r="H393" s="380"/>
      <c r="I393" s="286">
        <f t="shared" si="31"/>
        <v>-0.99870063888257188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4618410.4072532998</v>
      </c>
      <c r="D394" s="380">
        <f>SUMIFS(Data!$T$30:$T$42,Data!$S$30:$S$42,MarketProfile!A394,Data!$X$30:$X$42,"1")/1000</f>
        <v>0</v>
      </c>
      <c r="E394" s="380"/>
      <c r="F394" s="286">
        <f t="shared" si="30"/>
        <v>1</v>
      </c>
      <c r="G394" s="380">
        <f>SUMIFS(Data!$T$63:$T$78,Data!$S$63:$S$78,MarketProfile!A394,Data!$X$63:$X$78,"1")</f>
        <v>5988105568.8879995</v>
      </c>
      <c r="H394" s="380"/>
      <c r="I394" s="286">
        <f t="shared" si="31"/>
        <v>-0.99922873597432071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49597.556771999996</v>
      </c>
      <c r="D395" s="380">
        <f>SUMIFS(Data!$T$30:$T$42,Data!$S$30:$S$42,MarketProfile!A395,Data!$X$30:$X$42,"1")/1000</f>
        <v>0</v>
      </c>
      <c r="E395" s="380"/>
      <c r="F395" s="286">
        <f t="shared" si="30"/>
        <v>1</v>
      </c>
      <c r="G395" s="380">
        <f>SUMIFS(Data!$T$63:$T$78,Data!$S$63:$S$78,MarketProfile!A395,Data!$X$63:$X$78,"1")</f>
        <v>20155.29</v>
      </c>
      <c r="H395" s="380"/>
      <c r="I395" s="286">
        <f t="shared" si="31"/>
        <v>1.4607711807669348</v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7026530.2278809994</v>
      </c>
      <c r="D396" s="380">
        <f>SUMIFS(Data!$T$30:$T$42,Data!$S$30:$S$42,MarketProfile!A396,Data!$X$30:$X$42,"1")/1000</f>
        <v>2901460.7253</v>
      </c>
      <c r="E396" s="380"/>
      <c r="F396" s="286">
        <f t="shared" si="30"/>
        <v>1.4217216406244764</v>
      </c>
      <c r="G396" s="380">
        <f>SUMIFS(Data!$T$63:$T$78,Data!$S$63:$S$78,MarketProfile!A396,Data!$X$63:$X$78,"1")</f>
        <v>8463415734.3730001</v>
      </c>
      <c r="H396" s="380"/>
      <c r="I396" s="286">
        <f t="shared" si="31"/>
        <v>-0.99916977607523827</v>
      </c>
    </row>
    <row r="397" spans="1:9" ht="15" x14ac:dyDescent="0.25">
      <c r="A397" s="288" t="s">
        <v>133</v>
      </c>
      <c r="B397" s="250"/>
      <c r="C397" s="250">
        <f>SUM(C390:C396)</f>
        <v>905074724.66695261</v>
      </c>
      <c r="D397" s="381">
        <f>SUM(D390:E396)</f>
        <v>3247544.7817000002</v>
      </c>
      <c r="E397" s="381">
        <f>SUM(E390:E396)</f>
        <v>0</v>
      </c>
      <c r="F397" s="326">
        <f t="shared" si="30"/>
        <v>277.69507135577385</v>
      </c>
      <c r="G397" s="381">
        <f>SUM(G390:H396)</f>
        <v>873676812231.59082</v>
      </c>
      <c r="H397" s="381">
        <v>320543973</v>
      </c>
      <c r="I397" s="326">
        <f t="shared" si="31"/>
        <v>-0.99896406232602741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2807861.10225</v>
      </c>
      <c r="D400" s="380">
        <f>SUMIFS(Data!$T$30:$T$42,Data!$S$30:$S$42,MarketProfile!A400,Data!$X$30:$X$42,"0")/1000</f>
        <v>2657868.27232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5.643350781981165E-2</v>
      </c>
      <c r="G400" s="380">
        <f>SUMIFS(Data!$T$63:$T$78,Data!$S$63:$S$78,MarketProfile!A400,Data!$X$63:$X$78,"0")/1000</f>
        <v>2621445.4113799999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7.1111795828647739E-2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433912.70160000003</v>
      </c>
      <c r="D401" s="380">
        <f>SUMIFS(Data!$T$30:$T$42,Data!$S$30:$S$42,MarketProfile!A401,Data!$X$30:$X$42,"0")/1000</f>
        <v>548499.94637000002</v>
      </c>
      <c r="E401" s="380"/>
      <c r="F401" s="286">
        <f t="shared" si="32"/>
        <v>-0.20891022055397468</v>
      </c>
      <c r="G401" s="380">
        <f>SUMIFS(Data!$T$63:$T$78,Data!$S$63:$S$78,MarketProfile!A401,Data!$X$63:$X$78,"0")/1000</f>
        <v>291659.19870000001</v>
      </c>
      <c r="H401" s="380"/>
      <c r="I401" s="286">
        <f t="shared" si="33"/>
        <v>0.48773878394393333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92746.67886</v>
      </c>
      <c r="D402" s="380">
        <f>SUMIFS(Data!$T$30:$T$42,Data!$S$30:$S$42,MarketProfile!A402,Data!$X$30:$X$42,"0")/1000</f>
        <v>58230.53656</v>
      </c>
      <c r="E402" s="380"/>
      <c r="F402" s="286">
        <f t="shared" si="32"/>
        <v>0.59274985839148175</v>
      </c>
      <c r="G402" s="380">
        <f>SUMIFS(Data!$T$63:$T$78,Data!$S$63:$S$78,MarketProfile!A402,Data!$X$63:$X$78,"0")/1000</f>
        <v>155841.82037</v>
      </c>
      <c r="H402" s="380"/>
      <c r="I402" s="286">
        <f t="shared" si="33"/>
        <v>-0.40486655866954951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SUMIFS(Data!$T$63:$T$78,Data!$S$63:$S$78,MarketProfile!A403,Data!$X$63:$X$78,"0")/1000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3334520.4827099997</v>
      </c>
      <c r="D404" s="381">
        <f>SUM(D400:E403)</f>
        <v>3264598.7552499999</v>
      </c>
      <c r="E404" s="381">
        <f>SUM(E400:E403)</f>
        <v>0</v>
      </c>
      <c r="F404" s="326">
        <f t="shared" si="32"/>
        <v>2.1418168878351237E-2</v>
      </c>
      <c r="G404" s="381">
        <f>SUM(G400:H403)</f>
        <v>3068946.4304499999</v>
      </c>
      <c r="H404" s="381">
        <v>1436842</v>
      </c>
      <c r="I404" s="326">
        <f t="shared" si="33"/>
        <v>8.6535903535161621E-2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568490</v>
      </c>
      <c r="D408" s="380">
        <f>SUMIFS(Data!$W$34:$W$47,Data!$S$34:$S$47,MarketProfile!A408,Data!$X$34:$X$47,"1")</f>
        <v>645478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-0.1192728489584463</v>
      </c>
      <c r="G408" s="380">
        <f>SUMIFS(Data!$W$81:$W$93,Data!$S$81:$S$93,MarketProfile!A408,Data!$X$81:$X$93,"1")</f>
        <v>686611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-0.17203482029853875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747052</v>
      </c>
      <c r="D409" s="380">
        <f>SUMIFS(Data!$W$34:$W$47,Data!$S$34:$S$47,MarketProfile!A409,Data!$X$34:$X$47,"1")</f>
        <v>808272</v>
      </c>
      <c r="E409" s="380"/>
      <c r="F409" s="286">
        <f t="shared" si="34"/>
        <v>-7.5741829483144285E-2</v>
      </c>
      <c r="G409" s="380">
        <f>SUMIFS(Data!$W$81:$W$93,Data!$S$81:$S$93,MarketProfile!A409,Data!$X$81:$X$93,"1")</f>
        <v>1285642</v>
      </c>
      <c r="H409" s="380"/>
      <c r="I409" s="286">
        <f t="shared" si="35"/>
        <v>-0.41892688633383168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555916</v>
      </c>
      <c r="D410" s="380">
        <f>SUMIFS(Data!$W$34:$W$47,Data!$S$34:$S$47,MarketProfile!A410,Data!$X$34:$X$47,"1")</f>
        <v>557478</v>
      </c>
      <c r="E410" s="380"/>
      <c r="F410" s="286">
        <f t="shared" si="34"/>
        <v>-2.8019042903935222E-3</v>
      </c>
      <c r="G410" s="380">
        <f>SUMIFS(Data!$W$81:$W$93,Data!$S$81:$S$93,MarketProfile!A410,Data!$X$81:$X$93,"1")</f>
        <v>929721</v>
      </c>
      <c r="H410" s="380"/>
      <c r="I410" s="286">
        <f t="shared" si="35"/>
        <v>-0.40206147865865138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820452</v>
      </c>
      <c r="D411" s="380">
        <f>SUMIFS(Data!$W$34:$W$47,Data!$S$34:$S$47,MarketProfile!A411,Data!$X$34:$X$47,"1")</f>
        <v>616429</v>
      </c>
      <c r="E411" s="380"/>
      <c r="F411" s="286">
        <f t="shared" si="34"/>
        <v>0.330975667919582</v>
      </c>
      <c r="G411" s="380">
        <f>SUMIFS(Data!$W$81:$W$93,Data!$S$81:$S$93,MarketProfile!A411,Data!$X$81:$X$93,"1")</f>
        <v>1920406</v>
      </c>
      <c r="H411" s="380"/>
      <c r="I411" s="286">
        <f t="shared" si="35"/>
        <v>-0.57277159100731823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1967894</v>
      </c>
      <c r="D412" s="380">
        <f>SUMIFS(Data!$W$34:$W$47,Data!$S$34:$S$47,MarketProfile!A412,Data!$X$34:$X$47,"1")</f>
        <v>2361338</v>
      </c>
      <c r="E412" s="380"/>
      <c r="F412" s="286">
        <f t="shared" si="34"/>
        <v>-0.16661909476745812</v>
      </c>
      <c r="G412" s="380">
        <f>SUMIFS(Data!$W$81:$W$93,Data!$S$81:$S$93,MarketProfile!A412,Data!$X$81:$X$93,"1")</f>
        <v>14085372</v>
      </c>
      <c r="H412" s="380"/>
      <c r="I412" s="286">
        <f t="shared" si="35"/>
        <v>-0.86028810598683514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1898365</v>
      </c>
      <c r="D413" s="380">
        <f>SUMIFS(Data!$W$34:$W$47,Data!$S$34:$S$47,MarketProfile!A413,Data!$X$34:$X$47,"1")</f>
        <v>2261088</v>
      </c>
      <c r="E413" s="380"/>
      <c r="F413" s="286">
        <f t="shared" si="34"/>
        <v>-0.16041967406841309</v>
      </c>
      <c r="G413" s="380">
        <f>SUMIFS(Data!$W$81:$W$93,Data!$S$81:$S$93,MarketProfile!A413,Data!$X$81:$X$93,"1")</f>
        <v>13580366</v>
      </c>
      <c r="H413" s="380"/>
      <c r="I413" s="286">
        <f t="shared" si="35"/>
        <v>-0.86021253035448386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148859</v>
      </c>
      <c r="D414" s="380">
        <f>SUMIFS(Data!$W$34:$W$47,Data!$S$34:$S$47,MarketProfile!A414,Data!$X$34:$X$47,"1")</f>
        <v>415604</v>
      </c>
      <c r="E414" s="380"/>
      <c r="F414" s="286">
        <f t="shared" si="34"/>
        <v>-0.64182491025110444</v>
      </c>
      <c r="G414" s="380">
        <f>SUMIFS(Data!$W$81:$W$93,Data!$S$81:$S$93,MarketProfile!A414,Data!$X$81:$X$93,"1")</f>
        <v>301213</v>
      </c>
      <c r="H414" s="380"/>
      <c r="I414" s="286">
        <f t="shared" si="35"/>
        <v>-0.50580154243010755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801216</v>
      </c>
      <c r="D417" s="380">
        <f>SUMIFS(Data!$W$34:$W$47,Data!$S$34:$S$47,MarketProfile!A417,Data!$X$34:$X$47,"0")</f>
        <v>990353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-0.19097937806014623</v>
      </c>
      <c r="G417" s="380">
        <f>SUMIFS(Data!$W$81:$W$93,Data!$S$81:$S$93,MarketProfile!A417,Data!$X$81:$X$93,"0")</f>
        <v>808972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-9.5874764515953576E-3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1010675</v>
      </c>
      <c r="D418" s="380">
        <f>SUMIFS(Data!$W$34:$W$47,Data!$S$34:$S$47,MarketProfile!A418,Data!$X$34:$X$47,"0")</f>
        <v>1419384</v>
      </c>
      <c r="E418" s="380"/>
      <c r="F418" s="286">
        <f t="shared" si="36"/>
        <v>-0.28794815215614661</v>
      </c>
      <c r="G418" s="380">
        <f>SUMIFS(Data!$W$75:$W$87,Data!$S$75:$S$87,MarketProfile!A418,Data!$X$75:$X$87,"0")</f>
        <v>2066142</v>
      </c>
      <c r="H418" s="380"/>
      <c r="I418" s="286">
        <f t="shared" si="37"/>
        <v>-0.51083952603451266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183039</v>
      </c>
      <c r="D419" s="380">
        <f>SUMIFS(Data!$W$34:$W$47,Data!$S$34:$S$47,MarketProfile!A419,Data!$X$34:$X$47,"0")</f>
        <v>100001</v>
      </c>
      <c r="E419" s="380"/>
      <c r="F419" s="286">
        <f t="shared" si="36"/>
        <v>0.8303716962830372</v>
      </c>
      <c r="G419" s="380">
        <f>SUMIFS(Data!$W$75:$W$87,Data!$S$75:$S$87,MarketProfile!A419,Data!$X$75:$X$87,"0")</f>
        <v>237659</v>
      </c>
      <c r="H419" s="380"/>
      <c r="I419" s="286">
        <f t="shared" si="37"/>
        <v>-0.22982508552169284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Jun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Jun 2018</v>
      </c>
      <c r="D431" s="330"/>
      <c r="E431" s="341" t="str">
        <f>TEXT(DATE(2000,TEXT(H3,"M")-1,1),"mmm")&amp; " "&amp; TEXT(H3,"YYYY")</f>
        <v>May 2018</v>
      </c>
      <c r="F431" s="180" t="s">
        <v>193</v>
      </c>
      <c r="G431" s="330"/>
      <c r="H431" s="342" t="str">
        <f>TEXT($H$3,"MMM")&amp;" "&amp;TEXT($H$3,"YYYY")-1</f>
        <v>Jun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1148</v>
      </c>
      <c r="D434" s="378">
        <f>SUMIFS(Data!$AQ:$AQ,Data!$AN:$AN,MarketProfile!A434,Data!$AS:$AS,"1")</f>
        <v>1112</v>
      </c>
      <c r="E434" s="378"/>
      <c r="F434" s="179">
        <f>IFERROR(IF(OR(AND(D434="",C434=""),AND(D434=0,C434=0)),"",
IF(OR(D434="",D434=0),1,
IF(OR(D434&lt;&gt;"",D434&lt;&gt;0),(C434-D434)/ABS(D434)))),-1)</f>
        <v>3.237410071942446E-2</v>
      </c>
      <c r="G434" s="378">
        <f>SUMIFS(Data!$BE:$BE,Data!$BB:$BB,MarketProfile!A434,Data!BG:BG,"1")</f>
        <v>1324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-0.13293051359516617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4471</v>
      </c>
      <c r="D435" s="378">
        <f>SUMIFS(Data!$AQ:$AQ,Data!$AN:$AN,MarketProfile!A435,Data!$AS:$AS,"1")</f>
        <v>4893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-8.6245657061107706E-2</v>
      </c>
      <c r="G435" s="378">
        <f>SUMIFS(Data!$BE:$BE,Data!$BB:$BB,MarketProfile!A435,Data!BG:BG,"1")</f>
        <v>2932</v>
      </c>
      <c r="H435" s="378"/>
      <c r="I435" s="179">
        <f t="shared" si="38"/>
        <v>0.52489768076398358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8004</v>
      </c>
      <c r="D436" s="378">
        <f>SUMIFS(Data!$AQ:$AQ,Data!$AN:$AN,MarketProfile!A436,Data!$AS:$AS,"1")</f>
        <v>7453</v>
      </c>
      <c r="E436" s="378"/>
      <c r="F436" s="179">
        <f t="shared" si="39"/>
        <v>7.3929961089494164E-2</v>
      </c>
      <c r="G436" s="378">
        <f>SUMIFS(Data!$BE:$BE,Data!$BB:$BB,MarketProfile!A436,Data!BG:BG,"1")</f>
        <v>8927</v>
      </c>
      <c r="H436" s="378"/>
      <c r="I436" s="179">
        <f t="shared" si="38"/>
        <v>-0.10339419737873866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24</v>
      </c>
      <c r="D437" s="378">
        <f>SUMIFS(Data!$AQ:$AQ,Data!$AN:$AN,MarketProfile!A437,Data!$AS:$AS,"1")</f>
        <v>7</v>
      </c>
      <c r="E437" s="378"/>
      <c r="F437" s="179">
        <f t="shared" si="39"/>
        <v>2.4285714285714284</v>
      </c>
      <c r="G437" s="378">
        <f>SUMIFS(Data!$BE:$BE,Data!$BB:$BB,MarketProfile!A437,Data!BG:BG,"1")</f>
        <v>32</v>
      </c>
      <c r="H437" s="378"/>
      <c r="I437" s="179">
        <f t="shared" si="38"/>
        <v>-0.25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3481</v>
      </c>
      <c r="D438" s="378">
        <f>SUMIFS(Data!$AQ:$AQ,Data!$AN:$AN,MarketProfile!A438,Data!$AS:$AS,"1")</f>
        <v>2416</v>
      </c>
      <c r="E438" s="378"/>
      <c r="F438" s="179">
        <f t="shared" si="39"/>
        <v>0.44081125827814571</v>
      </c>
      <c r="G438" s="378">
        <f>SUMIFS(Data!$BE:$BE,Data!$BB:$BB,MarketProfile!A438,Data!BG:BG,"1")</f>
        <v>3799</v>
      </c>
      <c r="H438" s="378"/>
      <c r="I438" s="179">
        <f t="shared" si="38"/>
        <v>-8.3706238483811535E-2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11841</v>
      </c>
      <c r="D439" s="378">
        <f>SUMIFS(Data!$AQ:$AQ,Data!$AN:$AN,MarketProfile!A439,Data!$AS:$AS,"1")</f>
        <v>12653</v>
      </c>
      <c r="E439" s="378"/>
      <c r="F439" s="179">
        <f t="shared" si="39"/>
        <v>-6.4174504070180979E-2</v>
      </c>
      <c r="G439" s="378">
        <f>SUMIFS(Data!$BE:$BE,Data!$BB:$BB,MarketProfile!A439,Data!BG:BG,"1")</f>
        <v>16218</v>
      </c>
      <c r="H439" s="378"/>
      <c r="I439" s="179">
        <f t="shared" si="38"/>
        <v>-0.26988531261561227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24</v>
      </c>
      <c r="D440" s="378">
        <f>SUMIFS(Data!$AQ:$AQ,Data!$AN:$AN,MarketProfile!A440,Data!$AS:$AS,"1")</f>
        <v>7</v>
      </c>
      <c r="E440" s="378"/>
      <c r="F440" s="179">
        <f t="shared" si="39"/>
        <v>2.4285714285714284</v>
      </c>
      <c r="G440" s="378">
        <f>SUMIFS(Data!$BE:$BE,Data!$BB:$BB,MarketProfile!A440,Data!BG:BG,"1")</f>
        <v>21</v>
      </c>
      <c r="H440" s="378"/>
      <c r="I440" s="179">
        <f t="shared" si="38"/>
        <v>0.14285714285714285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23</v>
      </c>
      <c r="D441" s="378">
        <f>SUMIFS(Data!$AQ:$AQ,Data!$AN:$AN,MarketProfile!A441,Data!$AS:$AS,"1")</f>
        <v>10</v>
      </c>
      <c r="E441" s="378"/>
      <c r="F441" s="179">
        <f t="shared" si="39"/>
        <v>1.3</v>
      </c>
      <c r="G441" s="378">
        <f>SUMIFS(Data!$BE:$BE,Data!$BB:$BB,MarketProfile!A441,Data!BG:BG,"1")</f>
        <v>32</v>
      </c>
      <c r="H441" s="378"/>
      <c r="I441" s="179">
        <f t="shared" si="38"/>
        <v>-0.28125</v>
      </c>
      <c r="J441" s="158"/>
    </row>
    <row r="442" spans="1:10" x14ac:dyDescent="0.2">
      <c r="A442" s="246" t="s">
        <v>187</v>
      </c>
      <c r="B442" s="247"/>
      <c r="C442" s="4">
        <f>SUM(C434:C441)</f>
        <v>29016</v>
      </c>
      <c r="D442" s="379">
        <f>SUM(D434:E441)</f>
        <v>28551</v>
      </c>
      <c r="E442" s="379">
        <f>SUM(E434:E441)</f>
        <v>0</v>
      </c>
      <c r="F442" s="166">
        <f t="shared" si="39"/>
        <v>1.6286644951140065E-2</v>
      </c>
      <c r="G442" s="379">
        <f>SUM(G434:H441)</f>
        <v>33285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-0.12825597115817935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78">
        <f>SUMIFS(Data!$AQ:$AQ,Data!$AN:$AN,MarketProfile!A444,Data!$AS:$AS,"0")</f>
        <v>0</v>
      </c>
      <c r="E444" s="378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378">
        <f>SUMIFS(Data!$BE:$BE,Data!$BB:$BB,MarketProfile!A444,Data!BG:BG,"0")</f>
        <v>0</v>
      </c>
      <c r="H444" s="378"/>
      <c r="I444" s="179" t="str">
        <f t="shared" ref="I444:I452" si="41">IFERROR(IF(OR(AND(G444="",C444=""),AND(G444=0,C444=0)),"",
IF(OR(G444="",G444=0),1,
IF(OR(G444&lt;&gt;"",G444&lt;&gt;0),(C444-G444)/ABS(G444)))),-1)</f>
        <v/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63</v>
      </c>
      <c r="D445" s="378">
        <f>SUMIFS(Data!$AQ:$AQ,Data!$AN:$AN,MarketProfile!A445,Data!$AS:$AS,"0")</f>
        <v>91</v>
      </c>
      <c r="E445" s="378"/>
      <c r="F445" s="179">
        <f t="shared" si="40"/>
        <v>-0.30769230769230771</v>
      </c>
      <c r="G445" s="378">
        <f>SUMIFS(Data!$BE:$BE,Data!$BB:$BB,MarketProfile!A445,Data!BG:BG,"0")</f>
        <v>57</v>
      </c>
      <c r="H445" s="378"/>
      <c r="I445" s="179">
        <f t="shared" si="41"/>
        <v>0.10526315789473684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223</v>
      </c>
      <c r="D446" s="378">
        <f>SUMIFS(Data!$AQ:$AQ,Data!$AN:$AN,MarketProfile!A446,Data!$AS:$AS,"0")</f>
        <v>334</v>
      </c>
      <c r="E446" s="378"/>
      <c r="F446" s="179">
        <f t="shared" si="40"/>
        <v>-0.33233532934131738</v>
      </c>
      <c r="G446" s="378">
        <f>SUMIFS(Data!$BE:$BE,Data!$BB:$BB,MarketProfile!A446,Data!BG:BG,"0")</f>
        <v>323</v>
      </c>
      <c r="H446" s="378"/>
      <c r="I446" s="179">
        <f t="shared" si="41"/>
        <v>-0.30959752321981426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70</v>
      </c>
      <c r="D448" s="378">
        <f>SUMIFS(Data!$AQ:$AQ,Data!$AN:$AN,MarketProfile!A448,Data!$AS:$AS,"0")</f>
        <v>66</v>
      </c>
      <c r="E448" s="378"/>
      <c r="F448" s="179">
        <f t="shared" si="40"/>
        <v>6.0606060606060608E-2</v>
      </c>
      <c r="G448" s="378">
        <f>SUMIFS(Data!$BE:$BE,Data!$BB:$BB,MarketProfile!A448,Data!BG:BG,"0")</f>
        <v>174</v>
      </c>
      <c r="H448" s="378"/>
      <c r="I448" s="179">
        <f t="shared" si="41"/>
        <v>-0.5977011494252874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1211</v>
      </c>
      <c r="D449" s="378">
        <f>SUMIFS(Data!$AQ:$AQ,Data!$AN:$AN,MarketProfile!A449,Data!$AS:$AS,"0")</f>
        <v>1854</v>
      </c>
      <c r="E449" s="378"/>
      <c r="F449" s="179">
        <f t="shared" si="40"/>
        <v>-0.34681769147788566</v>
      </c>
      <c r="G449" s="378">
        <f>SUMIFS(Data!$BE:$BE,Data!$BB:$BB,MarketProfile!A449,Data!BG:BG,"0")</f>
        <v>1783</v>
      </c>
      <c r="H449" s="378"/>
      <c r="I449" s="179">
        <f t="shared" si="41"/>
        <v>-0.32080762759394277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7</v>
      </c>
      <c r="D450" s="378">
        <f>SUMIFS(Data!$AQ:$AQ,Data!$AN:$AN,MarketProfile!A450,Data!$AS:$AS,"0")</f>
        <v>0</v>
      </c>
      <c r="E450" s="378"/>
      <c r="F450" s="179">
        <f t="shared" si="40"/>
        <v>1</v>
      </c>
      <c r="G450" s="378">
        <f>SUMIFS(Data!$BE:$BE,Data!$BB:$BB,MarketProfile!A450,Data!BG:BG,"0")</f>
        <v>3</v>
      </c>
      <c r="H450" s="378"/>
      <c r="I450" s="179">
        <f t="shared" si="41"/>
        <v>1.3333333333333333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1574</v>
      </c>
      <c r="D452" s="379">
        <f>SUM(D444:E451)</f>
        <v>2345</v>
      </c>
      <c r="E452" s="379">
        <f>SUM(E444:E451)</f>
        <v>0</v>
      </c>
      <c r="F452" s="166">
        <f t="shared" si="40"/>
        <v>-0.32878464818763325</v>
      </c>
      <c r="G452" s="379">
        <f>SUM(G444:H451)</f>
        <v>2340</v>
      </c>
      <c r="H452" s="379">
        <f>SUM(H444:H451)</f>
        <v>0</v>
      </c>
      <c r="I452" s="166">
        <f t="shared" si="41"/>
        <v>-0.32735042735042735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40277</v>
      </c>
      <c r="D455" s="378">
        <f>SUMIFS(Data!$AP:$AP,Data!$AN:$AN,MarketProfile!A455,Data!$AS:$AS,"1")</f>
        <v>24036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0.67569479114661346</v>
      </c>
      <c r="G455" s="378">
        <f>SUMIFS(Data!$BD:$BD,Data!$BB:$BB,MarketProfile!A455,Data!BG:BG,"1")</f>
        <v>24898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0.61768013495059848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43766</v>
      </c>
      <c r="D456" s="378">
        <f>SUMIFS(Data!$AP:$AP,Data!$AN:$AN,MarketProfile!A456,Data!$AS:$AS,"1")</f>
        <v>69408</v>
      </c>
      <c r="E456" s="378"/>
      <c r="F456" s="179">
        <f t="shared" si="42"/>
        <v>-0.36943868142000924</v>
      </c>
      <c r="G456" s="378">
        <f>SUMIFS(Data!$BD:$BD,Data!$BB:$BB,MarketProfile!A456,Data!BG:BG,"1")</f>
        <v>36026</v>
      </c>
      <c r="H456" s="378"/>
      <c r="I456" s="179">
        <f t="shared" si="43"/>
        <v>0.21484483428634873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79443</v>
      </c>
      <c r="D457" s="378">
        <f>SUMIFS(Data!$AP:$AP,Data!$AN:$AN,MarketProfile!A457,Data!$AS:$AS,"1")</f>
        <v>58374</v>
      </c>
      <c r="E457" s="378"/>
      <c r="F457" s="179">
        <f t="shared" si="42"/>
        <v>0.3609312365094049</v>
      </c>
      <c r="G457" s="378">
        <f>SUMIFS(Data!$BD:$BD,Data!$BB:$BB,MarketProfile!A457,Data!BG:BG,"1")</f>
        <v>80213</v>
      </c>
      <c r="H457" s="378"/>
      <c r="I457" s="179">
        <f t="shared" si="43"/>
        <v>-9.5994414870407534E-3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164</v>
      </c>
      <c r="D458" s="378">
        <f>SUMIFS(Data!$AP:$AP,Data!$AN:$AN,MarketProfile!A458,Data!$AS:$AS,"1")</f>
        <v>503</v>
      </c>
      <c r="E458" s="378"/>
      <c r="F458" s="179">
        <f t="shared" si="42"/>
        <v>-0.67395626242544726</v>
      </c>
      <c r="G458" s="378">
        <f>SUMIFS(Data!$BD:$BD,Data!$BB:$BB,MarketProfile!A458,Data!BG:BG,"1")</f>
        <v>122</v>
      </c>
      <c r="H458" s="378"/>
      <c r="I458" s="179">
        <f t="shared" si="43"/>
        <v>0.34426229508196721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33879</v>
      </c>
      <c r="D459" s="378">
        <f>SUMIFS(Data!$AP:$AP,Data!$AN:$AN,MarketProfile!A459,Data!$AS:$AS,"1")</f>
        <v>26152</v>
      </c>
      <c r="E459" s="378"/>
      <c r="F459" s="179">
        <f t="shared" si="42"/>
        <v>0.29546497399816457</v>
      </c>
      <c r="G459" s="378">
        <f>SUMIFS(Data!$BD:$BD,Data!$BB:$BB,MarketProfile!A459,Data!BG:BG,"1")</f>
        <v>34095</v>
      </c>
      <c r="H459" s="378"/>
      <c r="I459" s="179">
        <f t="shared" si="43"/>
        <v>-6.3352397712274529E-3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80953</v>
      </c>
      <c r="D460" s="378">
        <f>SUMIFS(Data!$AP:$AP,Data!$AN:$AN,MarketProfile!A460,Data!$AS:$AS,"1")</f>
        <v>75557</v>
      </c>
      <c r="E460" s="378"/>
      <c r="F460" s="179">
        <f t="shared" si="42"/>
        <v>7.1416281747554822E-2</v>
      </c>
      <c r="G460" s="378">
        <f>SUMIFS(Data!$BD:$BD,Data!$BB:$BB,MarketProfile!A460,Data!BG:BG,"1")</f>
        <v>105902</v>
      </c>
      <c r="H460" s="378"/>
      <c r="I460" s="179">
        <f t="shared" si="43"/>
        <v>-0.2355857302033956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224</v>
      </c>
      <c r="D461" s="378">
        <f>SUMIFS(Data!$AP:$AP,Data!$AN:$AN,MarketProfile!A461,Data!$AS:$AS,"1")</f>
        <v>7</v>
      </c>
      <c r="E461" s="378"/>
      <c r="F461" s="179">
        <f t="shared" si="42"/>
        <v>31</v>
      </c>
      <c r="G461" s="378">
        <f>SUMIFS(Data!$BD:$BD,Data!$BB:$BB,MarketProfile!A461,Data!BG:BG,"1")</f>
        <v>76</v>
      </c>
      <c r="H461" s="378"/>
      <c r="I461" s="179">
        <f t="shared" si="43"/>
        <v>1.9473684210526316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372</v>
      </c>
      <c r="D462" s="378">
        <f>SUMIFS(Data!$AP:$AP,Data!$AN:$AN,MarketProfile!A462,Data!$AS:$AS,"1")</f>
        <v>180</v>
      </c>
      <c r="E462" s="378"/>
      <c r="F462" s="179">
        <f t="shared" si="42"/>
        <v>1.0666666666666667</v>
      </c>
      <c r="G462" s="378">
        <f>SUMIFS(Data!$BD:$BD,Data!$BB:$BB,MarketProfile!A462,Data!BG:BG,"1")</f>
        <v>1724</v>
      </c>
      <c r="H462" s="378"/>
      <c r="I462" s="179">
        <f t="shared" si="43"/>
        <v>-0.78422273781902552</v>
      </c>
    </row>
    <row r="463" spans="1:9" x14ac:dyDescent="0.2">
      <c r="A463" s="246" t="s">
        <v>187</v>
      </c>
      <c r="B463" s="247"/>
      <c r="C463" s="4">
        <f>SUM(C455:C462)</f>
        <v>279078</v>
      </c>
      <c r="D463" s="379">
        <f>SUM(D455:E462)</f>
        <v>254217</v>
      </c>
      <c r="E463" s="379">
        <f>SUM(E455:E462)</f>
        <v>0</v>
      </c>
      <c r="F463" s="166">
        <f t="shared" si="42"/>
        <v>9.7794403993438681E-2</v>
      </c>
      <c r="G463" s="379">
        <f>SUM(G455:H462)</f>
        <v>283056</v>
      </c>
      <c r="H463" s="379">
        <f>SUM(H455:H462)</f>
        <v>0</v>
      </c>
      <c r="I463" s="166">
        <f t="shared" si="43"/>
        <v>-1.4053756147193489E-2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78">
        <f>SUMIFS(Data!$AP:$AP,Data!$AN:$AN,MarketProfile!A465,Data!$AS:$AS,"0")</f>
        <v>0</v>
      </c>
      <c r="E465" s="378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378">
        <f>SUMIFS(Data!$BD:$BD,Data!$BB:$BB,MarketProfile!A465,Data!BG:BG,"0")</f>
        <v>0</v>
      </c>
      <c r="H465" s="378"/>
      <c r="I465" s="179" t="str">
        <f t="shared" ref="I465:I473" si="45">IFERROR(IF(OR(AND(G465="",C465=""),AND(G465=0,C465=0)),"",
IF(OR(G465="",G465=0),1,
IF(OR(G465&lt;&gt;"",G465&lt;&gt;0),(C465-G465)/ABS(G465)))),-1)</f>
        <v/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859</v>
      </c>
      <c r="D466" s="378">
        <f>SUMIFS(Data!$AP:$AP,Data!$AN:$AN,MarketProfile!A466,Data!$AS:$AS,"0")</f>
        <v>1140</v>
      </c>
      <c r="E466" s="378"/>
      <c r="F466" s="179">
        <f t="shared" si="44"/>
        <v>-0.24649122807017543</v>
      </c>
      <c r="G466" s="378">
        <f>SUMIFS(Data!$BD:$BD,Data!$BB:$BB,MarketProfile!A466,Data!BG:BG,"0")</f>
        <v>1036</v>
      </c>
      <c r="H466" s="378"/>
      <c r="I466" s="179">
        <f t="shared" si="45"/>
        <v>-0.17084942084942084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4307</v>
      </c>
      <c r="D467" s="378">
        <f>SUMIFS(Data!$AP:$AP,Data!$AN:$AN,MarketProfile!A467,Data!$AS:$AS,"0")</f>
        <v>5193</v>
      </c>
      <c r="E467" s="378"/>
      <c r="F467" s="179">
        <f t="shared" si="44"/>
        <v>-0.17061428846524168</v>
      </c>
      <c r="G467" s="378">
        <f>SUMIFS(Data!$BD:$BD,Data!$BB:$BB,MarketProfile!A467,Data!BG:BG,"0")</f>
        <v>2582</v>
      </c>
      <c r="H467" s="378"/>
      <c r="I467" s="179">
        <f t="shared" si="45"/>
        <v>0.66808675445391175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389</v>
      </c>
      <c r="D469" s="378">
        <f>SUMIFS(Data!$AP:$AP,Data!$AN:$AN,MarketProfile!A469,Data!$AS:$AS,"0")</f>
        <v>306</v>
      </c>
      <c r="E469" s="378"/>
      <c r="F469" s="179">
        <f t="shared" si="44"/>
        <v>0.27124183006535946</v>
      </c>
      <c r="G469" s="378">
        <f>SUMIFS(Data!$BD:$BD,Data!$BB:$BB,MarketProfile!A469,Data!BG:BG,"0")</f>
        <v>3260</v>
      </c>
      <c r="H469" s="378"/>
      <c r="I469" s="179">
        <f t="shared" si="45"/>
        <v>-0.88067484662576689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11960</v>
      </c>
      <c r="D470" s="378">
        <f>SUMIFS(Data!$AP:$AP,Data!$AN:$AN,MarketProfile!A470,Data!$AS:$AS,"0")</f>
        <v>15511</v>
      </c>
      <c r="E470" s="378"/>
      <c r="F470" s="179">
        <f t="shared" si="44"/>
        <v>-0.22893430468699633</v>
      </c>
      <c r="G470" s="378">
        <f>SUMIFS(Data!$BD:$BD,Data!$BB:$BB,MarketProfile!A470,Data!BG:BG,"0")</f>
        <v>11327</v>
      </c>
      <c r="H470" s="378"/>
      <c r="I470" s="179">
        <f t="shared" si="45"/>
        <v>5.5884170565904473E-2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70</v>
      </c>
      <c r="D471" s="378">
        <f>SUMIFS(Data!$AP:$AP,Data!$AN:$AN,MarketProfile!A471,Data!$AS:$AS,"0")</f>
        <v>0</v>
      </c>
      <c r="E471" s="378"/>
      <c r="F471" s="179">
        <f t="shared" si="44"/>
        <v>1</v>
      </c>
      <c r="G471" s="378">
        <f>SUMIFS(Data!$BD:$BD,Data!$BB:$BB,MarketProfile!A471,Data!BG:BG,"0")</f>
        <v>30</v>
      </c>
      <c r="H471" s="378"/>
      <c r="I471" s="179">
        <f t="shared" si="45"/>
        <v>1.3333333333333333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17585</v>
      </c>
      <c r="D473" s="379">
        <f>SUM(D465:E472)</f>
        <v>22150</v>
      </c>
      <c r="E473" s="379">
        <v>34213</v>
      </c>
      <c r="F473" s="166">
        <f t="shared" si="44"/>
        <v>-0.20609480812641084</v>
      </c>
      <c r="G473" s="379">
        <f>SUM(G465:H472)</f>
        <v>18235</v>
      </c>
      <c r="H473" s="379">
        <f>SUM(H465:H472)</f>
        <v>0</v>
      </c>
      <c r="I473" s="166">
        <f t="shared" si="45"/>
        <v>-3.5645736221551962E-2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7970491.7566299997</v>
      </c>
      <c r="D476" s="378">
        <f>SUMIFS(Data!$AO:$AO,Data!$AN:$AN,MarketProfile!A476,Data!$AS:$AS,"1")/1000</f>
        <v>4948573.3232800001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0.610664576623272</v>
      </c>
      <c r="G476" s="378">
        <f>SUMIFS(Data!$BC:$BC,Data!$BB:$BB,MarketProfile!A476,Data!BG:BG,"1")/1000</f>
        <v>5028897.4305500006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0.58493822288164721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9803288.0879150014</v>
      </c>
      <c r="D477" s="378">
        <f>SUMIFS(Data!$AO:$AO,Data!$AN:$AN,MarketProfile!A477,Data!$AS:$AS,"1")/1000</f>
        <v>16237255.336404989</v>
      </c>
      <c r="E477" s="378"/>
      <c r="F477" s="179">
        <f t="shared" si="46"/>
        <v>-0.3962472175986918</v>
      </c>
      <c r="G477" s="378">
        <f>SUMIFS(Data!$BC:$BC,Data!$BB:$BB,MarketProfile!A477,Data!BG:BG,"1")/1000</f>
        <v>8259404.810575</v>
      </c>
      <c r="H477" s="378"/>
      <c r="I477" s="179">
        <f t="shared" si="47"/>
        <v>0.18692427756577293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17583884.910289999</v>
      </c>
      <c r="D478" s="378">
        <f>SUMIFS(Data!$AO:$AO,Data!$AN:$AN,MarketProfile!A478,Data!$AS:$AS,"1")/1000</f>
        <v>13180436.418959999</v>
      </c>
      <c r="E478" s="378"/>
      <c r="F478" s="179">
        <f t="shared" si="46"/>
        <v>0.33408973355356114</v>
      </c>
      <c r="G478" s="378">
        <f>SUMIFS(Data!$BC:$BC,Data!$BB:$BB,MarketProfile!A478,Data!BG:BG,"1")/1000</f>
        <v>15350532.483139999</v>
      </c>
      <c r="H478" s="378"/>
      <c r="I478" s="179">
        <f t="shared" si="47"/>
        <v>0.14549022515036303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28574.664399999998</v>
      </c>
      <c r="D479" s="378">
        <f>SUMIFS(Data!$AO:$AO,Data!$AN:$AN,MarketProfile!A479,Data!$AS:$AS,"1")/1000</f>
        <v>85551.499989999997</v>
      </c>
      <c r="E479" s="378"/>
      <c r="F479" s="179">
        <f t="shared" si="46"/>
        <v>-0.66599458334056039</v>
      </c>
      <c r="G479" s="378">
        <f>SUMIFS(Data!$BC:$BC,Data!$BB:$BB,MarketProfile!A479,Data!BG:BG,"1")/1000</f>
        <v>19972.62</v>
      </c>
      <c r="H479" s="378"/>
      <c r="I479" s="179">
        <f t="shared" si="47"/>
        <v>0.43069183712502412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8023431.4842149997</v>
      </c>
      <c r="D480" s="378">
        <f>SUMIFS(Data!$AO:$AO,Data!$AN:$AN,MarketProfile!A480,Data!$AS:$AS,"1")/1000</f>
        <v>6130160.6840049997</v>
      </c>
      <c r="E480" s="378"/>
      <c r="F480" s="179">
        <f t="shared" si="46"/>
        <v>0.30884521594188868</v>
      </c>
      <c r="G480" s="378">
        <f>SUMIFS(Data!$BC:$BC,Data!$BB:$BB,MarketProfile!A480,Data!BG:BG,"1")/1000</f>
        <v>7856631.0623699995</v>
      </c>
      <c r="H480" s="378"/>
      <c r="I480" s="179">
        <f t="shared" si="47"/>
        <v>2.1230527502291027E-2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17151534.664919998</v>
      </c>
      <c r="D481" s="378">
        <f>SUMIFS(Data!$AO:$AO,Data!$AN:$AN,MarketProfile!A481,Data!$AS:$AS,"1")/1000</f>
        <v>16339503.31924</v>
      </c>
      <c r="E481" s="378"/>
      <c r="F481" s="179">
        <f t="shared" si="46"/>
        <v>4.9697431422154666E-2</v>
      </c>
      <c r="G481" s="378">
        <f>SUMIFS(Data!$BC:$BC,Data!$BB:$BB,MarketProfile!A481,Data!BG:BG,"1")/1000</f>
        <v>18972616.37819</v>
      </c>
      <c r="H481" s="378"/>
      <c r="I481" s="179">
        <f t="shared" si="47"/>
        <v>-9.5984743325302699E-2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26728.789914000001</v>
      </c>
      <c r="D482" s="378">
        <f>SUMIFS(Data!$AO:$AO,Data!$AN:$AN,MarketProfile!A482,Data!$AS:$AS,"1")/1000</f>
        <v>797.5</v>
      </c>
      <c r="E482" s="378"/>
      <c r="F482" s="179">
        <f t="shared" si="46"/>
        <v>32.515724030094042</v>
      </c>
      <c r="G482" s="378">
        <f>SUMIFS(Data!$BC:$BC,Data!$BB:$BB,MarketProfile!A482,Data!BG:BG,"1")/1000</f>
        <v>9187.4199940000017</v>
      </c>
      <c r="H482" s="378"/>
      <c r="I482" s="179">
        <f t="shared" si="47"/>
        <v>1.9092813794792969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32216.817440000003</v>
      </c>
      <c r="D483" s="378">
        <f>SUMIFS(Data!$AO:$AO,Data!$AN:$AN,MarketProfile!A483,Data!$AS:$AS,"1")/1000</f>
        <v>16411.219519999999</v>
      </c>
      <c r="E483" s="378"/>
      <c r="F483" s="179">
        <f t="shared" si="46"/>
        <v>0.96309709956277556</v>
      </c>
      <c r="G483" s="378">
        <f>SUMIFS(Data!$BC:$BC,Data!$BB:$BB,MarketProfile!A483,Data!BG:BG,"1")/1000</f>
        <v>102318.48</v>
      </c>
      <c r="H483" s="378"/>
      <c r="I483" s="179">
        <f t="shared" si="47"/>
        <v>-0.68513197772289036</v>
      </c>
    </row>
    <row r="484" spans="1:9" x14ac:dyDescent="0.2">
      <c r="A484" s="246" t="s">
        <v>187</v>
      </c>
      <c r="B484" s="247"/>
      <c r="C484" s="4">
        <f>SUM(C476:C483)</f>
        <v>60620151.175723985</v>
      </c>
      <c r="D484" s="379">
        <f>SUM(D476:E483)</f>
        <v>56938689.301399991</v>
      </c>
      <c r="E484" s="379">
        <f>SUM(E476:E483)</f>
        <v>0</v>
      </c>
      <c r="F484" s="166">
        <f t="shared" si="46"/>
        <v>6.4656596762115409E-2</v>
      </c>
      <c r="G484" s="379">
        <f>SUM(G476:H483)</f>
        <v>55599560.684818991</v>
      </c>
      <c r="H484" s="379">
        <f>SUM(H476:H483)</f>
        <v>0</v>
      </c>
      <c r="I484" s="166">
        <f t="shared" si="47"/>
        <v>9.0299103609209383E-2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78">
        <f>SUMIFS(Data!$AO:$AO,Data!$AN:$AN,MarketProfile!A486,Data!$AS:$AS,"0")/1000</f>
        <v>0</v>
      </c>
      <c r="E486" s="378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378">
        <f>SUMIFS(Data!$BC:$BC,Data!$BB:$BB,MarketProfile!A486,Data!BG:BG,"0")/1000</f>
        <v>0</v>
      </c>
      <c r="H486" s="378"/>
      <c r="I486" s="179" t="str">
        <f t="shared" ref="I486:I494" si="49">IFERROR(IF(OR(AND(G486="",C486=""),AND(G486=0,C486=0)),"",
IF(OR(G486="",G486=0),1,
IF(OR(G486&lt;&gt;"",G486&lt;&gt;0),(C486-G486)/ABS(G486)))),-1)</f>
        <v/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5307.1029600000002</v>
      </c>
      <c r="D487" s="378">
        <f>SUMIFS(Data!$AO:$AO,Data!$AN:$AN,MarketProfile!A487,Data!$AS:$AS,"0")/1000</f>
        <v>5873.5378000000001</v>
      </c>
      <c r="E487" s="378"/>
      <c r="F487" s="179">
        <f t="shared" si="48"/>
        <v>-9.6438442943195132E-2</v>
      </c>
      <c r="G487" s="378">
        <f>SUMIFS(Data!$BC:$BC,Data!$BB:$BB,MarketProfile!A487,Data!BG:BG,"0")/1000</f>
        <v>10676.371300000001</v>
      </c>
      <c r="H487" s="378"/>
      <c r="I487" s="179">
        <f t="shared" si="49"/>
        <v>-0.5029113534108729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25972.373440000003</v>
      </c>
      <c r="D488" s="378">
        <f>SUMIFS(Data!$AO:$AO,Data!$AN:$AN,MarketProfile!A488,Data!$AS:$AS,"0")/1000</f>
        <v>35233.265469999998</v>
      </c>
      <c r="E488" s="378"/>
      <c r="F488" s="179">
        <f t="shared" si="48"/>
        <v>-0.26284512396063175</v>
      </c>
      <c r="G488" s="378">
        <f>SUMIFS(Data!$BC:$BC,Data!$BB:$BB,MarketProfile!A488,Data!BG:BG,"0")/1000</f>
        <v>20901.3086</v>
      </c>
      <c r="H488" s="378"/>
      <c r="I488" s="179">
        <f t="shared" si="49"/>
        <v>0.24261949034138477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2533.7427000000002</v>
      </c>
      <c r="D490" s="378">
        <f>SUMIFS(Data!$AO:$AO,Data!$AN:$AN,MarketProfile!A490,Data!$AS:$AS,"0")/1000</f>
        <v>1759.5901399999998</v>
      </c>
      <c r="E490" s="378"/>
      <c r="F490" s="179">
        <f t="shared" si="48"/>
        <v>0.43996186521027025</v>
      </c>
      <c r="G490" s="378">
        <f>SUMIFS(Data!$BC:$BC,Data!$BB:$BB,MarketProfile!A490,Data!BG:BG,"0")/1000</f>
        <v>30687.212780000002</v>
      </c>
      <c r="H490" s="378"/>
      <c r="I490" s="179">
        <f t="shared" si="49"/>
        <v>-0.91743327365164506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89972.357220000005</v>
      </c>
      <c r="D491" s="378">
        <f>SUMIFS(Data!$AO:$AO,Data!$AN:$AN,MarketProfile!A491,Data!$AS:$AS,"0")/1000</f>
        <v>98706.466099999991</v>
      </c>
      <c r="E491" s="378"/>
      <c r="F491" s="179">
        <f>IFERROR(IF(OR(AND(D491="",C491=""),AND(D491=0,C491=0)),"",
IF(OR(D491="",D491=0),1,
IF(OR(D491&lt;&gt;"",D491&lt;&gt;0),(C491-D491)/ABS(D491)))),-1)</f>
        <v>-8.8485681081434092E-2</v>
      </c>
      <c r="G491" s="378">
        <f>SUMIFS(Data!$BC:$BC,Data!$BB:$BB,MarketProfile!A491,Data!BG:BG,"0")/1000</f>
        <v>104180.879</v>
      </c>
      <c r="H491" s="378"/>
      <c r="I491" s="179">
        <f t="shared" si="49"/>
        <v>-0.13638320118224379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765.5</v>
      </c>
      <c r="D492" s="378">
        <f>SUMIFS(Data!$AO:$AO,Data!$AN:$AN,MarketProfile!A492,Data!$AS:$AS,"0")/1000</f>
        <v>0</v>
      </c>
      <c r="E492" s="378"/>
      <c r="F492" s="179">
        <f t="shared" si="48"/>
        <v>1</v>
      </c>
      <c r="G492" s="378">
        <f>SUMIFS(Data!$BC:$BC,Data!$BB:$BB,MarketProfile!A492,Data!BG:BG,"0")/1000</f>
        <v>370.7</v>
      </c>
      <c r="H492" s="378"/>
      <c r="I492" s="179">
        <f t="shared" si="49"/>
        <v>1.0650121391961156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124551.07632000001</v>
      </c>
      <c r="D494" s="379">
        <f>SUM(D486:E493)</f>
        <v>141572.85950999998</v>
      </c>
      <c r="E494" s="379">
        <f>SUM(E486:E493)</f>
        <v>0</v>
      </c>
      <c r="F494" s="166">
        <f t="shared" si="48"/>
        <v>-0.12023337840963537</v>
      </c>
      <c r="G494" s="379">
        <f>SUM(G486:H493)</f>
        <v>166816.47168000002</v>
      </c>
      <c r="H494" s="379">
        <f>SUM(H486:H493)</f>
        <v>0</v>
      </c>
      <c r="I494" s="166">
        <f t="shared" si="49"/>
        <v>-0.25336464040000012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15432</v>
      </c>
      <c r="D497" s="378">
        <f>SUMIFS(Data!$AY:$AY,Data!$AU:$AU,MarketProfile!A497,Data!$AZ:$AZ,"1")</f>
        <v>15405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1.7526777020447906E-3</v>
      </c>
      <c r="G497" s="378">
        <f>SUMIFS(Data!$BL:$BL,Data!$BH:$BH,MarketProfile!A497,Data!$BM:$BM,"1")</f>
        <v>17420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-0.11412169919632606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20878</v>
      </c>
      <c r="D498" s="378">
        <f>SUMIFS(Data!$AY:$AY,Data!$AU:$AU,MarketProfile!A498,Data!$AZ:$AZ,"1")</f>
        <v>21159</v>
      </c>
      <c r="E498" s="378"/>
      <c r="F498" s="179">
        <f t="shared" si="50"/>
        <v>-1.3280400775083889E-2</v>
      </c>
      <c r="G498" s="378">
        <f>SUMIFS(Data!$BL:$BL,Data!$BH:$BH,MarketProfile!A498,Data!$BM:$BM,"1")</f>
        <v>16291</v>
      </c>
      <c r="H498" s="378"/>
      <c r="I498" s="179">
        <f t="shared" si="51"/>
        <v>0.28156650911546255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25545</v>
      </c>
      <c r="D499" s="378">
        <f>SUMIFS(Data!$AY:$AY,Data!$AU:$AU,MarketProfile!A499,Data!$AZ:$AZ,"1")</f>
        <v>25201</v>
      </c>
      <c r="E499" s="378"/>
      <c r="F499" s="179">
        <f t="shared" si="50"/>
        <v>1.3650251974128011E-2</v>
      </c>
      <c r="G499" s="378">
        <f>SUMIFS(Data!$BL:$BL,Data!$BH:$BH,MarketProfile!A499,Data!$BM:$BM,"1")</f>
        <v>29530</v>
      </c>
      <c r="H499" s="378"/>
      <c r="I499" s="179">
        <f t="shared" si="51"/>
        <v>-0.13494751100575686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1333</v>
      </c>
      <c r="D500" s="378">
        <f>SUMIFS(Data!$AY:$AY,Data!$AU:$AU,MarketProfile!A500,Data!$AZ:$AZ,"1")</f>
        <v>1411</v>
      </c>
      <c r="E500" s="378"/>
      <c r="F500" s="179">
        <f t="shared" si="50"/>
        <v>-5.5279943302622252E-2</v>
      </c>
      <c r="G500" s="378">
        <f>SUMIFS(Data!$BL:$BL,Data!$BH:$BH,MarketProfile!A500,Data!$BM:$BM,"1")</f>
        <v>924</v>
      </c>
      <c r="H500" s="378"/>
      <c r="I500" s="179">
        <f t="shared" si="51"/>
        <v>0.44264069264069267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10061</v>
      </c>
      <c r="D501" s="378">
        <f>SUMIFS(Data!$AY:$AY,Data!$AU:$AU,MarketProfile!A501,Data!$AZ:$AZ,"1")</f>
        <v>8231</v>
      </c>
      <c r="E501" s="378"/>
      <c r="F501" s="179">
        <f t="shared" si="50"/>
        <v>0.2223302150406998</v>
      </c>
      <c r="G501" s="378">
        <f>SUMIFS(Data!$BL:$BL,Data!$BH:$BH,MarketProfile!A501,Data!$BM:$BM,"1")</f>
        <v>11700</v>
      </c>
      <c r="H501" s="378"/>
      <c r="I501" s="179">
        <f t="shared" si="51"/>
        <v>-0.14008547008547009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32379</v>
      </c>
      <c r="D502" s="378">
        <f>SUMIFS(Data!$AY:$AY,Data!$AU:$AU,MarketProfile!A502,Data!$AZ:$AZ,"1")</f>
        <v>35944</v>
      </c>
      <c r="E502" s="378"/>
      <c r="F502" s="179">
        <f t="shared" si="50"/>
        <v>-9.9182060983752499E-2</v>
      </c>
      <c r="G502" s="378">
        <f>SUMIFS(Data!$BL:$BL,Data!$BH:$BH,MarketProfile!A502,Data!$BM:$BM,"1")</f>
        <v>37422</v>
      </c>
      <c r="H502" s="378"/>
      <c r="I502" s="179">
        <f t="shared" si="51"/>
        <v>-0.1347603014269681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187</v>
      </c>
      <c r="D503" s="378">
        <f>SUMIFS(Data!$AY:$AY,Data!$AU:$AU,MarketProfile!A503,Data!$AZ:$AZ,"1")</f>
        <v>15</v>
      </c>
      <c r="E503" s="378"/>
      <c r="F503" s="179">
        <f t="shared" si="50"/>
        <v>11.466666666666667</v>
      </c>
      <c r="G503" s="378">
        <f>SUMIFS(Data!$BL:$BL,Data!$BH:$BH,MarketProfile!A503,Data!$BM:$BM,"1")</f>
        <v>45</v>
      </c>
      <c r="H503" s="378"/>
      <c r="I503" s="179">
        <f t="shared" si="51"/>
        <v>3.1555555555555554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60</v>
      </c>
      <c r="D504" s="378">
        <f>SUMIFS(Data!$AY:$AY,Data!$AU:$AU,MarketProfile!A504,Data!$AZ:$AZ,"1")</f>
        <v>232</v>
      </c>
      <c r="E504" s="378"/>
      <c r="F504" s="179">
        <f t="shared" si="50"/>
        <v>-0.74137931034482762</v>
      </c>
      <c r="G504" s="378">
        <f>SUMIFS(Data!$BL:$BL,Data!$BH:$BH,MarketProfile!A504,Data!$BM:$BM,"1")</f>
        <v>964</v>
      </c>
      <c r="H504" s="378"/>
      <c r="I504" s="179">
        <f t="shared" si="51"/>
        <v>-0.93775933609958506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78">
        <f>SUMIFS(Data!$AY:$AY,Data!$AU:$AU,MarketProfile!A506,Data!$AZ:$AZ,"0")</f>
        <v>0</v>
      </c>
      <c r="E506" s="378"/>
      <c r="F506" s="179" t="str">
        <f t="shared" si="50"/>
        <v/>
      </c>
      <c r="G506" s="378">
        <f>SUMIFS(Data!$BL:$BL,Data!$BH:$BH,MarketProfile!A506,Data!$BM:$BM,"0")</f>
        <v>0</v>
      </c>
      <c r="H506" s="378"/>
      <c r="I506" s="179" t="str">
        <f t="shared" ref="I506:I513" si="52">IFERROR(IF(OR(AND(G506="",C506=""),AND(G506=0,C506=0)),"",
IF(OR(G506="",G506=0),1,
IF(OR(G506&lt;&gt;"",G506&lt;&gt;0),(C506-G506)/ABS(G506)))),-1)</f>
        <v/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946</v>
      </c>
      <c r="D507" s="378">
        <f>SUMIFS(Data!$AY:$AY,Data!$AU:$AU,MarketProfile!A507,Data!$AZ:$AZ,"0")</f>
        <v>2469</v>
      </c>
      <c r="E507" s="378"/>
      <c r="F507" s="179">
        <f t="shared" si="50"/>
        <v>-0.61684892669096802</v>
      </c>
      <c r="G507" s="378">
        <f>SUMIFS(Data!$BL:$BL,Data!$BH:$BH,MarketProfile!A507,Data!$BM:$BM,"0")</f>
        <v>1188</v>
      </c>
      <c r="H507" s="378"/>
      <c r="I507" s="179">
        <f t="shared" si="52"/>
        <v>-0.20370370370370369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9770</v>
      </c>
      <c r="D508" s="378">
        <f>SUMIFS(Data!$AY:$AY,Data!$AU:$AU,MarketProfile!A508,Data!$AZ:$AZ,"0")</f>
        <v>18943</v>
      </c>
      <c r="E508" s="378"/>
      <c r="F508" s="179">
        <f t="shared" si="50"/>
        <v>-0.4842422002850657</v>
      </c>
      <c r="G508" s="378">
        <f>SUMIFS(Data!$BL:$BL,Data!$BH:$BH,MarketProfile!A508,Data!$BM:$BM,"0")</f>
        <v>3485</v>
      </c>
      <c r="H508" s="378"/>
      <c r="I508" s="179">
        <f t="shared" si="52"/>
        <v>1.8034433285509326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444</v>
      </c>
      <c r="D510" s="378">
        <f>SUMIFS(Data!$AY:$AY,Data!$AU:$AU,MarketProfile!A510,Data!$AZ:$AZ,"0")</f>
        <v>820</v>
      </c>
      <c r="E510" s="378"/>
      <c r="F510" s="179">
        <f t="shared" si="50"/>
        <v>-0.45853658536585368</v>
      </c>
      <c r="G510" s="378">
        <f>SUMIFS(Data!$BL:$BL,Data!$BH:$BH,MarketProfile!A510,Data!$BM:$BM,"0")</f>
        <v>3234</v>
      </c>
      <c r="H510" s="378"/>
      <c r="I510" s="179">
        <f t="shared" si="52"/>
        <v>-0.86270871985157704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17224</v>
      </c>
      <c r="D511" s="378">
        <f>SUMIFS(Data!$AY:$AY,Data!$AU:$AU,MarketProfile!A511,Data!$AZ:$AZ,"0")</f>
        <v>33530</v>
      </c>
      <c r="E511" s="378"/>
      <c r="F511" s="179">
        <f t="shared" si="50"/>
        <v>-0.4863107664777811</v>
      </c>
      <c r="G511" s="378">
        <f>SUMIFS(Data!$BL:$BL,Data!$BH:$BH,MarketProfile!A511,Data!$BM:$BM,"0")</f>
        <v>15967</v>
      </c>
      <c r="H511" s="378"/>
      <c r="I511" s="179">
        <f t="shared" si="52"/>
        <v>7.872487004446671E-2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378">
        <f>SUMIFS(Data!$AY:$AY,Data!$AU:$AU,MarketProfile!A512,Data!$AZ:$AZ,"0")</f>
        <v>40</v>
      </c>
      <c r="E512" s="378"/>
      <c r="F512" s="179">
        <f t="shared" si="50"/>
        <v>0</v>
      </c>
      <c r="G512" s="378">
        <f>SUMIFS(Data!$BL:$BL,Data!$BH:$BH,MarketProfile!A512,Data!$BM:$BM,"0")</f>
        <v>30</v>
      </c>
      <c r="H512" s="378"/>
      <c r="I512" s="179">
        <f t="shared" si="52"/>
        <v>0.33333333333333331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4" max="16383" man="1"/>
    <brk id="169" max="16383" man="1"/>
    <brk id="250" max="16383" man="1"/>
    <brk id="334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538</v>
      </c>
      <c r="C1" s="188" t="s">
        <v>539</v>
      </c>
      <c r="D1" s="188" t="s">
        <v>540</v>
      </c>
      <c r="E1" s="153" t="s">
        <v>217</v>
      </c>
      <c r="F1" s="211" t="s">
        <v>540</v>
      </c>
      <c r="G1" s="211" t="s">
        <v>538</v>
      </c>
      <c r="H1" s="211" t="s">
        <v>539</v>
      </c>
      <c r="I1" s="153" t="s">
        <v>218</v>
      </c>
      <c r="J1" s="153" t="s">
        <v>220</v>
      </c>
      <c r="K1" s="235" t="s">
        <v>541</v>
      </c>
      <c r="L1" s="235" t="s">
        <v>542</v>
      </c>
      <c r="M1" s="237" t="s">
        <v>539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565</v>
      </c>
      <c r="T1" s="257" t="s">
        <v>566</v>
      </c>
      <c r="U1" s="257" t="s">
        <v>567</v>
      </c>
      <c r="V1" s="257" t="s">
        <v>568</v>
      </c>
      <c r="W1" s="257" t="s">
        <v>569</v>
      </c>
      <c r="X1" s="257" t="s">
        <v>570</v>
      </c>
      <c r="Y1" s="252" t="s">
        <v>458</v>
      </c>
      <c r="Z1" s="254" t="s">
        <v>521</v>
      </c>
      <c r="AA1" s="254" t="s">
        <v>566</v>
      </c>
      <c r="AB1" s="254" t="s">
        <v>567</v>
      </c>
      <c r="AC1" s="254" t="s">
        <v>568</v>
      </c>
      <c r="AD1" s="254" t="s">
        <v>569</v>
      </c>
      <c r="AE1" s="254" t="s">
        <v>570</v>
      </c>
      <c r="AF1" s="252" t="s">
        <v>466</v>
      </c>
      <c r="AG1" s="254" t="s">
        <v>521</v>
      </c>
      <c r="AH1" s="254" t="s">
        <v>566</v>
      </c>
      <c r="AI1" s="254" t="s">
        <v>567</v>
      </c>
      <c r="AJ1" s="254" t="s">
        <v>568</v>
      </c>
      <c r="AK1" s="254" t="s">
        <v>569</v>
      </c>
      <c r="AL1" s="254" t="s">
        <v>570</v>
      </c>
      <c r="AM1" s="252" t="s">
        <v>460</v>
      </c>
      <c r="AN1" s="254" t="s">
        <v>521</v>
      </c>
      <c r="AO1" s="254" t="s">
        <v>566</v>
      </c>
      <c r="AP1" s="254" t="s">
        <v>567</v>
      </c>
      <c r="AQ1" s="254" t="s">
        <v>568</v>
      </c>
      <c r="AR1" s="254" t="s">
        <v>569</v>
      </c>
      <c r="AS1" s="254" t="s">
        <v>570</v>
      </c>
      <c r="AT1" s="252" t="s">
        <v>467</v>
      </c>
      <c r="AU1" s="254" t="s">
        <v>521</v>
      </c>
      <c r="AV1" s="254" t="s">
        <v>566</v>
      </c>
      <c r="AW1" s="254" t="s">
        <v>567</v>
      </c>
      <c r="AX1" s="254" t="s">
        <v>568</v>
      </c>
      <c r="AY1" s="254" t="s">
        <v>569</v>
      </c>
      <c r="AZ1" s="254" t="s">
        <v>570</v>
      </c>
      <c r="BA1" s="252" t="s">
        <v>459</v>
      </c>
      <c r="BB1" s="254" t="s">
        <v>521</v>
      </c>
      <c r="BC1" s="254" t="s">
        <v>566</v>
      </c>
      <c r="BD1" s="254" t="s">
        <v>567</v>
      </c>
      <c r="BE1" s="254" t="s">
        <v>568</v>
      </c>
      <c r="BF1" s="254" t="s">
        <v>569</v>
      </c>
      <c r="BG1" s="254" t="s">
        <v>570</v>
      </c>
      <c r="BH1" s="252" t="s">
        <v>521</v>
      </c>
      <c r="BI1" s="254" t="s">
        <v>566</v>
      </c>
      <c r="BJ1" s="254" t="s">
        <v>567</v>
      </c>
      <c r="BK1" s="254" t="s">
        <v>568</v>
      </c>
      <c r="BL1" s="254" t="s">
        <v>569</v>
      </c>
      <c r="BM1" s="254" t="s">
        <v>570</v>
      </c>
      <c r="BN1" s="254"/>
      <c r="BO1" s="252" t="s">
        <v>468</v>
      </c>
      <c r="BP1" s="264" t="s">
        <v>566</v>
      </c>
      <c r="BQ1" s="264" t="s">
        <v>567</v>
      </c>
      <c r="BR1" s="264" t="s">
        <v>568</v>
      </c>
      <c r="BS1" s="261" t="s">
        <v>501</v>
      </c>
      <c r="BT1" s="266" t="s">
        <v>623</v>
      </c>
      <c r="BU1" s="266" t="s">
        <v>624</v>
      </c>
      <c r="BV1" s="266" t="s">
        <v>625</v>
      </c>
      <c r="BW1" s="266" t="s">
        <v>626</v>
      </c>
      <c r="BX1" s="266" t="s">
        <v>627</v>
      </c>
      <c r="BY1" s="266" t="s">
        <v>628</v>
      </c>
      <c r="BZ1" s="266" t="s">
        <v>629</v>
      </c>
      <c r="CA1" s="266" t="s">
        <v>630</v>
      </c>
      <c r="CB1" s="266" t="s">
        <v>631</v>
      </c>
      <c r="CC1" s="267" t="s">
        <v>502</v>
      </c>
      <c r="CD1" s="268" t="s">
        <v>636</v>
      </c>
      <c r="CE1" s="268" t="s">
        <v>637</v>
      </c>
      <c r="CF1" s="267" t="s">
        <v>507</v>
      </c>
      <c r="CG1" s="266" t="s">
        <v>6</v>
      </c>
      <c r="CH1" s="266" t="s">
        <v>638</v>
      </c>
      <c r="CI1" s="267" t="s">
        <v>509</v>
      </c>
      <c r="CJ1" s="247" t="s">
        <v>117</v>
      </c>
      <c r="CK1" s="247">
        <v>31562</v>
      </c>
      <c r="CL1" s="267" t="s">
        <v>512</v>
      </c>
      <c r="CM1" s="247" t="s">
        <v>117</v>
      </c>
      <c r="CN1" s="247">
        <v>13212</v>
      </c>
      <c r="CO1" s="267" t="s">
        <v>515</v>
      </c>
      <c r="CP1" s="247" t="s">
        <v>117</v>
      </c>
      <c r="CQ1" s="247">
        <v>623</v>
      </c>
      <c r="CR1" s="267" t="s">
        <v>518</v>
      </c>
      <c r="CS1" s="276" t="s">
        <v>642</v>
      </c>
      <c r="CT1" s="275" t="s">
        <v>643</v>
      </c>
      <c r="CU1" s="275" t="s">
        <v>644</v>
      </c>
      <c r="CV1" s="275" t="s">
        <v>645</v>
      </c>
      <c r="CW1" s="275" t="s">
        <v>646</v>
      </c>
      <c r="CX1" s="275" t="s">
        <v>647</v>
      </c>
      <c r="CY1" s="275" t="s">
        <v>648</v>
      </c>
      <c r="CZ1" s="275" t="s">
        <v>649</v>
      </c>
      <c r="DA1" s="275" t="s">
        <v>650</v>
      </c>
      <c r="DB1" s="275" t="s">
        <v>651</v>
      </c>
      <c r="DC1" s="275" t="s">
        <v>652</v>
      </c>
      <c r="DD1" s="275" t="s">
        <v>653</v>
      </c>
      <c r="DF1" s="356" t="s">
        <v>529</v>
      </c>
      <c r="DG1" s="347" t="s">
        <v>663</v>
      </c>
      <c r="DH1" s="347" t="s">
        <v>664</v>
      </c>
      <c r="DI1" s="356" t="s">
        <v>530</v>
      </c>
      <c r="DJ1" s="354" t="s">
        <v>663</v>
      </c>
      <c r="DK1" s="354" t="s">
        <v>664</v>
      </c>
      <c r="DL1" s="356" t="s">
        <v>531</v>
      </c>
      <c r="DM1" s="349" t="s">
        <v>663</v>
      </c>
      <c r="DN1" s="349" t="s">
        <v>664</v>
      </c>
    </row>
    <row r="2" spans="1:118" x14ac:dyDescent="0.2">
      <c r="B2" s="188">
        <v>9309166505</v>
      </c>
      <c r="C2" s="188">
        <v>491757937582.82397</v>
      </c>
      <c r="D2" s="188">
        <v>5643568</v>
      </c>
      <c r="E2" s="209"/>
      <c r="F2" s="211">
        <v>1677</v>
      </c>
      <c r="G2" s="211">
        <v>552719963</v>
      </c>
      <c r="H2" s="211">
        <v>33033668625.053974</v>
      </c>
      <c r="J2" s="152" t="str">
        <f>K2&amp;L2</f>
        <v>ABuy</v>
      </c>
      <c r="K2" s="234" t="s">
        <v>543</v>
      </c>
      <c r="L2" s="234" t="s">
        <v>544</v>
      </c>
      <c r="M2" s="238">
        <v>217801845942.1713</v>
      </c>
      <c r="O2" s="241">
        <v>97643691775.949997</v>
      </c>
      <c r="P2" s="241">
        <v>-93745413582.679993</v>
      </c>
      <c r="Q2" s="241">
        <v>3898278193.27</v>
      </c>
      <c r="S2" s="253" t="s">
        <v>571</v>
      </c>
      <c r="T2" s="258">
        <v>0</v>
      </c>
      <c r="U2" s="258">
        <v>0</v>
      </c>
      <c r="V2" s="258">
        <v>0</v>
      </c>
      <c r="W2" s="258">
        <v>0</v>
      </c>
      <c r="X2" s="258">
        <v>0</v>
      </c>
      <c r="Y2" s="245"/>
      <c r="Z2" s="253" t="s">
        <v>572</v>
      </c>
      <c r="AA2" s="253">
        <v>6754721.5</v>
      </c>
      <c r="AB2" s="253">
        <v>1001</v>
      </c>
      <c r="AC2" s="253">
        <v>43</v>
      </c>
      <c r="AD2" s="253">
        <v>26158</v>
      </c>
      <c r="AE2" s="253">
        <v>0</v>
      </c>
      <c r="AF2" s="253"/>
      <c r="AG2" s="253" t="s">
        <v>572</v>
      </c>
      <c r="AH2" s="253">
        <v>236800</v>
      </c>
      <c r="AI2" s="253">
        <v>48</v>
      </c>
      <c r="AJ2" s="253">
        <v>2</v>
      </c>
      <c r="AK2" s="253">
        <v>1117</v>
      </c>
      <c r="AL2" s="253">
        <v>0</v>
      </c>
      <c r="AM2" s="245"/>
      <c r="AN2" s="253" t="s">
        <v>572</v>
      </c>
      <c r="AO2" s="253">
        <v>714917.75</v>
      </c>
      <c r="AP2" s="253">
        <v>178</v>
      </c>
      <c r="AQ2" s="253">
        <v>20</v>
      </c>
      <c r="AR2" s="253">
        <v>27102</v>
      </c>
      <c r="AS2" s="253">
        <v>0</v>
      </c>
      <c r="AT2" s="245"/>
      <c r="AU2" s="253" t="s">
        <v>572</v>
      </c>
      <c r="AV2" s="253">
        <v>410640</v>
      </c>
      <c r="AW2" s="253">
        <v>100</v>
      </c>
      <c r="AX2" s="253">
        <v>3</v>
      </c>
      <c r="AY2" s="253">
        <v>1334</v>
      </c>
      <c r="AZ2" s="253">
        <v>0</v>
      </c>
      <c r="BA2" s="245"/>
      <c r="BB2" s="253" t="s">
        <v>572</v>
      </c>
      <c r="BC2" s="253">
        <v>9853132</v>
      </c>
      <c r="BD2" s="253">
        <v>1219</v>
      </c>
      <c r="BE2" s="253">
        <v>44</v>
      </c>
      <c r="BF2" s="253">
        <v>13286</v>
      </c>
      <c r="BG2" s="253">
        <v>0</v>
      </c>
      <c r="BH2" s="247" t="s">
        <v>572</v>
      </c>
      <c r="BI2" s="253">
        <v>139575</v>
      </c>
      <c r="BJ2" s="253">
        <v>19</v>
      </c>
      <c r="BK2" s="253">
        <v>7</v>
      </c>
      <c r="BL2" s="253">
        <v>1320</v>
      </c>
      <c r="BM2" s="253">
        <v>0</v>
      </c>
      <c r="BN2" s="253"/>
      <c r="BO2" s="245"/>
      <c r="BP2" s="263">
        <v>3085939087152.1318</v>
      </c>
      <c r="BQ2" s="263">
        <v>62642330</v>
      </c>
      <c r="BR2" s="263">
        <v>1668105</v>
      </c>
      <c r="BS2" s="245"/>
      <c r="BT2" s="265" t="s">
        <v>139</v>
      </c>
      <c r="BU2" s="265">
        <v>48</v>
      </c>
      <c r="BV2" s="265">
        <v>0</v>
      </c>
      <c r="BW2" s="265">
        <v>1</v>
      </c>
      <c r="BX2" s="265">
        <v>0</v>
      </c>
      <c r="BY2" s="265">
        <v>0</v>
      </c>
      <c r="BZ2" s="265">
        <v>47</v>
      </c>
      <c r="CA2" s="265">
        <v>38</v>
      </c>
      <c r="CB2" s="265">
        <v>10</v>
      </c>
      <c r="CC2" s="245"/>
      <c r="CD2" s="269">
        <v>826</v>
      </c>
      <c r="CE2" s="269">
        <v>14788897388438.871</v>
      </c>
      <c r="CF2" s="245"/>
      <c r="CG2" s="265">
        <v>2018</v>
      </c>
      <c r="CH2" s="265">
        <v>21</v>
      </c>
      <c r="CI2" s="245"/>
      <c r="CJ2" s="247" t="s">
        <v>640</v>
      </c>
      <c r="CK2" s="247">
        <v>893435548171</v>
      </c>
      <c r="CL2" s="247"/>
      <c r="CM2" s="247" t="s">
        <v>640</v>
      </c>
      <c r="CN2" s="247">
        <v>1788202816256</v>
      </c>
      <c r="CO2" s="247"/>
      <c r="CP2" s="247" t="s">
        <v>640</v>
      </c>
      <c r="CQ2" s="247">
        <v>57177879250</v>
      </c>
      <c r="CR2" s="245"/>
      <c r="CS2" s="277">
        <v>2018</v>
      </c>
      <c r="CT2" s="275">
        <v>29</v>
      </c>
      <c r="CU2" s="275" t="s">
        <v>654</v>
      </c>
      <c r="CV2" s="275">
        <v>0</v>
      </c>
      <c r="CW2" s="275">
        <v>3799851923</v>
      </c>
      <c r="CX2" s="275">
        <v>2175</v>
      </c>
      <c r="CY2" s="275">
        <v>0</v>
      </c>
      <c r="CZ2" s="275">
        <v>101716513342</v>
      </c>
      <c r="DA2" s="275">
        <v>1049</v>
      </c>
      <c r="DB2" s="275">
        <v>0</v>
      </c>
      <c r="DC2" s="275">
        <v>97916661419</v>
      </c>
      <c r="DD2" s="275">
        <v>1126</v>
      </c>
      <c r="DG2" s="348" t="s">
        <v>665</v>
      </c>
      <c r="DH2" s="346">
        <v>1171152556</v>
      </c>
      <c r="DJ2" s="352" t="s">
        <v>665</v>
      </c>
      <c r="DK2" s="350">
        <v>2459897901.5799999</v>
      </c>
      <c r="DM2" s="351" t="s">
        <v>665</v>
      </c>
      <c r="DN2" s="353">
        <v>6431988040.8100004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545</v>
      </c>
      <c r="L3" s="234" t="s">
        <v>544</v>
      </c>
      <c r="M3" s="238">
        <v>273956091640.65268</v>
      </c>
      <c r="N3" s="136"/>
      <c r="O3" s="239"/>
      <c r="P3" s="239"/>
      <c r="Q3" s="239"/>
      <c r="S3" s="253" t="s">
        <v>451</v>
      </c>
      <c r="T3" s="258">
        <v>92746678.859999999</v>
      </c>
      <c r="U3" s="258">
        <v>140157</v>
      </c>
      <c r="V3" s="258">
        <v>113</v>
      </c>
      <c r="W3" s="258">
        <v>183039</v>
      </c>
      <c r="X3" s="258">
        <v>0</v>
      </c>
      <c r="Y3" s="245"/>
      <c r="Z3" s="253" t="s">
        <v>573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573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573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573</v>
      </c>
      <c r="BC3" s="253">
        <v>0</v>
      </c>
      <c r="BD3" s="253">
        <v>0</v>
      </c>
      <c r="BE3" s="253">
        <v>0</v>
      </c>
      <c r="BF3" s="253">
        <v>14400</v>
      </c>
      <c r="BG3" s="253">
        <v>0</v>
      </c>
      <c r="BH3" s="247" t="s">
        <v>574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632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21</v>
      </c>
      <c r="CI3" s="245"/>
      <c r="CJ3" s="247" t="s">
        <v>641</v>
      </c>
      <c r="CK3" s="247">
        <v>907541136696.61072</v>
      </c>
      <c r="CL3" s="247"/>
      <c r="CM3" s="247" t="s">
        <v>641</v>
      </c>
      <c r="CN3" s="247">
        <v>1721538382897.991</v>
      </c>
      <c r="CO3" s="247"/>
      <c r="CP3" s="247" t="s">
        <v>641</v>
      </c>
      <c r="CQ3" s="247">
        <v>16617472694.860001</v>
      </c>
      <c r="CR3" s="245"/>
      <c r="CS3" s="277">
        <v>2018</v>
      </c>
      <c r="CT3" s="275">
        <v>27</v>
      </c>
      <c r="CU3" s="275" t="s">
        <v>655</v>
      </c>
      <c r="CV3" s="275">
        <v>-412032598136.03986</v>
      </c>
      <c r="CW3" s="275">
        <v>-356001733350</v>
      </c>
      <c r="CX3" s="275">
        <v>4265</v>
      </c>
      <c r="CY3" s="275">
        <v>254944549523.75998</v>
      </c>
      <c r="CZ3" s="275">
        <v>269535031090</v>
      </c>
      <c r="DA3" s="275">
        <v>1976</v>
      </c>
      <c r="DB3" s="275">
        <v>666977147659.79956</v>
      </c>
      <c r="DC3" s="275">
        <v>625536764440</v>
      </c>
      <c r="DD3" s="275">
        <v>2289</v>
      </c>
      <c r="DG3" s="348" t="s">
        <v>666</v>
      </c>
      <c r="DH3" s="346">
        <v>898907883.65999997</v>
      </c>
      <c r="DJ3" s="352" t="s">
        <v>666</v>
      </c>
      <c r="DK3" s="350">
        <v>10335483590.74</v>
      </c>
      <c r="DM3" s="351" t="s">
        <v>666</v>
      </c>
      <c r="DN3" s="353">
        <v>6480957876.96</v>
      </c>
    </row>
    <row r="4" spans="1:118" x14ac:dyDescent="0.2">
      <c r="A4" s="148" t="s">
        <v>211</v>
      </c>
      <c r="B4" s="188" t="s">
        <v>538</v>
      </c>
      <c r="C4" s="188" t="s">
        <v>539</v>
      </c>
      <c r="D4" s="188" t="s">
        <v>540</v>
      </c>
      <c r="E4" s="209"/>
      <c r="F4" s="211" t="s">
        <v>540</v>
      </c>
      <c r="G4" s="211" t="s">
        <v>538</v>
      </c>
      <c r="H4" s="211" t="s">
        <v>539</v>
      </c>
      <c r="J4" s="152" t="str">
        <f t="shared" si="0"/>
        <v>ASell</v>
      </c>
      <c r="K4" s="234" t="s">
        <v>543</v>
      </c>
      <c r="L4" s="234" t="s">
        <v>546</v>
      </c>
      <c r="M4" s="238">
        <v>226693495002.23795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448</v>
      </c>
      <c r="T4" s="258">
        <v>0</v>
      </c>
      <c r="U4" s="258">
        <v>0</v>
      </c>
      <c r="V4" s="258">
        <v>0</v>
      </c>
      <c r="W4" s="258">
        <v>0</v>
      </c>
      <c r="X4" s="258">
        <v>0</v>
      </c>
      <c r="Y4" s="245"/>
      <c r="Z4" s="253" t="s">
        <v>574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574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574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574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575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566</v>
      </c>
      <c r="BQ4" s="264" t="s">
        <v>567</v>
      </c>
      <c r="BR4" s="264" t="s">
        <v>568</v>
      </c>
      <c r="BS4" s="245"/>
      <c r="BT4" s="265" t="s">
        <v>633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636</v>
      </c>
      <c r="CE4" s="270" t="s">
        <v>637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27</v>
      </c>
      <c r="CU4" s="275" t="s">
        <v>656</v>
      </c>
      <c r="CV4" s="275">
        <v>402286549364.19098</v>
      </c>
      <c r="CW4" s="275">
        <v>346436046350</v>
      </c>
      <c r="CX4" s="275">
        <v>4164</v>
      </c>
      <c r="CY4" s="275">
        <v>651577127845.43018</v>
      </c>
      <c r="CZ4" s="275">
        <v>610358577440</v>
      </c>
      <c r="DA4" s="275">
        <v>2233</v>
      </c>
      <c r="DB4" s="275">
        <v>249290578481.2399</v>
      </c>
      <c r="DC4" s="275">
        <v>263922531090</v>
      </c>
      <c r="DD4" s="275">
        <v>1931</v>
      </c>
      <c r="DG4" s="348" t="s">
        <v>667</v>
      </c>
      <c r="DH4" s="346">
        <v>1250000</v>
      </c>
      <c r="DJ4" s="352" t="s">
        <v>667</v>
      </c>
      <c r="DK4" s="350">
        <v>2691832894.5599999</v>
      </c>
      <c r="DM4" s="351" t="s">
        <v>667</v>
      </c>
      <c r="DN4" s="353">
        <v>7402581612.5100002</v>
      </c>
    </row>
    <row r="5" spans="1:118" x14ac:dyDescent="0.2">
      <c r="B5" s="188">
        <v>44910760400</v>
      </c>
      <c r="C5" s="188">
        <v>2941366058833.0986</v>
      </c>
      <c r="D5" s="194">
        <v>33696722</v>
      </c>
      <c r="E5" s="209"/>
      <c r="F5" s="211">
        <v>14302</v>
      </c>
      <c r="G5" s="211">
        <v>4291616455</v>
      </c>
      <c r="H5" s="225">
        <v>200918799177.31357</v>
      </c>
      <c r="J5" s="152" t="str">
        <f t="shared" si="0"/>
        <v>PSell</v>
      </c>
      <c r="K5" s="234" t="s">
        <v>545</v>
      </c>
      <c r="L5" s="234" t="s">
        <v>546</v>
      </c>
      <c r="M5" s="238">
        <v>265064442580.58603</v>
      </c>
      <c r="N5" s="136"/>
      <c r="O5" s="241">
        <v>617183778207.63</v>
      </c>
      <c r="P5" s="241">
        <v>-600285300152.92004</v>
      </c>
      <c r="Q5" s="241">
        <v>16898478054.709999</v>
      </c>
      <c r="S5" s="253" t="s">
        <v>446</v>
      </c>
      <c r="T5" s="258">
        <v>2807861102.25</v>
      </c>
      <c r="U5" s="258">
        <v>455149</v>
      </c>
      <c r="V5" s="258">
        <v>705</v>
      </c>
      <c r="W5" s="258">
        <v>801216</v>
      </c>
      <c r="X5" s="258">
        <v>0</v>
      </c>
      <c r="Y5" s="245"/>
      <c r="Z5" s="253" t="s">
        <v>575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575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575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575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575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576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18583204248.900002</v>
      </c>
      <c r="BQ5" s="263">
        <v>8105639</v>
      </c>
      <c r="BR5" s="263">
        <v>6104</v>
      </c>
      <c r="BS5" s="245"/>
      <c r="BT5" s="265" t="s">
        <v>634</v>
      </c>
      <c r="BU5" s="265">
        <v>323</v>
      </c>
      <c r="BV5" s="265">
        <v>4</v>
      </c>
      <c r="BW5" s="265">
        <v>3</v>
      </c>
      <c r="BX5" s="265">
        <v>0</v>
      </c>
      <c r="BY5" s="265">
        <v>0</v>
      </c>
      <c r="BZ5" s="265">
        <v>324</v>
      </c>
      <c r="CA5" s="265">
        <v>258</v>
      </c>
      <c r="CB5" s="265">
        <v>65</v>
      </c>
      <c r="CC5" s="245"/>
      <c r="CD5" s="271">
        <v>821</v>
      </c>
      <c r="CE5" s="271">
        <v>13656559215086.494</v>
      </c>
      <c r="CF5" s="267" t="s">
        <v>508</v>
      </c>
      <c r="CG5" s="266" t="s">
        <v>6</v>
      </c>
      <c r="CH5" s="266" t="s">
        <v>638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287</v>
      </c>
      <c r="CU5" s="275" t="s">
        <v>657</v>
      </c>
      <c r="CV5" s="275">
        <v>-28924905563.77</v>
      </c>
      <c r="CW5" s="275">
        <v>-27983420001</v>
      </c>
      <c r="CX5" s="275">
        <v>4897</v>
      </c>
      <c r="CY5" s="275">
        <v>87346910986.189957</v>
      </c>
      <c r="CZ5" s="275">
        <v>83919311664</v>
      </c>
      <c r="DA5" s="275">
        <v>2559</v>
      </c>
      <c r="DB5" s="275">
        <v>116271816549.96008</v>
      </c>
      <c r="DC5" s="275">
        <v>111902731665</v>
      </c>
      <c r="DD5" s="275">
        <v>2338</v>
      </c>
      <c r="DG5" s="348" t="s">
        <v>668</v>
      </c>
      <c r="DH5" s="346">
        <v>172030893.09</v>
      </c>
      <c r="DJ5" s="352" t="s">
        <v>668</v>
      </c>
      <c r="DK5" s="350">
        <v>503631789.08999997</v>
      </c>
      <c r="DM5" s="351" t="s">
        <v>668</v>
      </c>
      <c r="DN5" s="353">
        <v>624383178.89999998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449</v>
      </c>
      <c r="T6" s="258">
        <v>0</v>
      </c>
      <c r="U6" s="258">
        <v>0</v>
      </c>
      <c r="V6" s="258">
        <v>0</v>
      </c>
      <c r="W6" s="258">
        <v>0</v>
      </c>
      <c r="X6" s="258">
        <v>0</v>
      </c>
      <c r="Y6" s="245"/>
      <c r="Z6" s="253" t="s">
        <v>576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576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576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576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576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577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635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124</v>
      </c>
      <c r="CI6" s="267" t="s">
        <v>510</v>
      </c>
      <c r="CJ6" s="247" t="s">
        <v>117</v>
      </c>
      <c r="CK6" s="247">
        <v>160150</v>
      </c>
      <c r="CL6" s="267" t="s">
        <v>513</v>
      </c>
      <c r="CM6" s="247" t="s">
        <v>117</v>
      </c>
      <c r="CN6" s="247">
        <v>76311</v>
      </c>
      <c r="CO6" s="267" t="s">
        <v>516</v>
      </c>
      <c r="CP6" s="247" t="s">
        <v>117</v>
      </c>
      <c r="CQ6" s="247">
        <v>4252</v>
      </c>
      <c r="CR6" s="245"/>
      <c r="CS6" s="277">
        <v>2018</v>
      </c>
      <c r="CT6" s="275">
        <v>150</v>
      </c>
      <c r="CU6" s="275" t="s">
        <v>658</v>
      </c>
      <c r="CV6" s="275">
        <v>-6639078231.8700237</v>
      </c>
      <c r="CW6" s="275">
        <v>-5656001071</v>
      </c>
      <c r="CX6" s="275">
        <v>16428</v>
      </c>
      <c r="CY6" s="275">
        <v>551858989294.15027</v>
      </c>
      <c r="CZ6" s="275">
        <v>527122837193</v>
      </c>
      <c r="DA6" s="275">
        <v>8408</v>
      </c>
      <c r="DB6" s="275">
        <v>558498067526.01978</v>
      </c>
      <c r="DC6" s="275">
        <v>532778838264</v>
      </c>
      <c r="DD6" s="275">
        <v>8020</v>
      </c>
      <c r="DG6" s="348" t="s">
        <v>669</v>
      </c>
      <c r="DH6" s="346">
        <v>1968855107.6600001</v>
      </c>
      <c r="DJ6" s="352" t="s">
        <v>669</v>
      </c>
      <c r="DK6" s="350">
        <v>3416060968.4000001</v>
      </c>
      <c r="DM6" s="351" t="s">
        <v>669</v>
      </c>
      <c r="DN6" s="353">
        <v>4972916744.4399996</v>
      </c>
    </row>
    <row r="7" spans="1:118" x14ac:dyDescent="0.2">
      <c r="A7" s="148" t="s">
        <v>212</v>
      </c>
      <c r="B7" s="188" t="s">
        <v>538</v>
      </c>
      <c r="C7" s="188" t="s">
        <v>539</v>
      </c>
      <c r="D7" s="188" t="s">
        <v>540</v>
      </c>
      <c r="E7" s="209"/>
      <c r="F7" s="211" t="s">
        <v>540</v>
      </c>
      <c r="G7" s="211" t="s">
        <v>538</v>
      </c>
      <c r="H7" s="211" t="s">
        <v>539</v>
      </c>
      <c r="I7" s="153" t="s">
        <v>219</v>
      </c>
      <c r="J7" s="148" t="s">
        <v>220</v>
      </c>
      <c r="K7" s="235" t="s">
        <v>541</v>
      </c>
      <c r="L7" s="235" t="s">
        <v>542</v>
      </c>
      <c r="M7" s="237" t="s">
        <v>539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447</v>
      </c>
      <c r="T7" s="258">
        <v>433912701.60000002</v>
      </c>
      <c r="U7" s="258">
        <v>442658</v>
      </c>
      <c r="V7" s="258">
        <v>382</v>
      </c>
      <c r="W7" s="258">
        <v>1010675</v>
      </c>
      <c r="X7" s="258">
        <v>0</v>
      </c>
      <c r="Y7" s="245"/>
      <c r="Z7" s="253" t="s">
        <v>577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577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577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577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578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566</v>
      </c>
      <c r="BQ7" s="264" t="s">
        <v>567</v>
      </c>
      <c r="BR7" s="264" t="s">
        <v>568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123</v>
      </c>
      <c r="CI7" s="245"/>
      <c r="CJ7" s="247" t="s">
        <v>640</v>
      </c>
      <c r="CK7" s="247">
        <v>4918995649309</v>
      </c>
      <c r="CL7" s="247"/>
      <c r="CM7" s="247" t="s">
        <v>640</v>
      </c>
      <c r="CN7" s="247">
        <v>9835747900904</v>
      </c>
      <c r="CO7" s="247"/>
      <c r="CP7" s="247" t="s">
        <v>640</v>
      </c>
      <c r="CQ7" s="247">
        <v>320849709551</v>
      </c>
      <c r="CR7" s="245"/>
      <c r="CS7" s="277">
        <v>2018</v>
      </c>
      <c r="CT7" s="275">
        <v>22</v>
      </c>
      <c r="CU7" s="275" t="s">
        <v>659</v>
      </c>
      <c r="CV7" s="275">
        <v>-15840533563.750002</v>
      </c>
      <c r="CW7" s="275">
        <v>-14502258296</v>
      </c>
      <c r="CX7" s="275">
        <v>390</v>
      </c>
      <c r="CY7" s="275">
        <v>14161439271.600004</v>
      </c>
      <c r="CZ7" s="275">
        <v>13245284729</v>
      </c>
      <c r="DA7" s="275">
        <v>133</v>
      </c>
      <c r="DB7" s="275">
        <v>30001972835.350025</v>
      </c>
      <c r="DC7" s="275">
        <v>27747543025</v>
      </c>
      <c r="DD7" s="275">
        <v>257</v>
      </c>
      <c r="DG7" s="10" t="s">
        <v>670</v>
      </c>
      <c r="DH7" s="376">
        <v>567235340.09000003</v>
      </c>
      <c r="DJ7" s="10" t="s">
        <v>670</v>
      </c>
      <c r="DK7" s="376">
        <v>3562384546.6599998</v>
      </c>
      <c r="DM7" s="10" t="s">
        <v>670</v>
      </c>
      <c r="DN7" s="376">
        <v>26687560950.07</v>
      </c>
    </row>
    <row r="8" spans="1:118" x14ac:dyDescent="0.2">
      <c r="B8" s="188">
        <v>39817320716</v>
      </c>
      <c r="C8" s="188">
        <v>2602429027347.2456</v>
      </c>
      <c r="D8" s="194">
        <v>35521437</v>
      </c>
      <c r="E8" s="209"/>
      <c r="F8" s="211">
        <v>17453</v>
      </c>
      <c r="G8" s="211">
        <v>3521532171</v>
      </c>
      <c r="H8" s="225">
        <v>164106014024.67056</v>
      </c>
      <c r="J8" s="152" t="str">
        <f>K8&amp;L8</f>
        <v>ABuy</v>
      </c>
      <c r="K8" s="234" t="s">
        <v>543</v>
      </c>
      <c r="L8" s="234" t="s">
        <v>544</v>
      </c>
      <c r="M8" s="238">
        <v>207039020636.69586</v>
      </c>
      <c r="O8" s="244">
        <v>441431625208.47998</v>
      </c>
      <c r="P8" s="244">
        <v>-515449349958.14001</v>
      </c>
      <c r="Q8" s="241">
        <v>-74017724749.660004</v>
      </c>
      <c r="S8" s="253" t="s">
        <v>571</v>
      </c>
      <c r="T8" s="258">
        <v>0</v>
      </c>
      <c r="U8" s="258">
        <v>0</v>
      </c>
      <c r="V8" s="258">
        <v>0</v>
      </c>
      <c r="W8" s="258">
        <v>0</v>
      </c>
      <c r="X8" s="258">
        <v>1</v>
      </c>
      <c r="Y8" s="245"/>
      <c r="Z8" s="253" t="s">
        <v>578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578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578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578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579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2972555517236.6904</v>
      </c>
      <c r="BQ8" s="263">
        <v>170849903</v>
      </c>
      <c r="BR8" s="263">
        <v>1589757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637</v>
      </c>
      <c r="CE8" s="266" t="s">
        <v>639</v>
      </c>
      <c r="CF8" s="245"/>
      <c r="CG8" s="245"/>
      <c r="CH8" s="245"/>
      <c r="CI8" s="245"/>
      <c r="CJ8" s="247" t="s">
        <v>641</v>
      </c>
      <c r="CK8" s="247">
        <v>5130200549072.2744</v>
      </c>
      <c r="CL8" s="247"/>
      <c r="CM8" s="247" t="s">
        <v>641</v>
      </c>
      <c r="CN8" s="247">
        <v>9878935734292.6953</v>
      </c>
      <c r="CO8" s="247"/>
      <c r="CP8" s="247" t="s">
        <v>641</v>
      </c>
      <c r="CQ8" s="247">
        <v>99274337153.27002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545</v>
      </c>
      <c r="L9" s="234" t="s">
        <v>544</v>
      </c>
      <c r="M9" s="238">
        <v>263453928897.50723</v>
      </c>
      <c r="N9" s="19"/>
      <c r="O9" s="239"/>
      <c r="P9" s="239"/>
      <c r="Q9" s="239"/>
      <c r="S9" s="253" t="s">
        <v>451</v>
      </c>
      <c r="T9" s="258">
        <v>7026530227.8809996</v>
      </c>
      <c r="U9" s="258">
        <v>370629</v>
      </c>
      <c r="V9" s="258">
        <v>182</v>
      </c>
      <c r="W9" s="258">
        <v>148859</v>
      </c>
      <c r="X9" s="258">
        <v>1</v>
      </c>
      <c r="Y9" s="245"/>
      <c r="Z9" s="253" t="s">
        <v>579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579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579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579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579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580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623</v>
      </c>
      <c r="BU9" s="266" t="s">
        <v>624</v>
      </c>
      <c r="BV9" s="266" t="s">
        <v>625</v>
      </c>
      <c r="BW9" s="266" t="s">
        <v>626</v>
      </c>
      <c r="BX9" s="266" t="s">
        <v>627</v>
      </c>
      <c r="BY9" s="266" t="s">
        <v>628</v>
      </c>
      <c r="BZ9" s="266" t="s">
        <v>629</v>
      </c>
      <c r="CA9" s="266" t="s">
        <v>630</v>
      </c>
      <c r="CB9" s="266" t="s">
        <v>631</v>
      </c>
      <c r="CC9" s="245"/>
      <c r="CD9" s="269">
        <v>302262897487502.12</v>
      </c>
      <c r="CE9" s="272">
        <v>483754632111.78772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543</v>
      </c>
      <c r="L10" s="234" t="s">
        <v>546</v>
      </c>
      <c r="M10" s="238">
        <v>210730614042.85187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448</v>
      </c>
      <c r="T10" s="258">
        <v>6153014.7199999997</v>
      </c>
      <c r="U10" s="258">
        <v>1174818</v>
      </c>
      <c r="V10" s="258">
        <v>6683</v>
      </c>
      <c r="W10" s="258">
        <v>555916</v>
      </c>
      <c r="X10" s="258">
        <v>1</v>
      </c>
      <c r="Y10" s="245"/>
      <c r="Z10" s="253" t="s">
        <v>580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580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580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580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580</v>
      </c>
      <c r="BC10" s="253">
        <v>0</v>
      </c>
      <c r="BD10" s="253">
        <v>0</v>
      </c>
      <c r="BE10" s="253">
        <v>0</v>
      </c>
      <c r="BF10" s="253">
        <v>75</v>
      </c>
      <c r="BG10" s="253">
        <v>0</v>
      </c>
      <c r="BH10" s="247" t="s">
        <v>581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566</v>
      </c>
      <c r="BQ10" s="264" t="s">
        <v>567</v>
      </c>
      <c r="BR10" s="264" t="s">
        <v>568</v>
      </c>
      <c r="BS10" s="245"/>
      <c r="BT10" s="265" t="s">
        <v>139</v>
      </c>
      <c r="BU10" s="265">
        <v>48</v>
      </c>
      <c r="BV10" s="265">
        <v>1</v>
      </c>
      <c r="BW10" s="265">
        <v>6</v>
      </c>
      <c r="BX10" s="265">
        <v>0</v>
      </c>
      <c r="BY10" s="265">
        <v>0</v>
      </c>
      <c r="BZ10" s="265">
        <v>43</v>
      </c>
      <c r="CA10" s="265">
        <v>38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545</v>
      </c>
      <c r="L11" s="234" t="s">
        <v>546</v>
      </c>
      <c r="M11" s="238">
        <v>259762335491.35123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182</v>
      </c>
      <c r="T11" s="258">
        <v>63461991.204999998</v>
      </c>
      <c r="U11" s="258">
        <v>406683</v>
      </c>
      <c r="V11" s="258">
        <v>258</v>
      </c>
      <c r="W11" s="258">
        <v>820452</v>
      </c>
      <c r="X11" s="258">
        <v>1</v>
      </c>
      <c r="Y11" s="245"/>
      <c r="Z11" s="253" t="s">
        <v>581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581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581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581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582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23083221442.470001</v>
      </c>
      <c r="BQ11" s="263">
        <v>10616509</v>
      </c>
      <c r="BR11" s="263">
        <v>15401</v>
      </c>
      <c r="BS11" s="245"/>
      <c r="BT11" s="265" t="s">
        <v>632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637</v>
      </c>
      <c r="CE11" s="266" t="s">
        <v>639</v>
      </c>
      <c r="CF11" s="245"/>
      <c r="CG11" s="245"/>
      <c r="CH11" s="245"/>
      <c r="CI11" s="267" t="s">
        <v>511</v>
      </c>
      <c r="CJ11" s="247" t="s">
        <v>117</v>
      </c>
      <c r="CK11" s="247">
        <v>139304</v>
      </c>
      <c r="CL11" s="267" t="s">
        <v>514</v>
      </c>
      <c r="CM11" s="247" t="s">
        <v>117</v>
      </c>
      <c r="CN11" s="247">
        <v>75015</v>
      </c>
      <c r="CO11" s="267" t="s">
        <v>517</v>
      </c>
      <c r="CP11" s="247" t="s">
        <v>117</v>
      </c>
      <c r="CQ11" s="247">
        <v>3579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446</v>
      </c>
      <c r="T12" s="258">
        <v>877989308426.58655</v>
      </c>
      <c r="U12" s="258">
        <v>2776704</v>
      </c>
      <c r="V12" s="258">
        <v>320187</v>
      </c>
      <c r="W12" s="258">
        <v>568490</v>
      </c>
      <c r="X12" s="258">
        <v>1</v>
      </c>
      <c r="Y12" s="245"/>
      <c r="Z12" s="253" t="s">
        <v>582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582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582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582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582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583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633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1811414155269745</v>
      </c>
      <c r="CE12" s="272">
        <v>2903355040470.2432</v>
      </c>
      <c r="CF12" s="245"/>
      <c r="CG12" s="245"/>
      <c r="CH12" s="245"/>
      <c r="CI12" s="247"/>
      <c r="CJ12" s="247" t="s">
        <v>640</v>
      </c>
      <c r="CK12" s="247">
        <v>3587166196055</v>
      </c>
      <c r="CL12" s="247"/>
      <c r="CM12" s="247" t="s">
        <v>640</v>
      </c>
      <c r="CN12" s="247">
        <v>9500364242194</v>
      </c>
      <c r="CO12" s="247"/>
      <c r="CP12" s="247" t="s">
        <v>640</v>
      </c>
      <c r="CQ12" s="247">
        <v>244802787059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541</v>
      </c>
      <c r="L13" s="235" t="s">
        <v>542</v>
      </c>
      <c r="M13" s="237" t="s">
        <v>539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449</v>
      </c>
      <c r="T13" s="258">
        <v>4618410407.2532997</v>
      </c>
      <c r="U13" s="258">
        <v>6452596</v>
      </c>
      <c r="V13" s="258">
        <v>388</v>
      </c>
      <c r="W13" s="258">
        <v>1967894</v>
      </c>
      <c r="X13" s="258">
        <v>1</v>
      </c>
      <c r="Y13" s="245"/>
      <c r="Z13" s="253" t="s">
        <v>583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583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583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583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584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569</v>
      </c>
      <c r="BQ13" s="263"/>
      <c r="BR13" s="263"/>
      <c r="BS13" s="245"/>
      <c r="BT13" s="265" t="s">
        <v>634</v>
      </c>
      <c r="BU13" s="265">
        <v>323</v>
      </c>
      <c r="BV13" s="265">
        <v>9</v>
      </c>
      <c r="BW13" s="265">
        <v>6</v>
      </c>
      <c r="BX13" s="265">
        <v>0</v>
      </c>
      <c r="BY13" s="265">
        <v>0</v>
      </c>
      <c r="BZ13" s="265">
        <v>326</v>
      </c>
      <c r="CA13" s="265">
        <v>258</v>
      </c>
      <c r="CB13" s="265">
        <v>65</v>
      </c>
      <c r="CC13" s="245"/>
      <c r="CD13" s="245"/>
      <c r="CE13" s="245"/>
      <c r="CF13" s="245"/>
      <c r="CG13" s="245"/>
      <c r="CH13" s="245"/>
      <c r="CI13" s="247"/>
      <c r="CJ13" s="247" t="s">
        <v>641</v>
      </c>
      <c r="CK13" s="247">
        <v>3807270183787.8706</v>
      </c>
      <c r="CL13" s="247"/>
      <c r="CM13" s="247" t="s">
        <v>641</v>
      </c>
      <c r="CN13" s="247">
        <v>9292382011555.7305</v>
      </c>
      <c r="CO13" s="247"/>
      <c r="CP13" s="247" t="s">
        <v>641</v>
      </c>
      <c r="CQ13" s="247">
        <v>68129800443.929985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543</v>
      </c>
      <c r="L14" s="234" t="s">
        <v>544</v>
      </c>
      <c r="M14" s="238">
        <v>206624551109.29999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450</v>
      </c>
      <c r="T14" s="245">
        <v>49597556.772</v>
      </c>
      <c r="U14" s="245">
        <v>5928605</v>
      </c>
      <c r="V14" s="245">
        <v>386</v>
      </c>
      <c r="W14" s="245">
        <v>1898365</v>
      </c>
      <c r="X14" s="245">
        <v>1</v>
      </c>
      <c r="Y14" s="245"/>
      <c r="Z14" s="253" t="s">
        <v>584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584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584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584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613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32789331</v>
      </c>
      <c r="BQ14" s="263"/>
      <c r="BR14" s="263"/>
      <c r="BS14" s="245"/>
      <c r="BT14" s="265" t="s">
        <v>635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637</v>
      </c>
      <c r="CE14" s="273" t="s">
        <v>639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660</v>
      </c>
      <c r="CT14" s="275" t="s">
        <v>643</v>
      </c>
      <c r="CU14" s="275" t="s">
        <v>644</v>
      </c>
      <c r="CV14" s="275" t="s">
        <v>645</v>
      </c>
      <c r="CW14" s="275" t="s">
        <v>646</v>
      </c>
      <c r="CX14" s="275" t="s">
        <v>647</v>
      </c>
      <c r="CY14" s="275" t="s">
        <v>648</v>
      </c>
      <c r="CZ14" s="275" t="s">
        <v>649</v>
      </c>
      <c r="DA14" s="275" t="s">
        <v>650</v>
      </c>
      <c r="DB14" s="275" t="s">
        <v>651</v>
      </c>
      <c r="DC14" s="275" t="s">
        <v>652</v>
      </c>
      <c r="DD14" s="275" t="s">
        <v>653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545</v>
      </c>
      <c r="L15" s="234" t="s">
        <v>544</v>
      </c>
      <c r="M15" s="238">
        <v>252099717848.47</v>
      </c>
      <c r="N15" s="156"/>
      <c r="O15" s="240"/>
      <c r="P15" s="240"/>
      <c r="Q15" s="240"/>
      <c r="S15" s="254" t="s">
        <v>447</v>
      </c>
      <c r="T15" s="257">
        <v>15321263042.535</v>
      </c>
      <c r="U15" s="257">
        <v>1593749</v>
      </c>
      <c r="V15" s="257">
        <v>6996</v>
      </c>
      <c r="W15" s="257">
        <v>747052</v>
      </c>
      <c r="X15" s="257">
        <v>1</v>
      </c>
      <c r="Y15" s="245"/>
      <c r="Z15" s="253" t="s">
        <v>585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585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585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613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585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1679891694415868</v>
      </c>
      <c r="CE15" s="274">
        <v>2565611430821.2725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661</v>
      </c>
      <c r="CT15" s="275">
        <v>17</v>
      </c>
      <c r="CU15" s="275" t="s">
        <v>654</v>
      </c>
      <c r="CV15" s="275">
        <v>0</v>
      </c>
      <c r="CW15" s="275">
        <v>-5528545688</v>
      </c>
      <c r="CX15" s="275">
        <v>272</v>
      </c>
      <c r="CY15" s="275">
        <v>0</v>
      </c>
      <c r="CZ15" s="275">
        <v>15707370754</v>
      </c>
      <c r="DA15" s="275">
        <v>124</v>
      </c>
      <c r="DB15" s="275">
        <v>0</v>
      </c>
      <c r="DC15" s="275">
        <v>21235916442</v>
      </c>
      <c r="DD15" s="275">
        <v>148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543</v>
      </c>
      <c r="L16" s="234" t="s">
        <v>546</v>
      </c>
      <c r="M16" s="238">
        <v>216856944328.75003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586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586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586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585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586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569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661</v>
      </c>
      <c r="CT16" s="275">
        <v>22</v>
      </c>
      <c r="CU16" s="275" t="s">
        <v>655</v>
      </c>
      <c r="CV16" s="275">
        <v>49158909851.839981</v>
      </c>
      <c r="CW16" s="275">
        <v>53079514000</v>
      </c>
      <c r="CX16" s="275">
        <v>719</v>
      </c>
      <c r="CY16" s="275">
        <v>86340136533.800034</v>
      </c>
      <c r="CZ16" s="275">
        <v>92445079000</v>
      </c>
      <c r="DA16" s="275">
        <v>481</v>
      </c>
      <c r="DB16" s="275">
        <v>37181226681.959991</v>
      </c>
      <c r="DC16" s="275">
        <v>39365565000</v>
      </c>
      <c r="DD16" s="275">
        <v>238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545</v>
      </c>
      <c r="L17" s="234" t="s">
        <v>546</v>
      </c>
      <c r="M17" s="238">
        <v>241867324629.01999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565</v>
      </c>
      <c r="T17" s="258" t="s">
        <v>566</v>
      </c>
      <c r="U17" s="258" t="s">
        <v>567</v>
      </c>
      <c r="V17" s="258" t="s">
        <v>568</v>
      </c>
      <c r="W17" s="258" t="s">
        <v>569</v>
      </c>
      <c r="X17" s="258" t="s">
        <v>570</v>
      </c>
      <c r="Y17" s="245"/>
      <c r="Z17" s="253" t="s">
        <v>587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587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587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586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587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3112773</v>
      </c>
      <c r="BQ17" s="263"/>
      <c r="BR17" s="263"/>
      <c r="BS17" s="256" t="s">
        <v>500</v>
      </c>
      <c r="BT17" s="266" t="s">
        <v>623</v>
      </c>
      <c r="BU17" s="266" t="s">
        <v>624</v>
      </c>
      <c r="BV17" s="266" t="s">
        <v>625</v>
      </c>
      <c r="BW17" s="266" t="s">
        <v>626</v>
      </c>
      <c r="BX17" s="266" t="s">
        <v>627</v>
      </c>
      <c r="BY17" s="266" t="s">
        <v>628</v>
      </c>
      <c r="BZ17" s="266" t="s">
        <v>629</v>
      </c>
      <c r="CA17" s="266" t="s">
        <v>630</v>
      </c>
      <c r="CB17" s="266" t="s">
        <v>631</v>
      </c>
      <c r="CC17" s="358" t="s">
        <v>528</v>
      </c>
      <c r="CD17" s="357" t="s">
        <v>637</v>
      </c>
      <c r="CE17" s="357" t="s">
        <v>639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661</v>
      </c>
      <c r="CT17" s="275">
        <v>22</v>
      </c>
      <c r="CU17" s="275" t="s">
        <v>656</v>
      </c>
      <c r="CV17" s="275">
        <v>-47523210565.999985</v>
      </c>
      <c r="CW17" s="275">
        <v>-51551514000</v>
      </c>
      <c r="CX17" s="275">
        <v>709</v>
      </c>
      <c r="CY17" s="275">
        <v>37157892926.22998</v>
      </c>
      <c r="CZ17" s="275">
        <v>39342565000</v>
      </c>
      <c r="DA17" s="275">
        <v>236</v>
      </c>
      <c r="DB17" s="275">
        <v>84681103492.229965</v>
      </c>
      <c r="DC17" s="275">
        <v>90894079000</v>
      </c>
      <c r="DD17" s="275">
        <v>473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0</v>
      </c>
      <c r="U18" s="258">
        <v>0</v>
      </c>
      <c r="V18" s="258">
        <v>0</v>
      </c>
      <c r="W18" s="258">
        <v>183039</v>
      </c>
      <c r="X18" s="258">
        <v>0</v>
      </c>
      <c r="Y18" s="245"/>
      <c r="Z18" s="253" t="s">
        <v>588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588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588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587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588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57</v>
      </c>
      <c r="BV18" s="265">
        <v>4</v>
      </c>
      <c r="BW18" s="265">
        <v>3</v>
      </c>
      <c r="BX18" s="265">
        <v>3</v>
      </c>
      <c r="BY18" s="265">
        <v>0</v>
      </c>
      <c r="BZ18" s="265">
        <v>55</v>
      </c>
      <c r="CA18" s="265">
        <v>42</v>
      </c>
      <c r="CB18" s="265">
        <v>15</v>
      </c>
      <c r="CC18" s="355"/>
      <c r="CD18" s="359">
        <v>14605103832985.379</v>
      </c>
      <c r="CE18" s="360">
        <v>27744959548.909031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661</v>
      </c>
      <c r="CT18" s="275">
        <v>103</v>
      </c>
      <c r="CU18" s="275" t="s">
        <v>657</v>
      </c>
      <c r="CV18" s="275">
        <v>-9976614860.1400032</v>
      </c>
      <c r="CW18" s="275">
        <v>-9597057989</v>
      </c>
      <c r="CX18" s="275">
        <v>1121</v>
      </c>
      <c r="CY18" s="275">
        <v>18911591595.03001</v>
      </c>
      <c r="CZ18" s="275">
        <v>18951291127</v>
      </c>
      <c r="DA18" s="275">
        <v>545</v>
      </c>
      <c r="DB18" s="275">
        <v>28888206455.170017</v>
      </c>
      <c r="DC18" s="275">
        <v>28548349116</v>
      </c>
      <c r="DD18" s="275">
        <v>576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541</v>
      </c>
      <c r="L19" s="235" t="s">
        <v>542</v>
      </c>
      <c r="M19" s="237" t="s">
        <v>539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589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589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589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588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589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539</v>
      </c>
      <c r="BQ19" s="264" t="s">
        <v>567</v>
      </c>
      <c r="BR19" s="264" t="s">
        <v>568</v>
      </c>
      <c r="BS19" s="245"/>
      <c r="BT19" s="265" t="s">
        <v>632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661</v>
      </c>
      <c r="CT19" s="275">
        <v>56</v>
      </c>
      <c r="CU19" s="275" t="s">
        <v>658</v>
      </c>
      <c r="CV19" s="275">
        <v>-17363165866.900013</v>
      </c>
      <c r="CW19" s="275">
        <v>-19998742816</v>
      </c>
      <c r="CX19" s="275">
        <v>2919</v>
      </c>
      <c r="CY19" s="275">
        <v>89598397471.19989</v>
      </c>
      <c r="CZ19" s="275">
        <v>86584036762</v>
      </c>
      <c r="DA19" s="275">
        <v>1496</v>
      </c>
      <c r="DB19" s="275">
        <v>106961563338.09993</v>
      </c>
      <c r="DC19" s="275">
        <v>106582779578</v>
      </c>
      <c r="DD19" s="275">
        <v>1423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543</v>
      </c>
      <c r="L20" s="234" t="s">
        <v>544</v>
      </c>
      <c r="M20" s="238">
        <v>200591659020.83002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72794377</v>
      </c>
      <c r="U20" s="258">
        <v>8285</v>
      </c>
      <c r="V20" s="258">
        <v>13</v>
      </c>
      <c r="W20" s="258">
        <v>801216</v>
      </c>
      <c r="X20" s="258">
        <v>0</v>
      </c>
      <c r="Y20" s="245"/>
      <c r="Z20" s="253" t="s">
        <v>590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590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590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589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590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23060073593.98</v>
      </c>
      <c r="BQ20" s="263">
        <v>241748</v>
      </c>
      <c r="BR20" s="263">
        <v>739</v>
      </c>
      <c r="BS20" s="245"/>
      <c r="BT20" s="265" t="s">
        <v>633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637</v>
      </c>
      <c r="CE20" s="357" t="s">
        <v>639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661</v>
      </c>
      <c r="CT20" s="275">
        <v>8</v>
      </c>
      <c r="CU20" s="275" t="s">
        <v>659</v>
      </c>
      <c r="CV20" s="275">
        <v>-4714912536.0299997</v>
      </c>
      <c r="CW20" s="275">
        <v>-4458053299</v>
      </c>
      <c r="CX20" s="275">
        <v>57</v>
      </c>
      <c r="CY20" s="275">
        <v>4628232062.9099998</v>
      </c>
      <c r="CZ20" s="275">
        <v>4530106210</v>
      </c>
      <c r="DA20" s="275">
        <v>20</v>
      </c>
      <c r="DB20" s="275">
        <v>9343144598.9400005</v>
      </c>
      <c r="DC20" s="275">
        <v>8988159509</v>
      </c>
      <c r="DD20" s="275">
        <v>37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545</v>
      </c>
      <c r="L21" s="234" t="s">
        <v>544</v>
      </c>
      <c r="M21" s="238">
        <v>237740841565.125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591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591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591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590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591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634</v>
      </c>
      <c r="BU21" s="265">
        <v>324</v>
      </c>
      <c r="BV21" s="265">
        <v>4</v>
      </c>
      <c r="BW21" s="265">
        <v>8</v>
      </c>
      <c r="BX21" s="265">
        <v>0</v>
      </c>
      <c r="BY21" s="265">
        <v>3</v>
      </c>
      <c r="BZ21" s="265">
        <v>323</v>
      </c>
      <c r="CA21" s="265">
        <v>264</v>
      </c>
      <c r="CB21" s="265">
        <v>60</v>
      </c>
      <c r="CC21" s="355"/>
      <c r="CD21" s="359">
        <v>3732161168202448.5</v>
      </c>
      <c r="CE21" s="360">
        <v>5757592756357.8506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543</v>
      </c>
      <c r="L22" s="234" t="s">
        <v>546</v>
      </c>
      <c r="M22" s="238">
        <v>204358617692.065</v>
      </c>
      <c r="O22" s="239"/>
      <c r="P22" s="239"/>
      <c r="Q22" s="239"/>
      <c r="S22" s="253" t="s">
        <v>447</v>
      </c>
      <c r="T22" s="258">
        <v>15055410.24</v>
      </c>
      <c r="U22" s="258">
        <v>1170</v>
      </c>
      <c r="V22" s="258">
        <v>13</v>
      </c>
      <c r="W22" s="258">
        <v>1010675</v>
      </c>
      <c r="X22" s="258">
        <v>0</v>
      </c>
      <c r="Y22" s="245"/>
      <c r="Z22" s="253" t="s">
        <v>592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592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592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592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591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592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539</v>
      </c>
      <c r="BQ22" s="264" t="s">
        <v>567</v>
      </c>
      <c r="BR22" s="264" t="s">
        <v>568</v>
      </c>
      <c r="BS22" s="245"/>
      <c r="BT22" s="245" t="s">
        <v>635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556</v>
      </c>
      <c r="F23" s="227" t="s">
        <v>444</v>
      </c>
      <c r="G23" s="224" t="s">
        <v>226</v>
      </c>
      <c r="H23" s="224" t="s">
        <v>547</v>
      </c>
      <c r="I23" s="165"/>
      <c r="J23" s="152" t="str">
        <f>K23&amp;L23</f>
        <v>PSell</v>
      </c>
      <c r="K23" s="234" t="s">
        <v>545</v>
      </c>
      <c r="L23" s="234" t="s">
        <v>546</v>
      </c>
      <c r="M23" s="238">
        <v>233973882893.88998</v>
      </c>
      <c r="N23" s="163" t="s">
        <v>445</v>
      </c>
      <c r="O23" s="242" t="s">
        <v>226</v>
      </c>
      <c r="P23" s="242" t="s">
        <v>547</v>
      </c>
      <c r="Q23" s="239"/>
      <c r="S23" s="253" t="s">
        <v>571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593</v>
      </c>
      <c r="AA23" s="253">
        <v>765500</v>
      </c>
      <c r="AB23" s="253">
        <v>70</v>
      </c>
      <c r="AC23" s="253">
        <v>7</v>
      </c>
      <c r="AD23" s="253">
        <v>840</v>
      </c>
      <c r="AE23" s="253">
        <v>0</v>
      </c>
      <c r="AF23" s="253"/>
      <c r="AG23" s="253" t="s">
        <v>593</v>
      </c>
      <c r="AH23" s="253">
        <v>0</v>
      </c>
      <c r="AI23" s="253">
        <v>0</v>
      </c>
      <c r="AJ23" s="253">
        <v>0</v>
      </c>
      <c r="AK23" s="253">
        <v>40</v>
      </c>
      <c r="AL23" s="253">
        <v>0</v>
      </c>
      <c r="AM23" s="245"/>
      <c r="AN23" s="253" t="s">
        <v>593</v>
      </c>
      <c r="AO23" s="253">
        <v>0</v>
      </c>
      <c r="AP23" s="253">
        <v>0</v>
      </c>
      <c r="AQ23" s="253">
        <v>0</v>
      </c>
      <c r="AR23" s="253">
        <v>880</v>
      </c>
      <c r="AS23" s="253">
        <v>0</v>
      </c>
      <c r="AT23" s="245"/>
      <c r="AU23" s="253" t="s">
        <v>593</v>
      </c>
      <c r="AV23" s="253">
        <v>0</v>
      </c>
      <c r="AW23" s="253">
        <v>0</v>
      </c>
      <c r="AX23" s="253">
        <v>0</v>
      </c>
      <c r="AY23" s="253">
        <v>40</v>
      </c>
      <c r="AZ23" s="253">
        <v>0</v>
      </c>
      <c r="BA23" s="245"/>
      <c r="BB23" s="253" t="s">
        <v>592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593</v>
      </c>
      <c r="BI23" s="253">
        <v>0</v>
      </c>
      <c r="BJ23" s="253">
        <v>0</v>
      </c>
      <c r="BK23" s="253">
        <v>0</v>
      </c>
      <c r="BL23" s="253">
        <v>30</v>
      </c>
      <c r="BM23" s="253">
        <v>0</v>
      </c>
      <c r="BN23" s="253"/>
      <c r="BO23" s="247"/>
      <c r="BP23" s="263">
        <v>3331345326.7399998</v>
      </c>
      <c r="BQ23" s="263">
        <v>34432</v>
      </c>
      <c r="BR23" s="263">
        <v>76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65928.295543500004</v>
      </c>
      <c r="I24" s="164"/>
      <c r="K24" s="231"/>
      <c r="L24" s="228"/>
      <c r="M24" s="228"/>
      <c r="O24" s="241" t="s">
        <v>254</v>
      </c>
      <c r="P24" s="241">
        <v>67003.213405620001</v>
      </c>
      <c r="Q24" s="239"/>
      <c r="S24" s="253" t="s">
        <v>451</v>
      </c>
      <c r="T24" s="258">
        <v>128790150</v>
      </c>
      <c r="U24" s="258">
        <v>250</v>
      </c>
      <c r="V24" s="258">
        <v>10</v>
      </c>
      <c r="W24" s="258">
        <v>148859</v>
      </c>
      <c r="X24" s="258">
        <v>1</v>
      </c>
      <c r="Y24" s="245"/>
      <c r="Z24" s="253" t="s">
        <v>594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594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594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594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593</v>
      </c>
      <c r="BC24" s="253">
        <v>370700</v>
      </c>
      <c r="BD24" s="253">
        <v>30</v>
      </c>
      <c r="BE24" s="253">
        <v>3</v>
      </c>
      <c r="BF24" s="253">
        <v>960</v>
      </c>
      <c r="BG24" s="253">
        <v>0</v>
      </c>
      <c r="BH24" s="247" t="s">
        <v>594</v>
      </c>
      <c r="BI24" s="253">
        <v>0</v>
      </c>
      <c r="BJ24" s="253">
        <v>0</v>
      </c>
      <c r="BK24" s="253">
        <v>0</v>
      </c>
      <c r="BL24" s="253">
        <v>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10747.431764659999</v>
      </c>
      <c r="I25" s="164"/>
      <c r="K25" s="231"/>
      <c r="L25" s="228"/>
      <c r="M25" s="228"/>
      <c r="O25" s="241" t="s">
        <v>271</v>
      </c>
      <c r="P25" s="241">
        <v>10914.219011290001</v>
      </c>
      <c r="Q25" s="239"/>
      <c r="S25" s="253" t="s">
        <v>448</v>
      </c>
      <c r="T25" s="258">
        <v>0</v>
      </c>
      <c r="U25" s="258">
        <v>11548</v>
      </c>
      <c r="V25" s="258">
        <v>240</v>
      </c>
      <c r="W25" s="258">
        <v>555916</v>
      </c>
      <c r="X25" s="258">
        <v>1</v>
      </c>
      <c r="Y25" s="245"/>
      <c r="Z25" s="253" t="s">
        <v>595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595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595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595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594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595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569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11201.579627790001</v>
      </c>
      <c r="I26" s="164"/>
      <c r="J26" s="157"/>
      <c r="K26" s="232"/>
      <c r="L26" s="228"/>
      <c r="M26" s="228"/>
      <c r="O26" s="241" t="s">
        <v>272</v>
      </c>
      <c r="P26" s="241">
        <v>10849.35358375</v>
      </c>
      <c r="Q26" s="239"/>
      <c r="S26" s="253" t="s">
        <v>182</v>
      </c>
      <c r="T26" s="258">
        <v>9419666</v>
      </c>
      <c r="U26" s="258">
        <v>8100</v>
      </c>
      <c r="V26" s="258">
        <v>4</v>
      </c>
      <c r="W26" s="258">
        <v>820452</v>
      </c>
      <c r="X26" s="258">
        <v>1</v>
      </c>
      <c r="Y26" s="245"/>
      <c r="Z26" s="253" t="s">
        <v>596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596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596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596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595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596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908117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25399.09237884</v>
      </c>
      <c r="I27" s="164"/>
      <c r="J27" s="157"/>
      <c r="K27" s="231"/>
      <c r="L27" s="228"/>
      <c r="M27" s="228"/>
      <c r="O27" s="241" t="s">
        <v>273</v>
      </c>
      <c r="P27" s="241">
        <v>23322.966858439999</v>
      </c>
      <c r="Q27" s="239"/>
      <c r="S27" s="253" t="s">
        <v>446</v>
      </c>
      <c r="T27" s="258">
        <v>26944224452.8242</v>
      </c>
      <c r="U27" s="258">
        <v>68746</v>
      </c>
      <c r="V27" s="258">
        <v>14536</v>
      </c>
      <c r="W27" s="258">
        <v>568490</v>
      </c>
      <c r="X27" s="258">
        <v>1</v>
      </c>
      <c r="Y27" s="245"/>
      <c r="Z27" s="253" t="s">
        <v>597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597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597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597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596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597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642</v>
      </c>
      <c r="CT27" s="275" t="s">
        <v>643</v>
      </c>
      <c r="CU27" s="275" t="s">
        <v>644</v>
      </c>
      <c r="CV27" s="275" t="s">
        <v>645</v>
      </c>
      <c r="CW27" s="275" t="s">
        <v>646</v>
      </c>
      <c r="CX27" s="275" t="s">
        <v>647</v>
      </c>
      <c r="CY27" s="275" t="s">
        <v>648</v>
      </c>
      <c r="CZ27" s="275" t="s">
        <v>649</v>
      </c>
      <c r="DA27" s="275" t="s">
        <v>650</v>
      </c>
      <c r="DB27" s="275" t="s">
        <v>651</v>
      </c>
      <c r="DC27" s="275" t="s">
        <v>652</v>
      </c>
      <c r="DD27" s="275" t="s">
        <v>653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3176.0878020199998</v>
      </c>
      <c r="I28" s="164"/>
      <c r="J28" s="157"/>
      <c r="K28" s="231"/>
      <c r="L28" s="233"/>
      <c r="M28" s="236"/>
      <c r="O28" s="241" t="s">
        <v>274</v>
      </c>
      <c r="P28" s="241">
        <v>3089.9902303600002</v>
      </c>
      <c r="Q28" s="239"/>
      <c r="S28" s="245" t="s">
        <v>449</v>
      </c>
      <c r="T28" s="245">
        <v>8529390.9199999999</v>
      </c>
      <c r="U28" s="245">
        <v>6034</v>
      </c>
      <c r="V28" s="245">
        <v>6</v>
      </c>
      <c r="W28" s="245">
        <v>1967894</v>
      </c>
      <c r="X28" s="245">
        <v>1</v>
      </c>
      <c r="Y28" s="245"/>
      <c r="Z28" s="253" t="s">
        <v>598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598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598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598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597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598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569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39</v>
      </c>
      <c r="CU28" s="275" t="s">
        <v>654</v>
      </c>
      <c r="CV28" s="275">
        <v>0</v>
      </c>
      <c r="CW28" s="275">
        <v>19252812269</v>
      </c>
      <c r="CX28" s="275">
        <v>2020</v>
      </c>
      <c r="CY28" s="275">
        <v>0</v>
      </c>
      <c r="CZ28" s="275">
        <v>85931271763</v>
      </c>
      <c r="DA28" s="275">
        <v>1094</v>
      </c>
      <c r="DB28" s="275">
        <v>0</v>
      </c>
      <c r="DC28" s="275">
        <v>66678459494</v>
      </c>
      <c r="DD28" s="275">
        <v>926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3041.7707586199999</v>
      </c>
      <c r="I29" s="164"/>
      <c r="J29" s="157"/>
      <c r="K29" s="231"/>
      <c r="L29" s="228"/>
      <c r="M29" s="228"/>
      <c r="O29" s="241" t="s">
        <v>275</v>
      </c>
      <c r="P29" s="241">
        <v>3033.1437926799999</v>
      </c>
      <c r="Q29" s="239"/>
      <c r="S29" s="245" t="s">
        <v>450</v>
      </c>
      <c r="T29" s="245">
        <v>0</v>
      </c>
      <c r="U29" s="245">
        <v>5129</v>
      </c>
      <c r="V29" s="245">
        <v>6</v>
      </c>
      <c r="W29" s="245">
        <v>1898365</v>
      </c>
      <c r="X29" s="245">
        <v>1</v>
      </c>
      <c r="Y29" s="245"/>
      <c r="Z29" s="253" t="s">
        <v>599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599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599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599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598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599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92225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2</v>
      </c>
      <c r="CU29" s="275" t="s">
        <v>662</v>
      </c>
      <c r="CV29" s="275">
        <v>294888623.24000001</v>
      </c>
      <c r="CW29" s="275">
        <v>300110000</v>
      </c>
      <c r="CX29" s="275">
        <v>2</v>
      </c>
      <c r="CY29" s="275">
        <v>294888623.24000001</v>
      </c>
      <c r="CZ29" s="275">
        <v>300110000</v>
      </c>
      <c r="DA29" s="275">
        <v>2</v>
      </c>
      <c r="DB29" s="275">
        <v>0</v>
      </c>
      <c r="DC29" s="275">
        <v>0</v>
      </c>
      <c r="DD29" s="275">
        <v>0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3517.8261182900001</v>
      </c>
      <c r="I30" s="164"/>
      <c r="J30" s="157"/>
      <c r="K30" s="231"/>
      <c r="L30" s="228"/>
      <c r="M30" s="228"/>
      <c r="O30" s="241" t="s">
        <v>93</v>
      </c>
      <c r="P30" s="241">
        <v>3450.9037599899998</v>
      </c>
      <c r="Q30" s="239"/>
      <c r="S30" s="254" t="s">
        <v>447</v>
      </c>
      <c r="T30" s="257">
        <v>345027551.19999999</v>
      </c>
      <c r="U30" s="257">
        <v>18525</v>
      </c>
      <c r="V30" s="257">
        <v>267</v>
      </c>
      <c r="W30" s="257">
        <v>747052</v>
      </c>
      <c r="X30" s="257">
        <v>1</v>
      </c>
      <c r="Y30" s="245"/>
      <c r="Z30" s="253" t="s">
        <v>600</v>
      </c>
      <c r="AA30" s="253">
        <v>5307102.96</v>
      </c>
      <c r="AB30" s="253">
        <v>859</v>
      </c>
      <c r="AC30" s="253">
        <v>63</v>
      </c>
      <c r="AD30" s="253">
        <v>46303</v>
      </c>
      <c r="AE30" s="253">
        <v>0</v>
      </c>
      <c r="AF30" s="253"/>
      <c r="AG30" s="253" t="s">
        <v>600</v>
      </c>
      <c r="AH30" s="253">
        <v>3300</v>
      </c>
      <c r="AI30" s="253">
        <v>1</v>
      </c>
      <c r="AJ30" s="253">
        <v>1</v>
      </c>
      <c r="AK30" s="253">
        <v>946</v>
      </c>
      <c r="AL30" s="253">
        <v>0</v>
      </c>
      <c r="AM30" s="245"/>
      <c r="AN30" s="253" t="s">
        <v>600</v>
      </c>
      <c r="AO30" s="253">
        <v>5873537.7999999998</v>
      </c>
      <c r="AP30" s="253">
        <v>1140</v>
      </c>
      <c r="AQ30" s="253">
        <v>91</v>
      </c>
      <c r="AR30" s="253">
        <v>49027</v>
      </c>
      <c r="AS30" s="253">
        <v>0</v>
      </c>
      <c r="AT30" s="245"/>
      <c r="AU30" s="253" t="s">
        <v>600</v>
      </c>
      <c r="AV30" s="253">
        <v>61836</v>
      </c>
      <c r="AW30" s="253">
        <v>4</v>
      </c>
      <c r="AX30" s="253">
        <v>1</v>
      </c>
      <c r="AY30" s="253">
        <v>2469</v>
      </c>
      <c r="AZ30" s="253">
        <v>0</v>
      </c>
      <c r="BA30" s="245"/>
      <c r="BB30" s="253" t="s">
        <v>599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600</v>
      </c>
      <c r="BI30" s="253">
        <v>12200</v>
      </c>
      <c r="BJ30" s="253">
        <v>2</v>
      </c>
      <c r="BK30" s="253">
        <v>2</v>
      </c>
      <c r="BL30" s="253">
        <v>1188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22</v>
      </c>
      <c r="CU30" s="275" t="s">
        <v>655</v>
      </c>
      <c r="CV30" s="275">
        <v>111498086433.15009</v>
      </c>
      <c r="CW30" s="275">
        <v>120677018000</v>
      </c>
      <c r="CX30" s="275">
        <v>3522</v>
      </c>
      <c r="CY30" s="275">
        <v>231589873002.89023</v>
      </c>
      <c r="CZ30" s="275">
        <v>238087435000</v>
      </c>
      <c r="DA30" s="275">
        <v>2619</v>
      </c>
      <c r="DB30" s="275">
        <v>120091786569.74005</v>
      </c>
      <c r="DC30" s="275">
        <v>117410417000</v>
      </c>
      <c r="DD30" s="275">
        <v>903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1059.7588337699999</v>
      </c>
      <c r="I31" s="164"/>
      <c r="J31" s="158"/>
      <c r="K31" s="229"/>
      <c r="L31" s="228"/>
      <c r="M31" s="228"/>
      <c r="O31" s="241" t="s">
        <v>63</v>
      </c>
      <c r="P31" s="241">
        <v>1004.98549182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601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601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601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601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600</v>
      </c>
      <c r="BC31" s="253">
        <v>10676371.300000001</v>
      </c>
      <c r="BD31" s="253">
        <v>1036</v>
      </c>
      <c r="BE31" s="253">
        <v>57</v>
      </c>
      <c r="BF31" s="253">
        <v>49639</v>
      </c>
      <c r="BG31" s="253">
        <v>0</v>
      </c>
      <c r="BH31" s="247" t="s">
        <v>601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539</v>
      </c>
      <c r="BQ31" s="264" t="s">
        <v>567</v>
      </c>
      <c r="BR31" s="264" t="s">
        <v>568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22</v>
      </c>
      <c r="CU31" s="275" t="s">
        <v>656</v>
      </c>
      <c r="CV31" s="275">
        <v>-114841540634.3602</v>
      </c>
      <c r="CW31" s="275">
        <v>-123655018000</v>
      </c>
      <c r="CX31" s="275">
        <v>3481</v>
      </c>
      <c r="CY31" s="275">
        <v>114609286232.12016</v>
      </c>
      <c r="CZ31" s="275">
        <v>112105417000</v>
      </c>
      <c r="DA31" s="275">
        <v>883</v>
      </c>
      <c r="DB31" s="275">
        <v>229450826866.47986</v>
      </c>
      <c r="DC31" s="275">
        <v>235760435000</v>
      </c>
      <c r="DD31" s="275">
        <v>2598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17370.12674412</v>
      </c>
      <c r="I32" s="164"/>
      <c r="J32" s="157"/>
      <c r="K32" s="229"/>
      <c r="L32" s="228"/>
      <c r="M32" s="228"/>
      <c r="O32" s="241" t="s">
        <v>276</v>
      </c>
      <c r="P32" s="241">
        <v>17321.761236080001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602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602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602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602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601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602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728453838541.05994</v>
      </c>
      <c r="BQ32" s="263">
        <v>6552262</v>
      </c>
      <c r="BR32" s="263">
        <v>7081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348</v>
      </c>
      <c r="CU32" s="275" t="s">
        <v>657</v>
      </c>
      <c r="CV32" s="275">
        <v>-25146111820.43008</v>
      </c>
      <c r="CW32" s="275">
        <v>-23239209967</v>
      </c>
      <c r="CX32" s="275">
        <v>4443</v>
      </c>
      <c r="CY32" s="275">
        <v>50598943969.050026</v>
      </c>
      <c r="CZ32" s="275">
        <v>49800625817</v>
      </c>
      <c r="DA32" s="275">
        <v>2533</v>
      </c>
      <c r="DB32" s="275">
        <v>75745055789.479919</v>
      </c>
      <c r="DC32" s="275">
        <v>73039835784</v>
      </c>
      <c r="DD32" s="275">
        <v>1910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14.97183203</v>
      </c>
      <c r="I33" s="164"/>
      <c r="J33" s="157"/>
      <c r="K33" s="228"/>
      <c r="L33" s="228"/>
      <c r="M33" s="228"/>
      <c r="O33" s="241" t="s">
        <v>106</v>
      </c>
      <c r="P33" s="241">
        <v>14.41502315</v>
      </c>
      <c r="Q33" s="239"/>
      <c r="R33" s="153" t="s">
        <v>454</v>
      </c>
      <c r="S33" s="253" t="s">
        <v>565</v>
      </c>
      <c r="T33" s="258" t="s">
        <v>566</v>
      </c>
      <c r="U33" s="258" t="s">
        <v>567</v>
      </c>
      <c r="V33" s="258" t="s">
        <v>568</v>
      </c>
      <c r="W33" s="258" t="s">
        <v>569</v>
      </c>
      <c r="X33" s="258" t="s">
        <v>570</v>
      </c>
      <c r="Y33" s="245"/>
      <c r="Z33" s="253" t="s">
        <v>603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603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603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603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602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603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120</v>
      </c>
      <c r="CU33" s="275" t="s">
        <v>658</v>
      </c>
      <c r="CV33" s="275">
        <v>64885659788.760025</v>
      </c>
      <c r="CW33" s="275">
        <v>66702877220</v>
      </c>
      <c r="CX33" s="275">
        <v>16433</v>
      </c>
      <c r="CY33" s="275">
        <v>459795074525.51086</v>
      </c>
      <c r="CZ33" s="275">
        <v>440317580947</v>
      </c>
      <c r="DA33" s="275">
        <v>9052</v>
      </c>
      <c r="DB33" s="275">
        <v>394909414736.74957</v>
      </c>
      <c r="DC33" s="275">
        <v>373614703727</v>
      </c>
      <c r="DD33" s="275">
        <v>7381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10063.671101870001</v>
      </c>
      <c r="I34" s="164"/>
      <c r="J34" s="157"/>
      <c r="K34" s="228"/>
      <c r="L34" s="228"/>
      <c r="M34" s="228"/>
      <c r="O34" s="241" t="s">
        <v>108</v>
      </c>
      <c r="P34" s="241">
        <v>9548.4598878899997</v>
      </c>
      <c r="Q34" s="239"/>
      <c r="R34" s="157"/>
      <c r="S34" s="253" t="s">
        <v>571</v>
      </c>
      <c r="T34" s="258">
        <v>0</v>
      </c>
      <c r="U34" s="258">
        <v>0</v>
      </c>
      <c r="V34" s="258">
        <v>0</v>
      </c>
      <c r="W34" s="258">
        <v>0</v>
      </c>
      <c r="X34" s="258">
        <v>0</v>
      </c>
      <c r="Y34" s="245"/>
      <c r="Z34" s="253" t="s">
        <v>604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604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604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604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603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604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539</v>
      </c>
      <c r="BQ34" s="264" t="s">
        <v>567</v>
      </c>
      <c r="BR34" s="264" t="s">
        <v>568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23</v>
      </c>
      <c r="CU34" s="275" t="s">
        <v>659</v>
      </c>
      <c r="CV34" s="275">
        <v>-5777948687.3499994</v>
      </c>
      <c r="CW34" s="275">
        <v>-6080688848</v>
      </c>
      <c r="CX34" s="275">
        <v>460</v>
      </c>
      <c r="CY34" s="275">
        <v>16035361273.670002</v>
      </c>
      <c r="CZ34" s="275">
        <v>17181327232</v>
      </c>
      <c r="DA34" s="275">
        <v>189</v>
      </c>
      <c r="DB34" s="275">
        <v>21813309961.019997</v>
      </c>
      <c r="DC34" s="275">
        <v>23262016080</v>
      </c>
      <c r="DD34" s="275">
        <v>271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67919.578443510007</v>
      </c>
      <c r="I35" s="164"/>
      <c r="J35" s="157"/>
      <c r="K35" s="228"/>
      <c r="L35" s="228"/>
      <c r="M35" s="228"/>
      <c r="O35" s="241" t="s">
        <v>279</v>
      </c>
      <c r="P35" s="241">
        <v>63602.191857279999</v>
      </c>
      <c r="Q35" s="239"/>
      <c r="R35" s="157"/>
      <c r="S35" s="253" t="s">
        <v>451</v>
      </c>
      <c r="T35" s="258">
        <v>58230536.560000002</v>
      </c>
      <c r="U35" s="258">
        <v>37683</v>
      </c>
      <c r="V35" s="258">
        <v>27</v>
      </c>
      <c r="W35" s="258">
        <v>100001</v>
      </c>
      <c r="X35" s="258">
        <v>0</v>
      </c>
      <c r="Y35" s="245"/>
      <c r="Z35" s="253" t="s">
        <v>605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605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605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605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604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605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20621689273.200001</v>
      </c>
      <c r="BQ35" s="263">
        <v>204354</v>
      </c>
      <c r="BR35" s="263">
        <v>392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14868.138742839999</v>
      </c>
      <c r="I36" s="164"/>
      <c r="J36" s="157"/>
      <c r="K36" s="228"/>
      <c r="L36" s="228"/>
      <c r="M36" s="228"/>
      <c r="O36" s="241" t="s">
        <v>280</v>
      </c>
      <c r="P36" s="241">
        <v>14677.315630339999</v>
      </c>
      <c r="Q36" s="239"/>
      <c r="R36" s="157"/>
      <c r="S36" s="253" t="s">
        <v>448</v>
      </c>
      <c r="T36" s="258">
        <v>0</v>
      </c>
      <c r="U36" s="258">
        <v>0</v>
      </c>
      <c r="V36" s="258">
        <v>0</v>
      </c>
      <c r="W36" s="258">
        <v>0</v>
      </c>
      <c r="X36" s="258">
        <v>0</v>
      </c>
      <c r="Y36" s="245"/>
      <c r="Z36" s="253" t="s">
        <v>606</v>
      </c>
      <c r="AA36" s="253">
        <v>2533742.7000000002</v>
      </c>
      <c r="AB36" s="253">
        <v>389</v>
      </c>
      <c r="AC36" s="253">
        <v>70</v>
      </c>
      <c r="AD36" s="253">
        <v>15846</v>
      </c>
      <c r="AE36" s="253">
        <v>0</v>
      </c>
      <c r="AF36" s="253"/>
      <c r="AG36" s="253" t="s">
        <v>606</v>
      </c>
      <c r="AH36" s="253">
        <v>16580</v>
      </c>
      <c r="AI36" s="253">
        <v>2</v>
      </c>
      <c r="AJ36" s="253">
        <v>2</v>
      </c>
      <c r="AK36" s="253">
        <v>444</v>
      </c>
      <c r="AL36" s="253">
        <v>0</v>
      </c>
      <c r="AM36" s="245"/>
      <c r="AN36" s="253" t="s">
        <v>606</v>
      </c>
      <c r="AO36" s="253">
        <v>1759590.14</v>
      </c>
      <c r="AP36" s="253">
        <v>306</v>
      </c>
      <c r="AQ36" s="253">
        <v>66</v>
      </c>
      <c r="AR36" s="253">
        <v>16775</v>
      </c>
      <c r="AS36" s="253">
        <v>0</v>
      </c>
      <c r="AT36" s="245"/>
      <c r="AU36" s="253" t="s">
        <v>606</v>
      </c>
      <c r="AV36" s="253">
        <v>51850</v>
      </c>
      <c r="AW36" s="253">
        <v>6</v>
      </c>
      <c r="AX36" s="253">
        <v>2</v>
      </c>
      <c r="AY36" s="253">
        <v>820</v>
      </c>
      <c r="AZ36" s="253">
        <v>0</v>
      </c>
      <c r="BA36" s="245"/>
      <c r="BB36" s="253" t="s">
        <v>605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606</v>
      </c>
      <c r="BI36" s="253">
        <v>9000</v>
      </c>
      <c r="BJ36" s="253">
        <v>5</v>
      </c>
      <c r="BK36" s="253">
        <v>1</v>
      </c>
      <c r="BL36" s="253">
        <v>3234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30561.07523142</v>
      </c>
      <c r="I37" s="164"/>
      <c r="J37" s="157"/>
      <c r="K37" s="228"/>
      <c r="L37" s="228"/>
      <c r="M37" s="228"/>
      <c r="O37" s="241" t="s">
        <v>281</v>
      </c>
      <c r="P37" s="241">
        <v>29052.553224399999</v>
      </c>
      <c r="Q37" s="239"/>
      <c r="R37" s="157"/>
      <c r="S37" s="253" t="s">
        <v>446</v>
      </c>
      <c r="T37" s="258">
        <v>2657868272.3200002</v>
      </c>
      <c r="U37" s="258">
        <v>484168</v>
      </c>
      <c r="V37" s="258">
        <v>538</v>
      </c>
      <c r="W37" s="258">
        <v>990353</v>
      </c>
      <c r="X37" s="258">
        <v>0</v>
      </c>
      <c r="Y37" s="245"/>
      <c r="Z37" s="253" t="s">
        <v>607</v>
      </c>
      <c r="AA37" s="253">
        <v>89972357.219999999</v>
      </c>
      <c r="AB37" s="253">
        <v>11960</v>
      </c>
      <c r="AC37" s="253">
        <v>1211</v>
      </c>
      <c r="AD37" s="253">
        <v>651157</v>
      </c>
      <c r="AE37" s="253">
        <v>0</v>
      </c>
      <c r="AF37" s="253"/>
      <c r="AG37" s="253" t="s">
        <v>607</v>
      </c>
      <c r="AH37" s="253">
        <v>5001090.4000000004</v>
      </c>
      <c r="AI37" s="253">
        <v>536</v>
      </c>
      <c r="AJ37" s="253">
        <v>28</v>
      </c>
      <c r="AK37" s="253">
        <v>17224</v>
      </c>
      <c r="AL37" s="253">
        <v>0</v>
      </c>
      <c r="AM37" s="245"/>
      <c r="AN37" s="253" t="s">
        <v>607</v>
      </c>
      <c r="AO37" s="253">
        <v>98706466.099999994</v>
      </c>
      <c r="AP37" s="253">
        <v>15511</v>
      </c>
      <c r="AQ37" s="253">
        <v>1854</v>
      </c>
      <c r="AR37" s="253">
        <v>667326</v>
      </c>
      <c r="AS37" s="253">
        <v>0</v>
      </c>
      <c r="AT37" s="245"/>
      <c r="AU37" s="253" t="s">
        <v>607</v>
      </c>
      <c r="AV37" s="253">
        <v>19017199.219999999</v>
      </c>
      <c r="AW37" s="253">
        <v>2127</v>
      </c>
      <c r="AX37" s="253">
        <v>109</v>
      </c>
      <c r="AY37" s="253">
        <v>33530</v>
      </c>
      <c r="AZ37" s="253">
        <v>0</v>
      </c>
      <c r="BA37" s="245"/>
      <c r="BB37" s="253" t="s">
        <v>606</v>
      </c>
      <c r="BC37" s="253">
        <v>30687212.780000001</v>
      </c>
      <c r="BD37" s="253">
        <v>3260</v>
      </c>
      <c r="BE37" s="253">
        <v>174</v>
      </c>
      <c r="BF37" s="253">
        <v>103057</v>
      </c>
      <c r="BG37" s="253">
        <v>0</v>
      </c>
      <c r="BH37" s="247" t="s">
        <v>607</v>
      </c>
      <c r="BI37" s="253">
        <v>7158957</v>
      </c>
      <c r="BJ37" s="253">
        <v>533</v>
      </c>
      <c r="BK37" s="253">
        <v>120</v>
      </c>
      <c r="BL37" s="253">
        <v>15967</v>
      </c>
      <c r="BM37" s="253">
        <v>0</v>
      </c>
      <c r="BN37" s="253"/>
      <c r="BO37" s="256" t="s">
        <v>473</v>
      </c>
      <c r="BP37" s="264" t="s">
        <v>539</v>
      </c>
      <c r="BQ37" s="264" t="s">
        <v>567</v>
      </c>
      <c r="BR37" s="264" t="s">
        <v>568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51516.062929259999</v>
      </c>
      <c r="I38" s="164"/>
      <c r="J38" s="157"/>
      <c r="K38" s="228"/>
      <c r="L38" s="228"/>
      <c r="M38" s="228"/>
      <c r="O38" s="241" t="s">
        <v>56</v>
      </c>
      <c r="P38" s="241">
        <v>49783.915272810002</v>
      </c>
      <c r="Q38" s="239"/>
      <c r="R38" s="157"/>
      <c r="S38" s="253" t="s">
        <v>449</v>
      </c>
      <c r="T38" s="258">
        <v>0</v>
      </c>
      <c r="U38" s="258">
        <v>0</v>
      </c>
      <c r="V38" s="258">
        <v>0</v>
      </c>
      <c r="W38" s="258">
        <v>0</v>
      </c>
      <c r="X38" s="258">
        <v>0</v>
      </c>
      <c r="Y38" s="245"/>
      <c r="Z38" s="253" t="s">
        <v>608</v>
      </c>
      <c r="AA38" s="253">
        <v>25972373.440000001</v>
      </c>
      <c r="AB38" s="253">
        <v>4307</v>
      </c>
      <c r="AC38" s="253">
        <v>223</v>
      </c>
      <c r="AD38" s="253">
        <v>374861</v>
      </c>
      <c r="AE38" s="253">
        <v>0</v>
      </c>
      <c r="AF38" s="253"/>
      <c r="AG38" s="253" t="s">
        <v>608</v>
      </c>
      <c r="AH38" s="253">
        <v>0</v>
      </c>
      <c r="AI38" s="253">
        <v>0</v>
      </c>
      <c r="AJ38" s="253">
        <v>0</v>
      </c>
      <c r="AK38" s="253">
        <v>9770</v>
      </c>
      <c r="AL38" s="253">
        <v>0</v>
      </c>
      <c r="AM38" s="245"/>
      <c r="AN38" s="253" t="s">
        <v>608</v>
      </c>
      <c r="AO38" s="253">
        <v>35233265.469999999</v>
      </c>
      <c r="AP38" s="253">
        <v>5193</v>
      </c>
      <c r="AQ38" s="253">
        <v>334</v>
      </c>
      <c r="AR38" s="253">
        <v>386084</v>
      </c>
      <c r="AS38" s="253">
        <v>0</v>
      </c>
      <c r="AT38" s="245"/>
      <c r="AU38" s="253" t="s">
        <v>608</v>
      </c>
      <c r="AV38" s="253">
        <v>4197581.5</v>
      </c>
      <c r="AW38" s="253">
        <v>535</v>
      </c>
      <c r="AX38" s="253">
        <v>24</v>
      </c>
      <c r="AY38" s="253">
        <v>18943</v>
      </c>
      <c r="AZ38" s="253">
        <v>0</v>
      </c>
      <c r="BA38" s="245"/>
      <c r="BB38" s="253" t="s">
        <v>607</v>
      </c>
      <c r="BC38" s="253">
        <v>104180879</v>
      </c>
      <c r="BD38" s="253">
        <v>11327</v>
      </c>
      <c r="BE38" s="253">
        <v>1783</v>
      </c>
      <c r="BF38" s="253">
        <v>686581</v>
      </c>
      <c r="BG38" s="253">
        <v>0</v>
      </c>
      <c r="BH38" s="247" t="s">
        <v>608</v>
      </c>
      <c r="BI38" s="253">
        <v>733193</v>
      </c>
      <c r="BJ38" s="253">
        <v>65</v>
      </c>
      <c r="BK38" s="253">
        <v>20</v>
      </c>
      <c r="BL38" s="253">
        <v>3485</v>
      </c>
      <c r="BM38" s="253">
        <v>0</v>
      </c>
      <c r="BN38" s="253"/>
      <c r="BO38" s="247"/>
      <c r="BP38" s="263">
        <v>604048028181.97009</v>
      </c>
      <c r="BQ38" s="263">
        <v>5290818</v>
      </c>
      <c r="BR38" s="263">
        <v>5184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70472.237597900006</v>
      </c>
      <c r="I39" s="164"/>
      <c r="J39" s="157"/>
      <c r="K39" s="228"/>
      <c r="L39" s="228"/>
      <c r="M39" s="228"/>
      <c r="O39" s="241" t="s">
        <v>45</v>
      </c>
      <c r="P39" s="241">
        <v>72404.577541959996</v>
      </c>
      <c r="Q39" s="239"/>
      <c r="R39" s="157"/>
      <c r="S39" s="253" t="s">
        <v>447</v>
      </c>
      <c r="T39" s="258">
        <v>548499946.37</v>
      </c>
      <c r="U39" s="258">
        <v>643417</v>
      </c>
      <c r="V39" s="258">
        <v>351</v>
      </c>
      <c r="W39" s="258">
        <v>1419384</v>
      </c>
      <c r="X39" s="258">
        <v>0</v>
      </c>
      <c r="Y39" s="245"/>
      <c r="Z39" s="253" t="s">
        <v>609</v>
      </c>
      <c r="AA39" s="253">
        <v>0</v>
      </c>
      <c r="AB39" s="253">
        <v>0</v>
      </c>
      <c r="AC39" s="253">
        <v>0</v>
      </c>
      <c r="AD39" s="253">
        <v>0</v>
      </c>
      <c r="AE39" s="253">
        <v>1</v>
      </c>
      <c r="AF39" s="253"/>
      <c r="AG39" s="253" t="s">
        <v>609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609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609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608</v>
      </c>
      <c r="BC39" s="253">
        <v>20901308.600000001</v>
      </c>
      <c r="BD39" s="253">
        <v>2582</v>
      </c>
      <c r="BE39" s="253">
        <v>323</v>
      </c>
      <c r="BF39" s="253">
        <v>204219</v>
      </c>
      <c r="BG39" s="253">
        <v>0</v>
      </c>
      <c r="BH39" s="247" t="s">
        <v>609</v>
      </c>
      <c r="BI39" s="253">
        <v>0</v>
      </c>
      <c r="BJ39" s="253">
        <v>0</v>
      </c>
      <c r="BK39" s="253">
        <v>0</v>
      </c>
      <c r="BL39" s="253">
        <v>3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56276.346002650003</v>
      </c>
      <c r="I40" s="164"/>
      <c r="J40" s="157"/>
      <c r="K40" s="228"/>
      <c r="L40" s="228"/>
      <c r="M40" s="228"/>
      <c r="O40" s="241" t="s">
        <v>47</v>
      </c>
      <c r="P40" s="241">
        <v>58698.33675971</v>
      </c>
      <c r="Q40" s="239"/>
      <c r="R40" s="157"/>
      <c r="S40" s="253" t="s">
        <v>571</v>
      </c>
      <c r="T40" s="258">
        <v>0</v>
      </c>
      <c r="U40" s="258">
        <v>0</v>
      </c>
      <c r="V40" s="258">
        <v>0</v>
      </c>
      <c r="W40" s="258">
        <v>0</v>
      </c>
      <c r="X40" s="258">
        <v>1</v>
      </c>
      <c r="Y40" s="245"/>
      <c r="Z40" s="253" t="s">
        <v>572</v>
      </c>
      <c r="AA40" s="253">
        <v>4852652602.6949997</v>
      </c>
      <c r="AB40" s="253">
        <v>24318</v>
      </c>
      <c r="AC40" s="253">
        <v>3808</v>
      </c>
      <c r="AD40" s="253">
        <v>222922</v>
      </c>
      <c r="AE40" s="253">
        <v>1</v>
      </c>
      <c r="AF40" s="253"/>
      <c r="AG40" s="253" t="s">
        <v>572</v>
      </c>
      <c r="AH40" s="253">
        <v>187925775.245</v>
      </c>
      <c r="AI40" s="253">
        <v>917</v>
      </c>
      <c r="AJ40" s="253">
        <v>227</v>
      </c>
      <c r="AK40" s="253">
        <v>9787</v>
      </c>
      <c r="AL40" s="253">
        <v>1</v>
      </c>
      <c r="AM40" s="245"/>
      <c r="AN40" s="253" t="s">
        <v>572</v>
      </c>
      <c r="AO40" s="253">
        <v>2810714363.2800002</v>
      </c>
      <c r="AP40" s="253">
        <v>14360</v>
      </c>
      <c r="AQ40" s="253">
        <v>2042</v>
      </c>
      <c r="AR40" s="253">
        <v>234628</v>
      </c>
      <c r="AS40" s="253">
        <v>1</v>
      </c>
      <c r="AT40" s="245"/>
      <c r="AU40" s="253" t="s">
        <v>572</v>
      </c>
      <c r="AV40" s="253">
        <v>219384370.48500001</v>
      </c>
      <c r="AW40" s="253">
        <v>1135</v>
      </c>
      <c r="AX40" s="253">
        <v>101</v>
      </c>
      <c r="AY40" s="253">
        <v>10676</v>
      </c>
      <c r="AZ40" s="253">
        <v>1</v>
      </c>
      <c r="BA40" s="245"/>
      <c r="BB40" s="253" t="s">
        <v>614</v>
      </c>
      <c r="BC40" s="253">
        <v>0</v>
      </c>
      <c r="BD40" s="253">
        <v>0</v>
      </c>
      <c r="BE40" s="253">
        <v>0</v>
      </c>
      <c r="BF40" s="253">
        <v>0</v>
      </c>
      <c r="BG40" s="253">
        <v>0</v>
      </c>
      <c r="BH40" s="247" t="s">
        <v>572</v>
      </c>
      <c r="BI40" s="253">
        <v>413891824.70499998</v>
      </c>
      <c r="BJ40" s="253">
        <v>2013</v>
      </c>
      <c r="BK40" s="253">
        <v>171</v>
      </c>
      <c r="BL40" s="253">
        <v>11425</v>
      </c>
      <c r="BM40" s="253">
        <v>1</v>
      </c>
      <c r="BN40" s="253"/>
      <c r="BO40" s="256" t="s">
        <v>474</v>
      </c>
      <c r="BP40" s="264" t="s">
        <v>539</v>
      </c>
      <c r="BQ40" s="264" t="s">
        <v>567</v>
      </c>
      <c r="BR40" s="264" t="s">
        <v>568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57610.982370559999</v>
      </c>
      <c r="I41" s="164"/>
      <c r="J41" s="157"/>
      <c r="K41" s="228"/>
      <c r="L41" s="228"/>
      <c r="M41" s="228"/>
      <c r="O41" s="241" t="s">
        <v>43</v>
      </c>
      <c r="P41" s="241">
        <v>56157.88748166</v>
      </c>
      <c r="Q41" s="239"/>
      <c r="R41" s="157"/>
      <c r="S41" s="253" t="s">
        <v>451</v>
      </c>
      <c r="T41" s="258">
        <v>2901460725.3000002</v>
      </c>
      <c r="U41" s="258">
        <v>58418</v>
      </c>
      <c r="V41" s="258">
        <v>332</v>
      </c>
      <c r="W41" s="258">
        <v>415604</v>
      </c>
      <c r="X41" s="258">
        <v>1</v>
      </c>
      <c r="Y41" s="245"/>
      <c r="Z41" s="253" t="s">
        <v>573</v>
      </c>
      <c r="AA41" s="253">
        <v>0</v>
      </c>
      <c r="AB41" s="253">
        <v>0</v>
      </c>
      <c r="AC41" s="253">
        <v>0</v>
      </c>
      <c r="AD41" s="253">
        <v>0</v>
      </c>
      <c r="AE41" s="253">
        <v>1</v>
      </c>
      <c r="AF41" s="253"/>
      <c r="AG41" s="253" t="s">
        <v>573</v>
      </c>
      <c r="AH41" s="253">
        <v>0</v>
      </c>
      <c r="AI41" s="253">
        <v>0</v>
      </c>
      <c r="AJ41" s="253">
        <v>0</v>
      </c>
      <c r="AK41" s="253">
        <v>0</v>
      </c>
      <c r="AL41" s="253">
        <v>1</v>
      </c>
      <c r="AM41" s="245"/>
      <c r="AN41" s="253" t="s">
        <v>573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573</v>
      </c>
      <c r="AV41" s="253">
        <v>0</v>
      </c>
      <c r="AW41" s="253">
        <v>0</v>
      </c>
      <c r="AX41" s="253">
        <v>0</v>
      </c>
      <c r="AY41" s="253">
        <v>0</v>
      </c>
      <c r="AZ41" s="253">
        <v>1</v>
      </c>
      <c r="BA41" s="245"/>
      <c r="BB41" s="253" t="s">
        <v>615</v>
      </c>
      <c r="BC41" s="253">
        <v>0</v>
      </c>
      <c r="BD41" s="253">
        <v>0</v>
      </c>
      <c r="BE41" s="253">
        <v>0</v>
      </c>
      <c r="BF41" s="253">
        <v>0</v>
      </c>
      <c r="BG41" s="253">
        <v>0</v>
      </c>
      <c r="BH41" s="247" t="s">
        <v>574</v>
      </c>
      <c r="BI41" s="253">
        <v>0</v>
      </c>
      <c r="BJ41" s="253">
        <v>0</v>
      </c>
      <c r="BK41" s="253">
        <v>0</v>
      </c>
      <c r="BL41" s="253">
        <v>683</v>
      </c>
      <c r="BM41" s="253">
        <v>1</v>
      </c>
      <c r="BN41" s="253"/>
      <c r="BO41" s="245"/>
      <c r="BP41" s="263">
        <v>8854646024.7900009</v>
      </c>
      <c r="BQ41" s="263">
        <v>89018</v>
      </c>
      <c r="BR41" s="263">
        <v>201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7314.7427970999997</v>
      </c>
      <c r="I42" s="164"/>
      <c r="J42" s="157"/>
      <c r="K42" s="228"/>
      <c r="L42" s="228"/>
      <c r="M42" s="228"/>
      <c r="O42" s="241" t="s">
        <v>49</v>
      </c>
      <c r="P42" s="241">
        <v>7502.2283441099999</v>
      </c>
      <c r="Q42" s="239"/>
      <c r="R42" s="157"/>
      <c r="S42" s="253" t="s">
        <v>448</v>
      </c>
      <c r="T42" s="258">
        <v>1056505.2</v>
      </c>
      <c r="U42" s="258">
        <v>285804</v>
      </c>
      <c r="V42" s="258">
        <v>3779</v>
      </c>
      <c r="W42" s="258">
        <v>557478</v>
      </c>
      <c r="X42" s="258">
        <v>1</v>
      </c>
      <c r="Y42" s="245"/>
      <c r="Z42" s="253" t="s">
        <v>574</v>
      </c>
      <c r="AA42" s="253">
        <v>897819155.52999997</v>
      </c>
      <c r="AB42" s="253">
        <v>8991</v>
      </c>
      <c r="AC42" s="253">
        <v>118</v>
      </c>
      <c r="AD42" s="253">
        <v>56920</v>
      </c>
      <c r="AE42" s="253">
        <v>1</v>
      </c>
      <c r="AF42" s="253"/>
      <c r="AG42" s="253" t="s">
        <v>574</v>
      </c>
      <c r="AH42" s="253">
        <v>0</v>
      </c>
      <c r="AI42" s="253">
        <v>0</v>
      </c>
      <c r="AJ42" s="253">
        <v>0</v>
      </c>
      <c r="AK42" s="253">
        <v>2807</v>
      </c>
      <c r="AL42" s="253">
        <v>1</v>
      </c>
      <c r="AM42" s="245"/>
      <c r="AN42" s="253" t="s">
        <v>574</v>
      </c>
      <c r="AO42" s="253">
        <v>58415481.299999997</v>
      </c>
      <c r="AP42" s="253">
        <v>610</v>
      </c>
      <c r="AQ42" s="253">
        <v>51</v>
      </c>
      <c r="AR42" s="253">
        <v>71917</v>
      </c>
      <c r="AS42" s="253">
        <v>1</v>
      </c>
      <c r="AT42" s="245"/>
      <c r="AU42" s="253" t="s">
        <v>574</v>
      </c>
      <c r="AV42" s="253">
        <v>0</v>
      </c>
      <c r="AW42" s="253">
        <v>0</v>
      </c>
      <c r="AX42" s="253">
        <v>0</v>
      </c>
      <c r="AY42" s="253">
        <v>3353</v>
      </c>
      <c r="AZ42" s="253">
        <v>1</v>
      </c>
      <c r="BA42" s="245"/>
      <c r="BB42" s="253" t="s">
        <v>616</v>
      </c>
      <c r="BC42" s="253">
        <v>0</v>
      </c>
      <c r="BD42" s="253">
        <v>0</v>
      </c>
      <c r="BE42" s="253">
        <v>0</v>
      </c>
      <c r="BF42" s="253">
        <v>0</v>
      </c>
      <c r="BG42" s="253">
        <v>0</v>
      </c>
      <c r="BH42" s="247" t="s">
        <v>575</v>
      </c>
      <c r="BI42" s="253">
        <v>96300</v>
      </c>
      <c r="BJ42" s="253">
        <v>2</v>
      </c>
      <c r="BK42" s="253">
        <v>1</v>
      </c>
      <c r="BL42" s="253">
        <v>63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548</v>
      </c>
      <c r="H43" s="223">
        <v>57455.33607772</v>
      </c>
      <c r="I43" s="164"/>
      <c r="J43" s="157"/>
      <c r="K43" s="228"/>
      <c r="L43" s="228"/>
      <c r="M43" s="228"/>
      <c r="O43" s="241" t="s">
        <v>548</v>
      </c>
      <c r="P43" s="241">
        <v>55396.160365310003</v>
      </c>
      <c r="Q43" s="239"/>
      <c r="S43" s="245" t="s">
        <v>182</v>
      </c>
      <c r="T43" s="245">
        <v>42439436.195</v>
      </c>
      <c r="U43" s="245">
        <v>253715</v>
      </c>
      <c r="V43" s="245">
        <v>259</v>
      </c>
      <c r="W43" s="245">
        <v>616429</v>
      </c>
      <c r="X43" s="245">
        <v>1</v>
      </c>
      <c r="Y43" s="245"/>
      <c r="Z43" s="253" t="s">
        <v>575</v>
      </c>
      <c r="AA43" s="253">
        <v>0</v>
      </c>
      <c r="AB43" s="253">
        <v>0</v>
      </c>
      <c r="AC43" s="253">
        <v>0</v>
      </c>
      <c r="AD43" s="253">
        <v>0</v>
      </c>
      <c r="AE43" s="253">
        <v>1</v>
      </c>
      <c r="AF43" s="253"/>
      <c r="AG43" s="253" t="s">
        <v>575</v>
      </c>
      <c r="AH43" s="253">
        <v>0</v>
      </c>
      <c r="AI43" s="253">
        <v>0</v>
      </c>
      <c r="AJ43" s="253">
        <v>0</v>
      </c>
      <c r="AK43" s="253">
        <v>0</v>
      </c>
      <c r="AL43" s="253">
        <v>1</v>
      </c>
      <c r="AM43" s="245"/>
      <c r="AN43" s="253" t="s">
        <v>575</v>
      </c>
      <c r="AO43" s="253">
        <v>383400</v>
      </c>
      <c r="AP43" s="253">
        <v>5</v>
      </c>
      <c r="AQ43" s="253">
        <v>1</v>
      </c>
      <c r="AR43" s="253">
        <v>25</v>
      </c>
      <c r="AS43" s="253">
        <v>1</v>
      </c>
      <c r="AT43" s="245"/>
      <c r="AU43" s="253" t="s">
        <v>575</v>
      </c>
      <c r="AV43" s="253">
        <v>0</v>
      </c>
      <c r="AW43" s="253">
        <v>0</v>
      </c>
      <c r="AX43" s="253">
        <v>0</v>
      </c>
      <c r="AY43" s="253">
        <v>0</v>
      </c>
      <c r="AZ43" s="253">
        <v>1</v>
      </c>
      <c r="BA43" s="245"/>
      <c r="BB43" s="253" t="s">
        <v>609</v>
      </c>
      <c r="BC43" s="253">
        <v>950960</v>
      </c>
      <c r="BD43" s="253">
        <v>21</v>
      </c>
      <c r="BE43" s="253">
        <v>7</v>
      </c>
      <c r="BF43" s="253">
        <v>183</v>
      </c>
      <c r="BG43" s="253">
        <v>1</v>
      </c>
      <c r="BH43" s="247" t="s">
        <v>576</v>
      </c>
      <c r="BI43" s="253">
        <v>0</v>
      </c>
      <c r="BJ43" s="253">
        <v>0</v>
      </c>
      <c r="BK43" s="253">
        <v>0</v>
      </c>
      <c r="BL43" s="253">
        <v>45</v>
      </c>
      <c r="BM43" s="253">
        <v>1</v>
      </c>
      <c r="BN43" s="253"/>
      <c r="BO43" s="252" t="s">
        <v>488</v>
      </c>
      <c r="BP43" s="264" t="s">
        <v>569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549</v>
      </c>
      <c r="H44" s="223">
        <v>55977.855026429999</v>
      </c>
      <c r="I44" s="164"/>
      <c r="J44" s="157"/>
      <c r="K44" s="228"/>
      <c r="L44" s="228"/>
      <c r="M44" s="228"/>
      <c r="O44" s="241" t="s">
        <v>549</v>
      </c>
      <c r="P44" s="241">
        <v>54441.970491810003</v>
      </c>
      <c r="Q44" s="239"/>
      <c r="S44" s="245" t="s">
        <v>446</v>
      </c>
      <c r="T44" s="245">
        <v>320456549220.38538</v>
      </c>
      <c r="U44" s="245">
        <v>930845</v>
      </c>
      <c r="V44" s="245">
        <v>259675</v>
      </c>
      <c r="W44" s="245">
        <v>645478</v>
      </c>
      <c r="X44" s="245">
        <v>1</v>
      </c>
      <c r="Y44" s="245"/>
      <c r="Z44" s="253" t="s">
        <v>576</v>
      </c>
      <c r="AA44" s="253">
        <v>0</v>
      </c>
      <c r="AB44" s="253">
        <v>0</v>
      </c>
      <c r="AC44" s="253">
        <v>0</v>
      </c>
      <c r="AD44" s="253">
        <v>0</v>
      </c>
      <c r="AE44" s="253">
        <v>1</v>
      </c>
      <c r="AF44" s="253"/>
      <c r="AG44" s="253" t="s">
        <v>576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576</v>
      </c>
      <c r="AO44" s="253">
        <v>284400</v>
      </c>
      <c r="AP44" s="253">
        <v>10</v>
      </c>
      <c r="AQ44" s="253">
        <v>1</v>
      </c>
      <c r="AR44" s="253">
        <v>80</v>
      </c>
      <c r="AS44" s="253">
        <v>1</v>
      </c>
      <c r="AT44" s="245"/>
      <c r="AU44" s="253" t="s">
        <v>576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572</v>
      </c>
      <c r="BC44" s="253">
        <v>6557930611.5299997</v>
      </c>
      <c r="BD44" s="253">
        <v>31107</v>
      </c>
      <c r="BE44" s="253">
        <v>3714</v>
      </c>
      <c r="BF44" s="253">
        <v>216017</v>
      </c>
      <c r="BG44" s="253">
        <v>1</v>
      </c>
      <c r="BH44" s="247" t="s">
        <v>577</v>
      </c>
      <c r="BI44" s="253">
        <v>95400</v>
      </c>
      <c r="BJ44" s="253">
        <v>2</v>
      </c>
      <c r="BK44" s="253">
        <v>1</v>
      </c>
      <c r="BL44" s="253">
        <v>190</v>
      </c>
      <c r="BM44" s="253">
        <v>1</v>
      </c>
      <c r="BN44" s="253"/>
      <c r="BO44" s="247"/>
      <c r="BP44" s="263">
        <v>873037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4040.2410281500001</v>
      </c>
      <c r="I45" s="164"/>
      <c r="J45" s="157"/>
      <c r="K45" s="228"/>
      <c r="L45" s="228"/>
      <c r="M45" s="228"/>
      <c r="O45" s="241" t="s">
        <v>282</v>
      </c>
      <c r="P45" s="241">
        <v>4225.3930461199998</v>
      </c>
      <c r="Q45" s="239"/>
      <c r="S45" s="254" t="s">
        <v>449</v>
      </c>
      <c r="T45" s="257">
        <v>926014608.13199997</v>
      </c>
      <c r="U45" s="257">
        <v>846484</v>
      </c>
      <c r="V45" s="257">
        <v>42</v>
      </c>
      <c r="W45" s="257">
        <v>2361338</v>
      </c>
      <c r="X45" s="257">
        <v>1</v>
      </c>
      <c r="Y45" s="245"/>
      <c r="Z45" s="253" t="s">
        <v>577</v>
      </c>
      <c r="AA45" s="253">
        <v>6767850</v>
      </c>
      <c r="AB45" s="253">
        <v>150</v>
      </c>
      <c r="AC45" s="253">
        <v>30</v>
      </c>
      <c r="AD45" s="253">
        <v>1950</v>
      </c>
      <c r="AE45" s="253">
        <v>1</v>
      </c>
      <c r="AF45" s="253"/>
      <c r="AG45" s="253" t="s">
        <v>577</v>
      </c>
      <c r="AH45" s="253">
        <v>0</v>
      </c>
      <c r="AI45" s="253">
        <v>0</v>
      </c>
      <c r="AJ45" s="253">
        <v>0</v>
      </c>
      <c r="AK45" s="253">
        <v>106</v>
      </c>
      <c r="AL45" s="253">
        <v>1</v>
      </c>
      <c r="AM45" s="245"/>
      <c r="AN45" s="253" t="s">
        <v>577</v>
      </c>
      <c r="AO45" s="253">
        <v>2613862.5</v>
      </c>
      <c r="AP45" s="253">
        <v>57</v>
      </c>
      <c r="AQ45" s="253">
        <v>12</v>
      </c>
      <c r="AR45" s="253">
        <v>1224</v>
      </c>
      <c r="AS45" s="253">
        <v>1</v>
      </c>
      <c r="AT45" s="245"/>
      <c r="AU45" s="253" t="s">
        <v>577</v>
      </c>
      <c r="AV45" s="253">
        <v>0</v>
      </c>
      <c r="AW45" s="253">
        <v>0</v>
      </c>
      <c r="AX45" s="253">
        <v>0</v>
      </c>
      <c r="AY45" s="253">
        <v>60</v>
      </c>
      <c r="AZ45" s="253">
        <v>1</v>
      </c>
      <c r="BA45" s="245"/>
      <c r="BB45" s="253" t="s">
        <v>573</v>
      </c>
      <c r="BC45" s="253">
        <v>0</v>
      </c>
      <c r="BD45" s="253">
        <v>0</v>
      </c>
      <c r="BE45" s="253">
        <v>0</v>
      </c>
      <c r="BF45" s="253">
        <v>0</v>
      </c>
      <c r="BG45" s="253">
        <v>1</v>
      </c>
      <c r="BH45" s="247" t="s">
        <v>578</v>
      </c>
      <c r="BI45" s="253">
        <v>0</v>
      </c>
      <c r="BJ45" s="253">
        <v>0</v>
      </c>
      <c r="BK45" s="253">
        <v>0</v>
      </c>
      <c r="BL45" s="253">
        <v>127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42130.25134422</v>
      </c>
      <c r="I46" s="164"/>
      <c r="J46" s="157"/>
      <c r="K46" s="228"/>
      <c r="L46" s="228"/>
      <c r="M46" s="228"/>
      <c r="O46" s="241" t="s">
        <v>61</v>
      </c>
      <c r="P46" s="241">
        <v>39595.413158529998</v>
      </c>
      <c r="Q46" s="239"/>
      <c r="S46" s="253" t="s">
        <v>450</v>
      </c>
      <c r="T46" s="258">
        <v>298088.28000000003</v>
      </c>
      <c r="U46" s="258">
        <v>1161704</v>
      </c>
      <c r="V46" s="258">
        <v>43</v>
      </c>
      <c r="W46" s="258">
        <v>2261088</v>
      </c>
      <c r="X46" s="258">
        <v>1</v>
      </c>
      <c r="Y46" s="245"/>
      <c r="Z46" s="253" t="s">
        <v>578</v>
      </c>
      <c r="AA46" s="253">
        <v>9508365</v>
      </c>
      <c r="AB46" s="253">
        <v>90</v>
      </c>
      <c r="AC46" s="253">
        <v>1</v>
      </c>
      <c r="AD46" s="253">
        <v>5160</v>
      </c>
      <c r="AE46" s="253">
        <v>1</v>
      </c>
      <c r="AF46" s="253"/>
      <c r="AG46" s="253" t="s">
        <v>578</v>
      </c>
      <c r="AH46" s="253">
        <v>0</v>
      </c>
      <c r="AI46" s="253">
        <v>0</v>
      </c>
      <c r="AJ46" s="253">
        <v>0</v>
      </c>
      <c r="AK46" s="253">
        <v>310</v>
      </c>
      <c r="AL46" s="253">
        <v>1</v>
      </c>
      <c r="AM46" s="245"/>
      <c r="AN46" s="253" t="s">
        <v>578</v>
      </c>
      <c r="AO46" s="253">
        <v>11397772.5</v>
      </c>
      <c r="AP46" s="253">
        <v>114</v>
      </c>
      <c r="AQ46" s="253">
        <v>5</v>
      </c>
      <c r="AR46" s="253">
        <v>2970</v>
      </c>
      <c r="AS46" s="253">
        <v>1</v>
      </c>
      <c r="AT46" s="245"/>
      <c r="AU46" s="253" t="s">
        <v>578</v>
      </c>
      <c r="AV46" s="253">
        <v>0</v>
      </c>
      <c r="AW46" s="253">
        <v>0</v>
      </c>
      <c r="AX46" s="253">
        <v>0</v>
      </c>
      <c r="AY46" s="253">
        <v>220</v>
      </c>
      <c r="AZ46" s="253">
        <v>1</v>
      </c>
      <c r="BA46" s="245"/>
      <c r="BB46" s="253" t="s">
        <v>574</v>
      </c>
      <c r="BC46" s="253">
        <v>111410391.84</v>
      </c>
      <c r="BD46" s="253">
        <v>1803</v>
      </c>
      <c r="BE46" s="253">
        <v>26</v>
      </c>
      <c r="BF46" s="253">
        <v>14122</v>
      </c>
      <c r="BG46" s="253">
        <v>1</v>
      </c>
      <c r="BH46" s="247" t="s">
        <v>579</v>
      </c>
      <c r="BI46" s="253">
        <v>0</v>
      </c>
      <c r="BJ46" s="253">
        <v>0</v>
      </c>
      <c r="BK46" s="253">
        <v>0</v>
      </c>
      <c r="BL46" s="253">
        <v>0</v>
      </c>
      <c r="BM46" s="253">
        <v>1</v>
      </c>
      <c r="BN46" s="253"/>
      <c r="BO46" s="260" t="s">
        <v>489</v>
      </c>
      <c r="BP46" s="264" t="s">
        <v>569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75341.779804349993</v>
      </c>
      <c r="I47" s="164"/>
      <c r="J47" s="159"/>
      <c r="K47" s="228"/>
      <c r="L47" s="228"/>
      <c r="M47" s="228"/>
      <c r="O47" s="241" t="s">
        <v>65</v>
      </c>
      <c r="P47" s="241">
        <v>72021.348698179994</v>
      </c>
      <c r="Q47" s="239"/>
      <c r="S47" s="253" t="s">
        <v>447</v>
      </c>
      <c r="T47" s="258">
        <v>5625892345.6110001</v>
      </c>
      <c r="U47" s="258">
        <v>403427</v>
      </c>
      <c r="V47" s="258">
        <v>4006</v>
      </c>
      <c r="W47" s="258">
        <v>808272</v>
      </c>
      <c r="X47" s="258">
        <v>1</v>
      </c>
      <c r="Y47" s="245"/>
      <c r="Z47" s="253" t="s">
        <v>579</v>
      </c>
      <c r="AA47" s="253">
        <v>0</v>
      </c>
      <c r="AB47" s="253">
        <v>0</v>
      </c>
      <c r="AC47" s="253">
        <v>0</v>
      </c>
      <c r="AD47" s="253">
        <v>0</v>
      </c>
      <c r="AE47" s="253">
        <v>1</v>
      </c>
      <c r="AF47" s="253"/>
      <c r="AG47" s="253" t="s">
        <v>579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579</v>
      </c>
      <c r="AO47" s="253">
        <v>0</v>
      </c>
      <c r="AP47" s="253">
        <v>0</v>
      </c>
      <c r="AQ47" s="253">
        <v>0</v>
      </c>
      <c r="AR47" s="253">
        <v>0</v>
      </c>
      <c r="AS47" s="253">
        <v>1</v>
      </c>
      <c r="AT47" s="245"/>
      <c r="AU47" s="253" t="s">
        <v>579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575</v>
      </c>
      <c r="BC47" s="253">
        <v>2930030</v>
      </c>
      <c r="BD47" s="253">
        <v>61</v>
      </c>
      <c r="BE47" s="253">
        <v>20</v>
      </c>
      <c r="BF47" s="253">
        <v>1221</v>
      </c>
      <c r="BG47" s="253">
        <v>1</v>
      </c>
      <c r="BH47" s="247" t="s">
        <v>580</v>
      </c>
      <c r="BI47" s="253">
        <v>391127492.05000001</v>
      </c>
      <c r="BJ47" s="253">
        <v>1901</v>
      </c>
      <c r="BK47" s="253">
        <v>47</v>
      </c>
      <c r="BL47" s="253">
        <v>17420</v>
      </c>
      <c r="BM47" s="253">
        <v>1</v>
      </c>
      <c r="BN47" s="253"/>
      <c r="BO47" s="247"/>
      <c r="BP47" s="263">
        <v>44365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16139.245844020001</v>
      </c>
      <c r="I48" s="164"/>
      <c r="J48" s="159"/>
      <c r="K48" s="228"/>
      <c r="L48" s="228"/>
      <c r="M48" s="228"/>
      <c r="O48" s="241" t="s">
        <v>67</v>
      </c>
      <c r="P48" s="241">
        <v>16610.661013879999</v>
      </c>
      <c r="Q48" s="239"/>
      <c r="S48" s="253"/>
      <c r="T48" s="258"/>
      <c r="U48" s="258"/>
      <c r="V48" s="258"/>
      <c r="W48" s="258"/>
      <c r="X48" s="258"/>
      <c r="Y48" s="245"/>
      <c r="Z48" s="253" t="s">
        <v>580</v>
      </c>
      <c r="AA48" s="253">
        <v>7970491756.6300001</v>
      </c>
      <c r="AB48" s="253">
        <v>40277</v>
      </c>
      <c r="AC48" s="253">
        <v>1148</v>
      </c>
      <c r="AD48" s="253">
        <v>317548</v>
      </c>
      <c r="AE48" s="253">
        <v>1</v>
      </c>
      <c r="AF48" s="253"/>
      <c r="AG48" s="253" t="s">
        <v>580</v>
      </c>
      <c r="AH48" s="253">
        <v>159936761.18000001</v>
      </c>
      <c r="AI48" s="253">
        <v>791</v>
      </c>
      <c r="AJ48" s="253">
        <v>30</v>
      </c>
      <c r="AK48" s="253">
        <v>15432</v>
      </c>
      <c r="AL48" s="253">
        <v>1</v>
      </c>
      <c r="AM48" s="245"/>
      <c r="AN48" s="253" t="s">
        <v>580</v>
      </c>
      <c r="AO48" s="253">
        <v>4948573323.2799997</v>
      </c>
      <c r="AP48" s="253">
        <v>24036</v>
      </c>
      <c r="AQ48" s="253">
        <v>1112</v>
      </c>
      <c r="AR48" s="253">
        <v>390833</v>
      </c>
      <c r="AS48" s="253">
        <v>1</v>
      </c>
      <c r="AT48" s="245"/>
      <c r="AU48" s="253" t="s">
        <v>580</v>
      </c>
      <c r="AV48" s="253">
        <v>220658497.97</v>
      </c>
      <c r="AW48" s="253">
        <v>1121</v>
      </c>
      <c r="AX48" s="253">
        <v>82</v>
      </c>
      <c r="AY48" s="253">
        <v>15405</v>
      </c>
      <c r="AZ48" s="253">
        <v>1</v>
      </c>
      <c r="BA48" s="245"/>
      <c r="BB48" s="253" t="s">
        <v>576</v>
      </c>
      <c r="BC48" s="253">
        <v>3318150.04</v>
      </c>
      <c r="BD48" s="253">
        <v>165</v>
      </c>
      <c r="BE48" s="253">
        <v>19</v>
      </c>
      <c r="BF48" s="253">
        <v>1255</v>
      </c>
      <c r="BG48" s="253">
        <v>1</v>
      </c>
      <c r="BH48" s="247" t="s">
        <v>581</v>
      </c>
      <c r="BI48" s="253">
        <v>2318300</v>
      </c>
      <c r="BJ48" s="253">
        <v>120</v>
      </c>
      <c r="BK48" s="253">
        <v>2</v>
      </c>
      <c r="BL48" s="253">
        <v>1566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78390.822911580006</v>
      </c>
      <c r="I49" s="164"/>
      <c r="J49" s="159"/>
      <c r="K49" s="228"/>
      <c r="L49" s="228"/>
      <c r="M49" s="228"/>
      <c r="O49" s="241" t="s">
        <v>69</v>
      </c>
      <c r="P49" s="241">
        <v>76296.084352589998</v>
      </c>
      <c r="Q49" s="239"/>
      <c r="S49" s="253"/>
      <c r="T49" s="258"/>
      <c r="U49" s="258"/>
      <c r="V49" s="258"/>
      <c r="W49" s="258"/>
      <c r="X49" s="258"/>
      <c r="Y49" s="245"/>
      <c r="Z49" s="253" t="s">
        <v>581</v>
      </c>
      <c r="AA49" s="253">
        <v>91496603.25</v>
      </c>
      <c r="AB49" s="253">
        <v>4770</v>
      </c>
      <c r="AC49" s="253">
        <v>204</v>
      </c>
      <c r="AD49" s="253">
        <v>32054</v>
      </c>
      <c r="AE49" s="253">
        <v>1</v>
      </c>
      <c r="AF49" s="253"/>
      <c r="AG49" s="253" t="s">
        <v>581</v>
      </c>
      <c r="AH49" s="253">
        <v>1508025</v>
      </c>
      <c r="AI49" s="253">
        <v>82</v>
      </c>
      <c r="AJ49" s="253">
        <v>4</v>
      </c>
      <c r="AK49" s="253">
        <v>2044</v>
      </c>
      <c r="AL49" s="253">
        <v>1</v>
      </c>
      <c r="AM49" s="245"/>
      <c r="AN49" s="253" t="s">
        <v>581</v>
      </c>
      <c r="AO49" s="253">
        <v>26528549.399999999</v>
      </c>
      <c r="AP49" s="253">
        <v>1296</v>
      </c>
      <c r="AQ49" s="253">
        <v>59</v>
      </c>
      <c r="AR49" s="253">
        <v>7991</v>
      </c>
      <c r="AS49" s="253">
        <v>1</v>
      </c>
      <c r="AT49" s="245"/>
      <c r="AU49" s="253" t="s">
        <v>581</v>
      </c>
      <c r="AV49" s="253">
        <v>289500</v>
      </c>
      <c r="AW49" s="253">
        <v>14</v>
      </c>
      <c r="AX49" s="253">
        <v>2</v>
      </c>
      <c r="AY49" s="253">
        <v>440</v>
      </c>
      <c r="AZ49" s="253">
        <v>1</v>
      </c>
      <c r="BA49" s="245"/>
      <c r="BB49" s="253" t="s">
        <v>577</v>
      </c>
      <c r="BC49" s="253">
        <v>5686800</v>
      </c>
      <c r="BD49" s="253">
        <v>119</v>
      </c>
      <c r="BE49" s="253">
        <v>21</v>
      </c>
      <c r="BF49" s="253">
        <v>4053</v>
      </c>
      <c r="BG49" s="253">
        <v>1</v>
      </c>
      <c r="BH49" s="247" t="s">
        <v>582</v>
      </c>
      <c r="BI49" s="253">
        <v>0</v>
      </c>
      <c r="BJ49" s="253">
        <v>0</v>
      </c>
      <c r="BK49" s="253">
        <v>0</v>
      </c>
      <c r="BL49" s="253">
        <v>15</v>
      </c>
      <c r="BM49" s="253">
        <v>1</v>
      </c>
      <c r="BN49" s="253"/>
      <c r="BO49" s="256" t="s">
        <v>491</v>
      </c>
      <c r="BP49" s="264" t="s">
        <v>539</v>
      </c>
      <c r="BQ49" s="264" t="s">
        <v>567</v>
      </c>
      <c r="BR49" s="264" t="s">
        <v>568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1011.52017953</v>
      </c>
      <c r="I50" s="164"/>
      <c r="J50" s="159"/>
      <c r="K50" s="228"/>
      <c r="L50" s="228"/>
      <c r="M50" s="228"/>
      <c r="O50" s="241" t="s">
        <v>115</v>
      </c>
      <c r="P50" s="241">
        <v>1021.20838517</v>
      </c>
      <c r="Q50" s="239"/>
      <c r="R50" s="153" t="s">
        <v>455</v>
      </c>
      <c r="S50" s="253" t="s">
        <v>565</v>
      </c>
      <c r="T50" s="258" t="s">
        <v>566</v>
      </c>
      <c r="U50" s="258" t="s">
        <v>567</v>
      </c>
      <c r="V50" s="258" t="s">
        <v>568</v>
      </c>
      <c r="W50" s="258" t="s">
        <v>569</v>
      </c>
      <c r="X50" s="258" t="s">
        <v>570</v>
      </c>
      <c r="Y50" s="245"/>
      <c r="Z50" s="253" t="s">
        <v>582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582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582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582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578</v>
      </c>
      <c r="BC50" s="253">
        <v>340250</v>
      </c>
      <c r="BD50" s="253">
        <v>4</v>
      </c>
      <c r="BE50" s="253">
        <v>2</v>
      </c>
      <c r="BF50" s="253">
        <v>2777</v>
      </c>
      <c r="BG50" s="253">
        <v>1</v>
      </c>
      <c r="BH50" s="247" t="s">
        <v>583</v>
      </c>
      <c r="BI50" s="253">
        <v>0</v>
      </c>
      <c r="BJ50" s="253">
        <v>0</v>
      </c>
      <c r="BK50" s="253">
        <v>0</v>
      </c>
      <c r="BL50" s="253">
        <v>964</v>
      </c>
      <c r="BM50" s="253">
        <v>1</v>
      </c>
      <c r="BN50" s="253"/>
      <c r="BO50" s="247"/>
      <c r="BP50" s="263">
        <v>87226091046.839691</v>
      </c>
      <c r="BQ50" s="263">
        <v>6142798</v>
      </c>
      <c r="BR50" s="263">
        <v>5605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325.44454116999998</v>
      </c>
      <c r="I51" s="164"/>
      <c r="J51" s="157"/>
      <c r="K51" s="228"/>
      <c r="L51" s="228"/>
      <c r="M51" s="228"/>
      <c r="O51" s="241" t="s">
        <v>283</v>
      </c>
      <c r="P51" s="241">
        <v>335.44720246999998</v>
      </c>
      <c r="Q51" s="239"/>
      <c r="S51" s="253" t="s">
        <v>571</v>
      </c>
      <c r="T51" s="258">
        <v>0</v>
      </c>
      <c r="U51" s="258">
        <v>0</v>
      </c>
      <c r="V51" s="258">
        <v>0</v>
      </c>
      <c r="W51" s="258">
        <v>0</v>
      </c>
      <c r="X51" s="258">
        <v>0</v>
      </c>
      <c r="Y51" s="245"/>
      <c r="Z51" s="253" t="s">
        <v>583</v>
      </c>
      <c r="AA51" s="253">
        <v>32216817.440000001</v>
      </c>
      <c r="AB51" s="253">
        <v>372</v>
      </c>
      <c r="AC51" s="253">
        <v>23</v>
      </c>
      <c r="AD51" s="253">
        <v>656</v>
      </c>
      <c r="AE51" s="253">
        <v>1</v>
      </c>
      <c r="AF51" s="253"/>
      <c r="AG51" s="253" t="s">
        <v>583</v>
      </c>
      <c r="AH51" s="253">
        <v>0</v>
      </c>
      <c r="AI51" s="253">
        <v>0</v>
      </c>
      <c r="AJ51" s="253">
        <v>0</v>
      </c>
      <c r="AK51" s="253">
        <v>60</v>
      </c>
      <c r="AL51" s="253">
        <v>1</v>
      </c>
      <c r="AM51" s="245"/>
      <c r="AN51" s="253" t="s">
        <v>583</v>
      </c>
      <c r="AO51" s="253">
        <v>16411219.52</v>
      </c>
      <c r="AP51" s="253">
        <v>180</v>
      </c>
      <c r="AQ51" s="253">
        <v>10</v>
      </c>
      <c r="AR51" s="253">
        <v>7339</v>
      </c>
      <c r="AS51" s="253">
        <v>1</v>
      </c>
      <c r="AT51" s="245"/>
      <c r="AU51" s="253" t="s">
        <v>583</v>
      </c>
      <c r="AV51" s="253">
        <v>0</v>
      </c>
      <c r="AW51" s="253">
        <v>0</v>
      </c>
      <c r="AX51" s="253">
        <v>0</v>
      </c>
      <c r="AY51" s="253">
        <v>232</v>
      </c>
      <c r="AZ51" s="253">
        <v>1</v>
      </c>
      <c r="BA51" s="245"/>
      <c r="BB51" s="253" t="s">
        <v>579</v>
      </c>
      <c r="BC51" s="253">
        <v>0</v>
      </c>
      <c r="BD51" s="253">
        <v>0</v>
      </c>
      <c r="BE51" s="253">
        <v>0</v>
      </c>
      <c r="BF51" s="253">
        <v>0</v>
      </c>
      <c r="BG51" s="253">
        <v>1</v>
      </c>
      <c r="BH51" s="247" t="s">
        <v>584</v>
      </c>
      <c r="BI51" s="253">
        <v>0</v>
      </c>
      <c r="BJ51" s="253">
        <v>0</v>
      </c>
      <c r="BK51" s="253">
        <v>0</v>
      </c>
      <c r="BL51" s="253">
        <v>38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22.076869349999999</v>
      </c>
      <c r="I52" s="164"/>
      <c r="J52" s="157"/>
      <c r="K52" s="228"/>
      <c r="L52" s="228"/>
      <c r="M52" s="228"/>
      <c r="O52" s="241" t="s">
        <v>284</v>
      </c>
      <c r="P52" s="241">
        <v>24.02865882</v>
      </c>
      <c r="Q52" s="239"/>
      <c r="S52" s="253" t="s">
        <v>451</v>
      </c>
      <c r="T52" s="258">
        <v>1311850</v>
      </c>
      <c r="U52" s="258">
        <v>250</v>
      </c>
      <c r="V52" s="258">
        <v>1</v>
      </c>
      <c r="W52" s="258">
        <v>100001</v>
      </c>
      <c r="X52" s="258">
        <v>0</v>
      </c>
      <c r="Y52" s="245"/>
      <c r="Z52" s="253" t="s">
        <v>584</v>
      </c>
      <c r="AA52" s="253">
        <v>116050</v>
      </c>
      <c r="AB52" s="253">
        <v>3</v>
      </c>
      <c r="AC52" s="253">
        <v>3</v>
      </c>
      <c r="AD52" s="253">
        <v>43805</v>
      </c>
      <c r="AE52" s="253">
        <v>1</v>
      </c>
      <c r="AF52" s="253"/>
      <c r="AG52" s="253" t="s">
        <v>584</v>
      </c>
      <c r="AH52" s="253">
        <v>0</v>
      </c>
      <c r="AI52" s="253">
        <v>0</v>
      </c>
      <c r="AJ52" s="253">
        <v>0</v>
      </c>
      <c r="AK52" s="253">
        <v>2088</v>
      </c>
      <c r="AL52" s="253">
        <v>1</v>
      </c>
      <c r="AM52" s="245"/>
      <c r="AN52" s="253" t="s">
        <v>584</v>
      </c>
      <c r="AO52" s="253">
        <v>7673092</v>
      </c>
      <c r="AP52" s="253">
        <v>215</v>
      </c>
      <c r="AQ52" s="253">
        <v>1</v>
      </c>
      <c r="AR52" s="253">
        <v>49525</v>
      </c>
      <c r="AS52" s="253">
        <v>1</v>
      </c>
      <c r="AT52" s="245"/>
      <c r="AU52" s="253" t="s">
        <v>584</v>
      </c>
      <c r="AV52" s="253">
        <v>0</v>
      </c>
      <c r="AW52" s="253">
        <v>0</v>
      </c>
      <c r="AX52" s="253">
        <v>0</v>
      </c>
      <c r="AY52" s="253">
        <v>2085</v>
      </c>
      <c r="AZ52" s="253">
        <v>1</v>
      </c>
      <c r="BA52" s="245"/>
      <c r="BB52" s="253" t="s">
        <v>580</v>
      </c>
      <c r="BC52" s="253">
        <v>5028897430.5500002</v>
      </c>
      <c r="BD52" s="253">
        <v>24898</v>
      </c>
      <c r="BE52" s="253">
        <v>1324</v>
      </c>
      <c r="BF52" s="253">
        <v>289268</v>
      </c>
      <c r="BG52" s="253">
        <v>1</v>
      </c>
      <c r="BH52" s="247" t="s">
        <v>613</v>
      </c>
      <c r="BI52" s="253">
        <v>0</v>
      </c>
      <c r="BJ52" s="253">
        <v>0</v>
      </c>
      <c r="BK52" s="253">
        <v>0</v>
      </c>
      <c r="BL52" s="253">
        <v>0</v>
      </c>
      <c r="BM52" s="253">
        <v>1</v>
      </c>
      <c r="BN52" s="253"/>
      <c r="BO52" s="259" t="s">
        <v>492</v>
      </c>
      <c r="BP52" s="264" t="s">
        <v>539</v>
      </c>
      <c r="BQ52" s="264" t="s">
        <v>567</v>
      </c>
      <c r="BR52" s="264" t="s">
        <v>568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364.04310069000002</v>
      </c>
      <c r="I53" s="164"/>
      <c r="J53" s="157"/>
      <c r="K53" s="228"/>
      <c r="L53" s="228"/>
      <c r="M53" s="228"/>
      <c r="O53" s="241" t="s">
        <v>285</v>
      </c>
      <c r="P53" s="241">
        <v>337.52124209999999</v>
      </c>
      <c r="Q53" s="239"/>
      <c r="S53" s="253" t="s">
        <v>448</v>
      </c>
      <c r="T53" s="258">
        <v>0</v>
      </c>
      <c r="U53" s="258">
        <v>0</v>
      </c>
      <c r="V53" s="258">
        <v>0</v>
      </c>
      <c r="W53" s="258">
        <v>0</v>
      </c>
      <c r="X53" s="258">
        <v>0</v>
      </c>
      <c r="Y53" s="245"/>
      <c r="Z53" s="253" t="s">
        <v>585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585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585</v>
      </c>
      <c r="AO53" s="253">
        <v>2757888</v>
      </c>
      <c r="AP53" s="253">
        <v>30</v>
      </c>
      <c r="AQ53" s="253">
        <v>9</v>
      </c>
      <c r="AR53" s="253">
        <v>240</v>
      </c>
      <c r="AS53" s="253">
        <v>1</v>
      </c>
      <c r="AT53" s="245"/>
      <c r="AU53" s="253" t="s">
        <v>585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581</v>
      </c>
      <c r="BC53" s="253">
        <v>34354231.200000003</v>
      </c>
      <c r="BD53" s="253">
        <v>1757</v>
      </c>
      <c r="BE53" s="253">
        <v>137</v>
      </c>
      <c r="BF53" s="253">
        <v>27019</v>
      </c>
      <c r="BG53" s="253">
        <v>1</v>
      </c>
      <c r="BH53" s="247" t="s">
        <v>585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36677728184.599998</v>
      </c>
      <c r="BQ53" s="263">
        <v>2192256</v>
      </c>
      <c r="BR53" s="263">
        <v>379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278.06216241999999</v>
      </c>
      <c r="I54" s="164"/>
      <c r="J54" s="157"/>
      <c r="K54" s="228"/>
      <c r="L54" s="228"/>
      <c r="M54" s="228"/>
      <c r="O54" s="241" t="s">
        <v>286</v>
      </c>
      <c r="P54" s="241">
        <v>257.19331714999998</v>
      </c>
      <c r="Q54" s="239"/>
      <c r="S54" s="253" t="s">
        <v>446</v>
      </c>
      <c r="T54" s="258">
        <v>172015291.06</v>
      </c>
      <c r="U54" s="258">
        <v>23338</v>
      </c>
      <c r="V54" s="258">
        <v>31</v>
      </c>
      <c r="W54" s="258">
        <v>990353</v>
      </c>
      <c r="X54" s="258">
        <v>0</v>
      </c>
      <c r="Y54" s="245"/>
      <c r="Z54" s="253" t="s">
        <v>586</v>
      </c>
      <c r="AA54" s="253">
        <v>28574664.399999999</v>
      </c>
      <c r="AB54" s="253">
        <v>164</v>
      </c>
      <c r="AC54" s="253">
        <v>24</v>
      </c>
      <c r="AD54" s="253">
        <v>29201</v>
      </c>
      <c r="AE54" s="253">
        <v>1</v>
      </c>
      <c r="AF54" s="253"/>
      <c r="AG54" s="253" t="s">
        <v>586</v>
      </c>
      <c r="AH54" s="253">
        <v>0</v>
      </c>
      <c r="AI54" s="253">
        <v>0</v>
      </c>
      <c r="AJ54" s="253">
        <v>0</v>
      </c>
      <c r="AK54" s="253">
        <v>1333</v>
      </c>
      <c r="AL54" s="253">
        <v>1</v>
      </c>
      <c r="AM54" s="245"/>
      <c r="AN54" s="253" t="s">
        <v>586</v>
      </c>
      <c r="AO54" s="253">
        <v>85551499.989999995</v>
      </c>
      <c r="AP54" s="253">
        <v>503</v>
      </c>
      <c r="AQ54" s="253">
        <v>7</v>
      </c>
      <c r="AR54" s="253">
        <v>28999</v>
      </c>
      <c r="AS54" s="253">
        <v>1</v>
      </c>
      <c r="AT54" s="245"/>
      <c r="AU54" s="253" t="s">
        <v>586</v>
      </c>
      <c r="AV54" s="253">
        <v>0</v>
      </c>
      <c r="AW54" s="253">
        <v>0</v>
      </c>
      <c r="AX54" s="253">
        <v>0</v>
      </c>
      <c r="AY54" s="253">
        <v>1411</v>
      </c>
      <c r="AZ54" s="253">
        <v>1</v>
      </c>
      <c r="BA54" s="245"/>
      <c r="BB54" s="253" t="s">
        <v>582</v>
      </c>
      <c r="BC54" s="253">
        <v>504600</v>
      </c>
      <c r="BD54" s="253">
        <v>15</v>
      </c>
      <c r="BE54" s="253">
        <v>3</v>
      </c>
      <c r="BF54" s="253">
        <v>105</v>
      </c>
      <c r="BG54" s="253">
        <v>1</v>
      </c>
      <c r="BH54" s="247" t="s">
        <v>586</v>
      </c>
      <c r="BI54" s="253">
        <v>0</v>
      </c>
      <c r="BJ54" s="253">
        <v>0</v>
      </c>
      <c r="BK54" s="253">
        <v>0</v>
      </c>
      <c r="BL54" s="253">
        <v>924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202.9219075</v>
      </c>
      <c r="I55" s="164"/>
      <c r="J55" s="157"/>
      <c r="K55" s="228"/>
      <c r="L55" s="228"/>
      <c r="M55" s="228"/>
      <c r="O55" s="241" t="s">
        <v>287</v>
      </c>
      <c r="P55" s="241">
        <v>189.90796452999999</v>
      </c>
      <c r="Q55" s="239"/>
      <c r="S55" s="253" t="s">
        <v>449</v>
      </c>
      <c r="T55" s="258">
        <v>0</v>
      </c>
      <c r="U55" s="258">
        <v>0</v>
      </c>
      <c r="V55" s="258">
        <v>0</v>
      </c>
      <c r="W55" s="258">
        <v>0</v>
      </c>
      <c r="X55" s="258">
        <v>0</v>
      </c>
      <c r="Y55" s="245"/>
      <c r="Z55" s="253" t="s">
        <v>587</v>
      </c>
      <c r="AA55" s="253">
        <v>1287100</v>
      </c>
      <c r="AB55" s="253">
        <v>10</v>
      </c>
      <c r="AC55" s="253">
        <v>2</v>
      </c>
      <c r="AD55" s="253">
        <v>841</v>
      </c>
      <c r="AE55" s="253">
        <v>1</v>
      </c>
      <c r="AF55" s="253"/>
      <c r="AG55" s="253" t="s">
        <v>587</v>
      </c>
      <c r="AH55" s="253">
        <v>0</v>
      </c>
      <c r="AI55" s="253">
        <v>0</v>
      </c>
      <c r="AJ55" s="253">
        <v>0</v>
      </c>
      <c r="AK55" s="253">
        <v>36</v>
      </c>
      <c r="AL55" s="253">
        <v>1</v>
      </c>
      <c r="AM55" s="245"/>
      <c r="AN55" s="253" t="s">
        <v>587</v>
      </c>
      <c r="AO55" s="253">
        <v>10829700</v>
      </c>
      <c r="AP55" s="253">
        <v>82</v>
      </c>
      <c r="AQ55" s="253">
        <v>13</v>
      </c>
      <c r="AR55" s="253">
        <v>1079</v>
      </c>
      <c r="AS55" s="253">
        <v>1</v>
      </c>
      <c r="AT55" s="245"/>
      <c r="AU55" s="253" t="s">
        <v>587</v>
      </c>
      <c r="AV55" s="253">
        <v>0</v>
      </c>
      <c r="AW55" s="253">
        <v>0</v>
      </c>
      <c r="AX55" s="253">
        <v>0</v>
      </c>
      <c r="AY55" s="253">
        <v>46</v>
      </c>
      <c r="AZ55" s="253">
        <v>1</v>
      </c>
      <c r="BA55" s="245"/>
      <c r="BB55" s="253" t="s">
        <v>583</v>
      </c>
      <c r="BC55" s="253">
        <v>102318480</v>
      </c>
      <c r="BD55" s="253">
        <v>1724</v>
      </c>
      <c r="BE55" s="253">
        <v>32</v>
      </c>
      <c r="BF55" s="253">
        <v>16913</v>
      </c>
      <c r="BG55" s="253">
        <v>1</v>
      </c>
      <c r="BH55" s="247" t="s">
        <v>587</v>
      </c>
      <c r="BI55" s="253">
        <v>0</v>
      </c>
      <c r="BJ55" s="253">
        <v>0</v>
      </c>
      <c r="BK55" s="253">
        <v>0</v>
      </c>
      <c r="BL55" s="253">
        <v>39</v>
      </c>
      <c r="BM55" s="253">
        <v>1</v>
      </c>
      <c r="BN55" s="253"/>
      <c r="BO55" s="256" t="s">
        <v>493</v>
      </c>
      <c r="BP55" s="264" t="s">
        <v>620</v>
      </c>
      <c r="BQ55" s="264" t="s">
        <v>569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473.03612378000003</v>
      </c>
      <c r="I56" s="164"/>
      <c r="J56" s="157"/>
      <c r="K56" s="228"/>
      <c r="L56" s="228"/>
      <c r="M56" s="228"/>
      <c r="O56" s="241" t="s">
        <v>288</v>
      </c>
      <c r="P56" s="241">
        <v>437.47374065000002</v>
      </c>
      <c r="Q56" s="239"/>
      <c r="S56" s="253" t="s">
        <v>447</v>
      </c>
      <c r="T56" s="258">
        <v>1798654.06</v>
      </c>
      <c r="U56" s="258">
        <v>4453</v>
      </c>
      <c r="V56" s="258">
        <v>3</v>
      </c>
      <c r="W56" s="258">
        <v>1419384</v>
      </c>
      <c r="X56" s="258">
        <v>0</v>
      </c>
      <c r="Y56" s="245"/>
      <c r="Z56" s="253" t="s">
        <v>588</v>
      </c>
      <c r="AA56" s="253">
        <v>41796280.020000003</v>
      </c>
      <c r="AB56" s="253">
        <v>330</v>
      </c>
      <c r="AC56" s="253">
        <v>15</v>
      </c>
      <c r="AD56" s="253">
        <v>868</v>
      </c>
      <c r="AE56" s="253">
        <v>1</v>
      </c>
      <c r="AF56" s="253"/>
      <c r="AG56" s="253" t="s">
        <v>588</v>
      </c>
      <c r="AH56" s="253">
        <v>0</v>
      </c>
      <c r="AI56" s="253">
        <v>0</v>
      </c>
      <c r="AJ56" s="253">
        <v>0</v>
      </c>
      <c r="AK56" s="253">
        <v>3</v>
      </c>
      <c r="AL56" s="253">
        <v>1</v>
      </c>
      <c r="AM56" s="245"/>
      <c r="AN56" s="253" t="s">
        <v>588</v>
      </c>
      <c r="AO56" s="253">
        <v>66925565.549999997</v>
      </c>
      <c r="AP56" s="253">
        <v>536</v>
      </c>
      <c r="AQ56" s="253">
        <v>40</v>
      </c>
      <c r="AR56" s="253">
        <v>1878</v>
      </c>
      <c r="AS56" s="253">
        <v>1</v>
      </c>
      <c r="AT56" s="245"/>
      <c r="AU56" s="253" t="s">
        <v>588</v>
      </c>
      <c r="AV56" s="253">
        <v>10744900.08</v>
      </c>
      <c r="AW56" s="253">
        <v>87</v>
      </c>
      <c r="AX56" s="253">
        <v>3</v>
      </c>
      <c r="AY56" s="253">
        <v>105</v>
      </c>
      <c r="AZ56" s="253">
        <v>1</v>
      </c>
      <c r="BA56" s="245"/>
      <c r="BB56" s="253" t="s">
        <v>584</v>
      </c>
      <c r="BC56" s="253">
        <v>19977576.149999999</v>
      </c>
      <c r="BD56" s="253">
        <v>858</v>
      </c>
      <c r="BE56" s="253">
        <v>12</v>
      </c>
      <c r="BF56" s="253">
        <v>3621</v>
      </c>
      <c r="BG56" s="253">
        <v>1</v>
      </c>
      <c r="BH56" s="247" t="s">
        <v>588</v>
      </c>
      <c r="BI56" s="253">
        <v>19257060</v>
      </c>
      <c r="BJ56" s="253">
        <v>155</v>
      </c>
      <c r="BK56" s="253">
        <v>6</v>
      </c>
      <c r="BL56" s="253">
        <v>52</v>
      </c>
      <c r="BM56" s="253">
        <v>1</v>
      </c>
      <c r="BN56" s="253"/>
      <c r="BO56" s="247"/>
      <c r="BP56" s="263" t="s">
        <v>621</v>
      </c>
      <c r="BQ56" s="263">
        <v>3350769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8099.33080617</v>
      </c>
      <c r="I57" s="164"/>
      <c r="J57" s="157"/>
      <c r="K57" s="228"/>
      <c r="L57" s="228"/>
      <c r="M57" s="228"/>
      <c r="O57" s="241" t="s">
        <v>289</v>
      </c>
      <c r="P57" s="241">
        <v>7973.5949300299999</v>
      </c>
      <c r="Q57" s="239"/>
      <c r="S57" s="253" t="s">
        <v>571</v>
      </c>
      <c r="T57" s="258">
        <v>0</v>
      </c>
      <c r="U57" s="258">
        <v>0</v>
      </c>
      <c r="V57" s="258">
        <v>0</v>
      </c>
      <c r="W57" s="258">
        <v>0</v>
      </c>
      <c r="X57" s="258">
        <v>1</v>
      </c>
      <c r="Y57" s="245"/>
      <c r="Z57" s="253" t="s">
        <v>589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589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589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589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613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589</v>
      </c>
      <c r="BI57" s="253">
        <v>0</v>
      </c>
      <c r="BJ57" s="253">
        <v>0</v>
      </c>
      <c r="BK57" s="253">
        <v>0</v>
      </c>
      <c r="BL57" s="253">
        <v>0</v>
      </c>
      <c r="BM57" s="253">
        <v>1</v>
      </c>
      <c r="BN57" s="253"/>
      <c r="BO57" s="247"/>
      <c r="BP57" s="263" t="s">
        <v>622</v>
      </c>
      <c r="BQ57" s="263">
        <v>1307872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823.16117855000005</v>
      </c>
      <c r="I58" s="164"/>
      <c r="J58" s="157"/>
      <c r="K58" s="228"/>
      <c r="L58" s="228"/>
      <c r="M58" s="228"/>
      <c r="O58" s="241" t="s">
        <v>290</v>
      </c>
      <c r="P58" s="241">
        <v>818.59367345999999</v>
      </c>
      <c r="Q58" s="239"/>
      <c r="S58" s="245" t="s">
        <v>451</v>
      </c>
      <c r="T58" s="245">
        <v>96485216.200000003</v>
      </c>
      <c r="U58" s="245">
        <v>2537</v>
      </c>
      <c r="V58" s="245">
        <v>23</v>
      </c>
      <c r="W58" s="245">
        <v>415604</v>
      </c>
      <c r="X58" s="245">
        <v>1</v>
      </c>
      <c r="Y58" s="245"/>
      <c r="Z58" s="253" t="s">
        <v>610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610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610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610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585</v>
      </c>
      <c r="BC58" s="253">
        <v>0</v>
      </c>
      <c r="BD58" s="253">
        <v>0</v>
      </c>
      <c r="BE58" s="253">
        <v>0</v>
      </c>
      <c r="BF58" s="253">
        <v>0</v>
      </c>
      <c r="BG58" s="253">
        <v>1</v>
      </c>
      <c r="BH58" s="247" t="s">
        <v>610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526.24810286000002</v>
      </c>
      <c r="I59" s="164"/>
      <c r="J59" s="157"/>
      <c r="K59" s="228"/>
      <c r="L59" s="228"/>
      <c r="M59" s="228"/>
      <c r="O59" s="241" t="s">
        <v>95</v>
      </c>
      <c r="P59" s="241">
        <v>547.44690218000005</v>
      </c>
      <c r="Q59" s="239"/>
      <c r="S59" s="245" t="s">
        <v>448</v>
      </c>
      <c r="T59" s="245">
        <v>0</v>
      </c>
      <c r="U59" s="245">
        <v>13542</v>
      </c>
      <c r="V59" s="245">
        <v>185</v>
      </c>
      <c r="W59" s="245">
        <v>557478</v>
      </c>
      <c r="X59" s="245">
        <v>1</v>
      </c>
      <c r="Y59" s="245"/>
      <c r="Z59" s="253" t="s">
        <v>611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611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611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611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586</v>
      </c>
      <c r="BC59" s="253">
        <v>19972620</v>
      </c>
      <c r="BD59" s="253">
        <v>122</v>
      </c>
      <c r="BE59" s="253">
        <v>32</v>
      </c>
      <c r="BF59" s="253">
        <v>19615</v>
      </c>
      <c r="BG59" s="253">
        <v>1</v>
      </c>
      <c r="BH59" s="247" t="s">
        <v>611</v>
      </c>
      <c r="BI59" s="253">
        <v>0</v>
      </c>
      <c r="BJ59" s="253">
        <v>0</v>
      </c>
      <c r="BK59" s="253">
        <v>0</v>
      </c>
      <c r="BL59" s="253">
        <v>0</v>
      </c>
      <c r="BM59" s="253">
        <v>1</v>
      </c>
      <c r="BN59" s="253"/>
      <c r="BO59" s="256" t="s">
        <v>475</v>
      </c>
      <c r="BP59" s="264" t="s">
        <v>539</v>
      </c>
      <c r="BQ59" s="264" t="s">
        <v>567</v>
      </c>
      <c r="BR59" s="264" t="s">
        <v>568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432.78604201000002</v>
      </c>
      <c r="I60" s="164"/>
      <c r="J60" s="157"/>
      <c r="K60" s="228"/>
      <c r="L60" s="228"/>
      <c r="M60" s="228"/>
      <c r="O60" s="241" t="s">
        <v>97</v>
      </c>
      <c r="P60" s="241">
        <v>446.94398529</v>
      </c>
      <c r="Q60" s="239"/>
      <c r="S60" s="254" t="s">
        <v>182</v>
      </c>
      <c r="T60" s="257">
        <v>1530479.09</v>
      </c>
      <c r="U60" s="257">
        <v>13568</v>
      </c>
      <c r="V60" s="257">
        <v>40</v>
      </c>
      <c r="W60" s="257">
        <v>616429</v>
      </c>
      <c r="X60" s="257">
        <v>1</v>
      </c>
      <c r="Y60" s="245"/>
      <c r="Z60" s="253" t="s">
        <v>590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590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590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590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587</v>
      </c>
      <c r="BC60" s="253">
        <v>7548100</v>
      </c>
      <c r="BD60" s="253">
        <v>59</v>
      </c>
      <c r="BE60" s="253">
        <v>10</v>
      </c>
      <c r="BF60" s="253">
        <v>1048</v>
      </c>
      <c r="BG60" s="253">
        <v>1</v>
      </c>
      <c r="BH60" s="247" t="s">
        <v>590</v>
      </c>
      <c r="BI60" s="253">
        <v>0</v>
      </c>
      <c r="BJ60" s="253">
        <v>0</v>
      </c>
      <c r="BK60" s="253">
        <v>0</v>
      </c>
      <c r="BL60" s="253">
        <v>0</v>
      </c>
      <c r="BM60" s="253">
        <v>1</v>
      </c>
      <c r="BN60" s="253"/>
      <c r="BO60" s="247"/>
      <c r="BP60" s="263">
        <v>287139914673.52893</v>
      </c>
      <c r="BQ60" s="263">
        <v>22011398</v>
      </c>
      <c r="BR60" s="263">
        <v>23899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82532.913573130005</v>
      </c>
      <c r="I61" s="164"/>
      <c r="J61" s="157"/>
      <c r="K61" s="228"/>
      <c r="L61" s="228"/>
      <c r="M61" s="228"/>
      <c r="O61" s="241" t="s">
        <v>293</v>
      </c>
      <c r="P61" s="241">
        <v>79451.270336989997</v>
      </c>
      <c r="Q61" s="239"/>
      <c r="R61" s="157"/>
      <c r="S61" s="253" t="s">
        <v>446</v>
      </c>
      <c r="T61" s="258">
        <v>17787919219.69249</v>
      </c>
      <c r="U61" s="258">
        <v>40405</v>
      </c>
      <c r="V61" s="258">
        <v>15767</v>
      </c>
      <c r="W61" s="258">
        <v>645478</v>
      </c>
      <c r="X61" s="258">
        <v>1</v>
      </c>
      <c r="Y61" s="245"/>
      <c r="Z61" s="253" t="s">
        <v>591</v>
      </c>
      <c r="AA61" s="253">
        <v>9136900.0099999998</v>
      </c>
      <c r="AB61" s="253">
        <v>70</v>
      </c>
      <c r="AC61" s="253">
        <v>1</v>
      </c>
      <c r="AD61" s="253">
        <v>4137</v>
      </c>
      <c r="AE61" s="253">
        <v>1</v>
      </c>
      <c r="AF61" s="253"/>
      <c r="AG61" s="253" t="s">
        <v>591</v>
      </c>
      <c r="AH61" s="253">
        <v>0</v>
      </c>
      <c r="AI61" s="253">
        <v>0</v>
      </c>
      <c r="AJ61" s="253">
        <v>0</v>
      </c>
      <c r="AK61" s="253">
        <v>247</v>
      </c>
      <c r="AL61" s="253">
        <v>1</v>
      </c>
      <c r="AM61" s="245"/>
      <c r="AN61" s="253" t="s">
        <v>591</v>
      </c>
      <c r="AO61" s="253">
        <v>1233600</v>
      </c>
      <c r="AP61" s="253">
        <v>10</v>
      </c>
      <c r="AQ61" s="253">
        <v>1</v>
      </c>
      <c r="AR61" s="253">
        <v>3724</v>
      </c>
      <c r="AS61" s="253">
        <v>1</v>
      </c>
      <c r="AT61" s="245"/>
      <c r="AU61" s="253" t="s">
        <v>591</v>
      </c>
      <c r="AV61" s="253">
        <v>0</v>
      </c>
      <c r="AW61" s="253">
        <v>0</v>
      </c>
      <c r="AX61" s="253">
        <v>0</v>
      </c>
      <c r="AY61" s="253">
        <v>177</v>
      </c>
      <c r="AZ61" s="253">
        <v>1</v>
      </c>
      <c r="BA61" s="245"/>
      <c r="BB61" s="253" t="s">
        <v>588</v>
      </c>
      <c r="BC61" s="253">
        <v>27153890</v>
      </c>
      <c r="BD61" s="253">
        <v>222</v>
      </c>
      <c r="BE61" s="253">
        <v>18</v>
      </c>
      <c r="BF61" s="253">
        <v>504</v>
      </c>
      <c r="BG61" s="253">
        <v>1</v>
      </c>
      <c r="BH61" s="247" t="s">
        <v>591</v>
      </c>
      <c r="BI61" s="253">
        <v>0</v>
      </c>
      <c r="BJ61" s="253">
        <v>0</v>
      </c>
      <c r="BK61" s="253">
        <v>0</v>
      </c>
      <c r="BL61" s="253">
        <v>275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23330.073971130001</v>
      </c>
      <c r="I62" s="164"/>
      <c r="J62" s="157"/>
      <c r="K62" s="228"/>
      <c r="L62" s="228"/>
      <c r="M62" s="228"/>
      <c r="O62" s="241" t="s">
        <v>99</v>
      </c>
      <c r="P62" s="241">
        <v>22018.778949110001</v>
      </c>
      <c r="Q62" s="239"/>
      <c r="R62" s="157"/>
      <c r="S62" s="253" t="s">
        <v>449</v>
      </c>
      <c r="T62" s="258">
        <v>5586979.0499999998</v>
      </c>
      <c r="U62" s="258">
        <v>8700</v>
      </c>
      <c r="V62" s="258">
        <v>1</v>
      </c>
      <c r="W62" s="258">
        <v>2361338</v>
      </c>
      <c r="X62" s="258">
        <v>1</v>
      </c>
      <c r="Y62" s="245"/>
      <c r="Z62" s="253" t="s">
        <v>592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592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592</v>
      </c>
      <c r="AO62" s="253">
        <v>3829100</v>
      </c>
      <c r="AP62" s="253">
        <v>40</v>
      </c>
      <c r="AQ62" s="253">
        <v>2</v>
      </c>
      <c r="AR62" s="253">
        <v>0</v>
      </c>
      <c r="AS62" s="253">
        <v>1</v>
      </c>
      <c r="AT62" s="245"/>
      <c r="AU62" s="253" t="s">
        <v>592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589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592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539</v>
      </c>
      <c r="BQ62" s="264" t="s">
        <v>567</v>
      </c>
      <c r="BR62" s="264" t="s">
        <v>568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239.01891753999999</v>
      </c>
      <c r="I63" s="164"/>
      <c r="J63" s="157"/>
      <c r="K63" s="228"/>
      <c r="L63" s="228"/>
      <c r="M63" s="228"/>
      <c r="O63" s="241" t="s">
        <v>294</v>
      </c>
      <c r="P63" s="241">
        <v>242.54518168999999</v>
      </c>
      <c r="Q63" s="239"/>
      <c r="R63" s="153" t="s">
        <v>456</v>
      </c>
      <c r="S63" s="253" t="s">
        <v>565</v>
      </c>
      <c r="T63" s="258" t="s">
        <v>566</v>
      </c>
      <c r="U63" s="258" t="s">
        <v>567</v>
      </c>
      <c r="V63" s="258" t="s">
        <v>568</v>
      </c>
      <c r="W63" s="258" t="s">
        <v>569</v>
      </c>
      <c r="X63" s="258" t="s">
        <v>570</v>
      </c>
      <c r="Y63" s="245"/>
      <c r="Z63" s="253" t="s">
        <v>593</v>
      </c>
      <c r="AA63" s="253">
        <v>26728789.914000001</v>
      </c>
      <c r="AB63" s="253">
        <v>224</v>
      </c>
      <c r="AC63" s="253">
        <v>24</v>
      </c>
      <c r="AD63" s="253">
        <v>1290</v>
      </c>
      <c r="AE63" s="253">
        <v>1</v>
      </c>
      <c r="AF63" s="253"/>
      <c r="AG63" s="253" t="s">
        <v>593</v>
      </c>
      <c r="AH63" s="253">
        <v>237400</v>
      </c>
      <c r="AI63" s="253">
        <v>2</v>
      </c>
      <c r="AJ63" s="253">
        <v>2</v>
      </c>
      <c r="AK63" s="253">
        <v>187</v>
      </c>
      <c r="AL63" s="253">
        <v>1</v>
      </c>
      <c r="AM63" s="245"/>
      <c r="AN63" s="253" t="s">
        <v>593</v>
      </c>
      <c r="AO63" s="253">
        <v>797500</v>
      </c>
      <c r="AP63" s="253">
        <v>7</v>
      </c>
      <c r="AQ63" s="253">
        <v>7</v>
      </c>
      <c r="AR63" s="253">
        <v>329</v>
      </c>
      <c r="AS63" s="253">
        <v>1</v>
      </c>
      <c r="AT63" s="245"/>
      <c r="AU63" s="253" t="s">
        <v>593</v>
      </c>
      <c r="AV63" s="253">
        <v>115200</v>
      </c>
      <c r="AW63" s="253">
        <v>1</v>
      </c>
      <c r="AX63" s="253">
        <v>1</v>
      </c>
      <c r="AY63" s="253">
        <v>15</v>
      </c>
      <c r="AZ63" s="253">
        <v>1</v>
      </c>
      <c r="BA63" s="245"/>
      <c r="BB63" s="253" t="s">
        <v>610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593</v>
      </c>
      <c r="BI63" s="253">
        <v>122200</v>
      </c>
      <c r="BJ63" s="253">
        <v>1</v>
      </c>
      <c r="BK63" s="253">
        <v>1</v>
      </c>
      <c r="BL63" s="253">
        <v>45</v>
      </c>
      <c r="BM63" s="253">
        <v>1</v>
      </c>
      <c r="BN63" s="253"/>
      <c r="BO63" s="251"/>
      <c r="BP63" s="263">
        <v>216166965267.02499</v>
      </c>
      <c r="BQ63" s="263">
        <v>12234859</v>
      </c>
      <c r="BR63" s="263">
        <v>1546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180.40812491</v>
      </c>
      <c r="I64" s="164"/>
      <c r="J64" s="3"/>
      <c r="K64" s="228"/>
      <c r="L64" s="228"/>
      <c r="M64" s="228"/>
      <c r="O64" s="241" t="s">
        <v>297</v>
      </c>
      <c r="P64" s="241">
        <v>183.41303334</v>
      </c>
      <c r="Q64" s="239"/>
      <c r="R64" s="157"/>
      <c r="S64" s="253" t="s">
        <v>451</v>
      </c>
      <c r="T64" s="258">
        <v>155841820.37</v>
      </c>
      <c r="U64" s="258">
        <v>237687</v>
      </c>
      <c r="V64" s="258">
        <v>354</v>
      </c>
      <c r="W64" s="258">
        <v>237659</v>
      </c>
      <c r="X64" s="258">
        <v>0</v>
      </c>
      <c r="Y64" s="245"/>
      <c r="Z64" s="253" t="s">
        <v>594</v>
      </c>
      <c r="AA64" s="253">
        <v>2786470</v>
      </c>
      <c r="AB64" s="253">
        <v>31</v>
      </c>
      <c r="AC64" s="253">
        <v>4</v>
      </c>
      <c r="AD64" s="253">
        <v>101</v>
      </c>
      <c r="AE64" s="253">
        <v>1</v>
      </c>
      <c r="AF64" s="253"/>
      <c r="AG64" s="253" t="s">
        <v>594</v>
      </c>
      <c r="AH64" s="253">
        <v>85470</v>
      </c>
      <c r="AI64" s="253">
        <v>1</v>
      </c>
      <c r="AJ64" s="253">
        <v>1</v>
      </c>
      <c r="AK64" s="253">
        <v>11</v>
      </c>
      <c r="AL64" s="253">
        <v>1</v>
      </c>
      <c r="AM64" s="245"/>
      <c r="AN64" s="253" t="s">
        <v>594</v>
      </c>
      <c r="AO64" s="253">
        <v>3333290</v>
      </c>
      <c r="AP64" s="253">
        <v>36</v>
      </c>
      <c r="AQ64" s="253">
        <v>2</v>
      </c>
      <c r="AR64" s="253">
        <v>283</v>
      </c>
      <c r="AS64" s="253">
        <v>1</v>
      </c>
      <c r="AT64" s="245"/>
      <c r="AU64" s="253" t="s">
        <v>594</v>
      </c>
      <c r="AV64" s="253">
        <v>0</v>
      </c>
      <c r="AW64" s="253">
        <v>0</v>
      </c>
      <c r="AX64" s="253">
        <v>0</v>
      </c>
      <c r="AY64" s="253">
        <v>0</v>
      </c>
      <c r="AZ64" s="253">
        <v>1</v>
      </c>
      <c r="BA64" s="245"/>
      <c r="BB64" s="253" t="s">
        <v>611</v>
      </c>
      <c r="BC64" s="253">
        <v>0</v>
      </c>
      <c r="BD64" s="253">
        <v>0</v>
      </c>
      <c r="BE64" s="253">
        <v>0</v>
      </c>
      <c r="BF64" s="253">
        <v>0</v>
      </c>
      <c r="BG64" s="253">
        <v>1</v>
      </c>
      <c r="BH64" s="247" t="s">
        <v>594</v>
      </c>
      <c r="BI64" s="253">
        <v>0</v>
      </c>
      <c r="BJ64" s="253">
        <v>0</v>
      </c>
      <c r="BK64" s="253">
        <v>0</v>
      </c>
      <c r="BL64" s="253">
        <v>22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13543.289314989999</v>
      </c>
      <c r="I65" s="164"/>
      <c r="J65" s="3"/>
      <c r="K65" s="228"/>
      <c r="L65" s="228"/>
      <c r="M65" s="228"/>
      <c r="O65" s="241" t="s">
        <v>298</v>
      </c>
      <c r="P65" s="241">
        <v>13447.117956960001</v>
      </c>
      <c r="Q65" s="239"/>
      <c r="R65" s="157"/>
      <c r="S65" s="253" t="s">
        <v>446</v>
      </c>
      <c r="T65" s="258">
        <v>2621445411.3800001</v>
      </c>
      <c r="U65" s="258">
        <v>381451</v>
      </c>
      <c r="V65" s="258">
        <v>1310</v>
      </c>
      <c r="W65" s="258">
        <v>808972</v>
      </c>
      <c r="X65" s="258">
        <v>0</v>
      </c>
      <c r="Y65" s="245"/>
      <c r="Z65" s="253" t="s">
        <v>595</v>
      </c>
      <c r="AA65" s="253">
        <v>8278775</v>
      </c>
      <c r="AB65" s="253">
        <v>73</v>
      </c>
      <c r="AC65" s="253">
        <v>7</v>
      </c>
      <c r="AD65" s="253">
        <v>13258</v>
      </c>
      <c r="AE65" s="253">
        <v>1</v>
      </c>
      <c r="AF65" s="253"/>
      <c r="AG65" s="253" t="s">
        <v>595</v>
      </c>
      <c r="AH65" s="253">
        <v>0</v>
      </c>
      <c r="AI65" s="253">
        <v>0</v>
      </c>
      <c r="AJ65" s="253">
        <v>0</v>
      </c>
      <c r="AK65" s="253">
        <v>594</v>
      </c>
      <c r="AL65" s="253">
        <v>1</v>
      </c>
      <c r="AM65" s="245"/>
      <c r="AN65" s="253" t="s">
        <v>595</v>
      </c>
      <c r="AO65" s="253">
        <v>5509800</v>
      </c>
      <c r="AP65" s="253">
        <v>52</v>
      </c>
      <c r="AQ65" s="253">
        <v>4</v>
      </c>
      <c r="AR65" s="253">
        <v>13982</v>
      </c>
      <c r="AS65" s="253">
        <v>1</v>
      </c>
      <c r="AT65" s="245"/>
      <c r="AU65" s="253" t="s">
        <v>595</v>
      </c>
      <c r="AV65" s="253">
        <v>0</v>
      </c>
      <c r="AW65" s="253">
        <v>0</v>
      </c>
      <c r="AX65" s="253">
        <v>0</v>
      </c>
      <c r="AY65" s="253">
        <v>651</v>
      </c>
      <c r="AZ65" s="253">
        <v>1</v>
      </c>
      <c r="BA65" s="245"/>
      <c r="BB65" s="253" t="s">
        <v>590</v>
      </c>
      <c r="BC65" s="253">
        <v>0</v>
      </c>
      <c r="BD65" s="253">
        <v>0</v>
      </c>
      <c r="BE65" s="253">
        <v>0</v>
      </c>
      <c r="BF65" s="253">
        <v>0</v>
      </c>
      <c r="BG65" s="253">
        <v>1</v>
      </c>
      <c r="BH65" s="247" t="s">
        <v>617</v>
      </c>
      <c r="BI65" s="253">
        <v>0</v>
      </c>
      <c r="BJ65" s="253">
        <v>0</v>
      </c>
      <c r="BK65" s="253">
        <v>0</v>
      </c>
      <c r="BL65" s="253">
        <v>0</v>
      </c>
      <c r="BM65" s="253">
        <v>1</v>
      </c>
      <c r="BN65" s="253"/>
      <c r="BO65" s="256" t="s">
        <v>476</v>
      </c>
      <c r="BP65" s="264" t="s">
        <v>539</v>
      </c>
      <c r="BQ65" s="264" t="s">
        <v>567</v>
      </c>
      <c r="BR65" s="264" t="s">
        <v>568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4468.0979994500003</v>
      </c>
      <c r="I66" s="164"/>
      <c r="J66" s="3"/>
      <c r="K66" s="228"/>
      <c r="L66" s="228"/>
      <c r="M66" s="228"/>
      <c r="O66" s="241" t="s">
        <v>299</v>
      </c>
      <c r="P66" s="241">
        <v>5292.1225628900002</v>
      </c>
      <c r="Q66" s="239"/>
      <c r="R66" s="157"/>
      <c r="S66" s="253" t="s">
        <v>449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596</v>
      </c>
      <c r="AA66" s="253">
        <v>1407275</v>
      </c>
      <c r="AB66" s="253">
        <v>17</v>
      </c>
      <c r="AC66" s="253">
        <v>5</v>
      </c>
      <c r="AD66" s="253">
        <v>703</v>
      </c>
      <c r="AE66" s="253">
        <v>1</v>
      </c>
      <c r="AF66" s="253"/>
      <c r="AG66" s="253" t="s">
        <v>596</v>
      </c>
      <c r="AH66" s="253">
        <v>403875</v>
      </c>
      <c r="AI66" s="253">
        <v>5</v>
      </c>
      <c r="AJ66" s="253">
        <v>1</v>
      </c>
      <c r="AK66" s="253">
        <v>41</v>
      </c>
      <c r="AL66" s="253">
        <v>1</v>
      </c>
      <c r="AM66" s="245"/>
      <c r="AN66" s="253" t="s">
        <v>596</v>
      </c>
      <c r="AO66" s="253">
        <v>4566236</v>
      </c>
      <c r="AP66" s="253">
        <v>55</v>
      </c>
      <c r="AQ66" s="253">
        <v>8</v>
      </c>
      <c r="AR66" s="253">
        <v>676</v>
      </c>
      <c r="AS66" s="253">
        <v>1</v>
      </c>
      <c r="AT66" s="245"/>
      <c r="AU66" s="253" t="s">
        <v>596</v>
      </c>
      <c r="AV66" s="253">
        <v>0</v>
      </c>
      <c r="AW66" s="253">
        <v>0</v>
      </c>
      <c r="AX66" s="253">
        <v>0</v>
      </c>
      <c r="AY66" s="253">
        <v>34</v>
      </c>
      <c r="AZ66" s="253">
        <v>1</v>
      </c>
      <c r="BA66" s="245"/>
      <c r="BB66" s="253" t="s">
        <v>591</v>
      </c>
      <c r="BC66" s="253">
        <v>19752889.965</v>
      </c>
      <c r="BD66" s="253">
        <v>175</v>
      </c>
      <c r="BE66" s="253">
        <v>5</v>
      </c>
      <c r="BF66" s="253">
        <v>4053</v>
      </c>
      <c r="BG66" s="253">
        <v>1</v>
      </c>
      <c r="BH66" s="247" t="s">
        <v>618</v>
      </c>
      <c r="BI66" s="253">
        <v>0</v>
      </c>
      <c r="BJ66" s="253">
        <v>0</v>
      </c>
      <c r="BK66" s="253">
        <v>0</v>
      </c>
      <c r="BL66" s="253">
        <v>0</v>
      </c>
      <c r="BM66" s="253">
        <v>1</v>
      </c>
      <c r="BN66" s="253"/>
      <c r="BO66" s="247"/>
      <c r="BP66" s="263">
        <v>342310315614.20001</v>
      </c>
      <c r="BQ66" s="263">
        <v>25323778</v>
      </c>
      <c r="BR66" s="263">
        <v>34202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166.89357063</v>
      </c>
      <c r="I67" s="164"/>
      <c r="J67" s="3"/>
      <c r="K67" s="228"/>
      <c r="L67" s="228"/>
      <c r="M67" s="228"/>
      <c r="O67" s="241" t="s">
        <v>300</v>
      </c>
      <c r="P67" s="241">
        <v>175.30599126000001</v>
      </c>
      <c r="Q67" s="239"/>
      <c r="R67" s="157"/>
      <c r="S67" s="253" t="s">
        <v>447</v>
      </c>
      <c r="T67" s="258">
        <v>291659198.69999999</v>
      </c>
      <c r="U67" s="258">
        <v>945608</v>
      </c>
      <c r="V67" s="258">
        <v>550</v>
      </c>
      <c r="W67" s="258">
        <v>2066142</v>
      </c>
      <c r="X67" s="258">
        <v>0</v>
      </c>
      <c r="Y67" s="245"/>
      <c r="Z67" s="253" t="s">
        <v>597</v>
      </c>
      <c r="AA67" s="253">
        <v>25086590.07</v>
      </c>
      <c r="AB67" s="253">
        <v>197</v>
      </c>
      <c r="AC67" s="253">
        <v>15</v>
      </c>
      <c r="AD67" s="253">
        <v>589</v>
      </c>
      <c r="AE67" s="253">
        <v>1</v>
      </c>
      <c r="AF67" s="253"/>
      <c r="AG67" s="253" t="s">
        <v>597</v>
      </c>
      <c r="AH67" s="253">
        <v>0</v>
      </c>
      <c r="AI67" s="253">
        <v>0</v>
      </c>
      <c r="AJ67" s="253">
        <v>0</v>
      </c>
      <c r="AK67" s="253">
        <v>21</v>
      </c>
      <c r="AL67" s="253">
        <v>1</v>
      </c>
      <c r="AM67" s="245"/>
      <c r="AN67" s="253" t="s">
        <v>597</v>
      </c>
      <c r="AO67" s="253">
        <v>17057457.530000001</v>
      </c>
      <c r="AP67" s="253">
        <v>142</v>
      </c>
      <c r="AQ67" s="253">
        <v>18</v>
      </c>
      <c r="AR67" s="253">
        <v>491</v>
      </c>
      <c r="AS67" s="253">
        <v>1</v>
      </c>
      <c r="AT67" s="245"/>
      <c r="AU67" s="253" t="s">
        <v>597</v>
      </c>
      <c r="AV67" s="253">
        <v>2986680.03</v>
      </c>
      <c r="AW67" s="253">
        <v>25</v>
      </c>
      <c r="AX67" s="253">
        <v>2</v>
      </c>
      <c r="AY67" s="253">
        <v>28</v>
      </c>
      <c r="AZ67" s="253">
        <v>1</v>
      </c>
      <c r="BA67" s="245"/>
      <c r="BB67" s="253" t="s">
        <v>592</v>
      </c>
      <c r="BC67" s="253">
        <v>0</v>
      </c>
      <c r="BD67" s="253">
        <v>0</v>
      </c>
      <c r="BE67" s="253">
        <v>0</v>
      </c>
      <c r="BF67" s="253">
        <v>0</v>
      </c>
      <c r="BG67" s="253">
        <v>1</v>
      </c>
      <c r="BH67" s="247" t="s">
        <v>595</v>
      </c>
      <c r="BI67" s="253">
        <v>0</v>
      </c>
      <c r="BJ67" s="253">
        <v>0</v>
      </c>
      <c r="BK67" s="253">
        <v>0</v>
      </c>
      <c r="BL67" s="253">
        <v>20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43280</v>
      </c>
      <c r="D68" s="190">
        <v>25399.09237884</v>
      </c>
      <c r="E68" s="223">
        <v>1</v>
      </c>
      <c r="F68" s="213"/>
      <c r="G68" s="223" t="s">
        <v>301</v>
      </c>
      <c r="H68" s="223">
        <v>1874.64445284</v>
      </c>
      <c r="I68" s="164"/>
      <c r="J68" s="3"/>
      <c r="K68" s="228"/>
      <c r="L68" s="228"/>
      <c r="M68" s="228"/>
      <c r="O68" s="241" t="s">
        <v>301</v>
      </c>
      <c r="P68" s="241">
        <v>1955.2845838799999</v>
      </c>
      <c r="Q68" s="239"/>
      <c r="R68" s="157"/>
      <c r="S68" s="253" t="s">
        <v>571</v>
      </c>
      <c r="T68" s="258">
        <v>0</v>
      </c>
      <c r="U68" s="258">
        <v>0</v>
      </c>
      <c r="V68" s="258">
        <v>0</v>
      </c>
      <c r="W68" s="258">
        <v>0</v>
      </c>
      <c r="X68" s="258">
        <v>1</v>
      </c>
      <c r="Y68" s="245"/>
      <c r="Z68" s="253" t="s">
        <v>598</v>
      </c>
      <c r="AA68" s="253">
        <v>0</v>
      </c>
      <c r="AB68" s="253">
        <v>0</v>
      </c>
      <c r="AC68" s="253">
        <v>0</v>
      </c>
      <c r="AD68" s="253">
        <v>840</v>
      </c>
      <c r="AE68" s="253">
        <v>1</v>
      </c>
      <c r="AF68" s="253"/>
      <c r="AG68" s="253" t="s">
        <v>598</v>
      </c>
      <c r="AH68" s="253">
        <v>0</v>
      </c>
      <c r="AI68" s="253">
        <v>0</v>
      </c>
      <c r="AJ68" s="253">
        <v>0</v>
      </c>
      <c r="AK68" s="253">
        <v>40</v>
      </c>
      <c r="AL68" s="253">
        <v>1</v>
      </c>
      <c r="AM68" s="245"/>
      <c r="AN68" s="253" t="s">
        <v>598</v>
      </c>
      <c r="AO68" s="253">
        <v>1479200</v>
      </c>
      <c r="AP68" s="253">
        <v>4</v>
      </c>
      <c r="AQ68" s="253">
        <v>1</v>
      </c>
      <c r="AR68" s="253">
        <v>924</v>
      </c>
      <c r="AS68" s="253">
        <v>1</v>
      </c>
      <c r="AT68" s="245"/>
      <c r="AU68" s="253" t="s">
        <v>598</v>
      </c>
      <c r="AV68" s="253">
        <v>0</v>
      </c>
      <c r="AW68" s="253">
        <v>0</v>
      </c>
      <c r="AX68" s="253">
        <v>0</v>
      </c>
      <c r="AY68" s="253">
        <v>40</v>
      </c>
      <c r="AZ68" s="253">
        <v>1</v>
      </c>
      <c r="BA68" s="245"/>
      <c r="BB68" s="253" t="s">
        <v>593</v>
      </c>
      <c r="BC68" s="253">
        <v>9187419.9940000009</v>
      </c>
      <c r="BD68" s="253">
        <v>76</v>
      </c>
      <c r="BE68" s="253">
        <v>21</v>
      </c>
      <c r="BF68" s="253">
        <v>1007</v>
      </c>
      <c r="BG68" s="253">
        <v>1</v>
      </c>
      <c r="BH68" s="247" t="s">
        <v>596</v>
      </c>
      <c r="BI68" s="253">
        <v>0</v>
      </c>
      <c r="BJ68" s="253">
        <v>0</v>
      </c>
      <c r="BK68" s="253">
        <v>0</v>
      </c>
      <c r="BL68" s="253">
        <v>24</v>
      </c>
      <c r="BM68" s="253">
        <v>1</v>
      </c>
      <c r="BN68" s="253"/>
      <c r="BO68" s="256" t="s">
        <v>477</v>
      </c>
      <c r="BP68" s="264" t="s">
        <v>539</v>
      </c>
      <c r="BQ68" s="264" t="s">
        <v>567</v>
      </c>
      <c r="BR68" s="264" t="s">
        <v>568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13011.721600000001</v>
      </c>
      <c r="I69" s="164"/>
      <c r="J69" s="3"/>
      <c r="K69" s="228"/>
      <c r="L69" s="228"/>
      <c r="M69" s="228"/>
      <c r="O69" s="241" t="s">
        <v>303</v>
      </c>
      <c r="P69" s="241">
        <v>12946.234200000001</v>
      </c>
      <c r="Q69" s="239"/>
      <c r="R69" s="157"/>
      <c r="S69" s="253" t="s">
        <v>451</v>
      </c>
      <c r="T69" s="258">
        <v>8463415734.3730001</v>
      </c>
      <c r="U69" s="258">
        <v>387540</v>
      </c>
      <c r="V69" s="258">
        <v>271</v>
      </c>
      <c r="W69" s="258">
        <v>301213</v>
      </c>
      <c r="X69" s="258">
        <v>1</v>
      </c>
      <c r="Y69" s="245"/>
      <c r="Z69" s="253" t="s">
        <v>599</v>
      </c>
      <c r="AA69" s="253">
        <v>15963950</v>
      </c>
      <c r="AB69" s="253">
        <v>50</v>
      </c>
      <c r="AC69" s="253">
        <v>9</v>
      </c>
      <c r="AD69" s="253">
        <v>575</v>
      </c>
      <c r="AE69" s="253">
        <v>1</v>
      </c>
      <c r="AF69" s="253"/>
      <c r="AG69" s="253" t="s">
        <v>599</v>
      </c>
      <c r="AH69" s="253">
        <v>0</v>
      </c>
      <c r="AI69" s="253">
        <v>0</v>
      </c>
      <c r="AJ69" s="253">
        <v>0</v>
      </c>
      <c r="AK69" s="253">
        <v>30</v>
      </c>
      <c r="AL69" s="253">
        <v>1</v>
      </c>
      <c r="AM69" s="245"/>
      <c r="AN69" s="253" t="s">
        <v>599</v>
      </c>
      <c r="AO69" s="253">
        <v>6582000</v>
      </c>
      <c r="AP69" s="253">
        <v>21</v>
      </c>
      <c r="AQ69" s="253">
        <v>5</v>
      </c>
      <c r="AR69" s="253">
        <v>826</v>
      </c>
      <c r="AS69" s="253">
        <v>1</v>
      </c>
      <c r="AT69" s="245"/>
      <c r="AU69" s="253" t="s">
        <v>599</v>
      </c>
      <c r="AV69" s="253">
        <v>1803000</v>
      </c>
      <c r="AW69" s="253">
        <v>6</v>
      </c>
      <c r="AX69" s="253">
        <v>2</v>
      </c>
      <c r="AY69" s="253">
        <v>25</v>
      </c>
      <c r="AZ69" s="253">
        <v>1</v>
      </c>
      <c r="BA69" s="245"/>
      <c r="BB69" s="253" t="s">
        <v>594</v>
      </c>
      <c r="BC69" s="253">
        <v>750200</v>
      </c>
      <c r="BD69" s="253">
        <v>8</v>
      </c>
      <c r="BE69" s="253">
        <v>4</v>
      </c>
      <c r="BF69" s="253">
        <v>447</v>
      </c>
      <c r="BG69" s="253">
        <v>1</v>
      </c>
      <c r="BH69" s="247" t="s">
        <v>597</v>
      </c>
      <c r="BI69" s="253">
        <v>246920</v>
      </c>
      <c r="BJ69" s="253">
        <v>2</v>
      </c>
      <c r="BK69" s="253">
        <v>1</v>
      </c>
      <c r="BL69" s="253">
        <v>6</v>
      </c>
      <c r="BM69" s="253">
        <v>1</v>
      </c>
      <c r="BN69" s="253"/>
      <c r="BO69" s="247"/>
      <c r="BP69" s="263">
        <v>91004759493.800003</v>
      </c>
      <c r="BQ69" s="263">
        <v>6684304</v>
      </c>
      <c r="BR69" s="263">
        <v>1485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23056.302130259999</v>
      </c>
      <c r="I70" s="164"/>
      <c r="J70" s="3"/>
      <c r="K70" s="228"/>
      <c r="L70" s="228"/>
      <c r="M70" s="228"/>
      <c r="O70" s="241" t="s">
        <v>304</v>
      </c>
      <c r="P70" s="241">
        <v>23255.220989329999</v>
      </c>
      <c r="Q70" s="239"/>
      <c r="R70" s="157"/>
      <c r="S70" s="253" t="s">
        <v>448</v>
      </c>
      <c r="T70" s="258">
        <v>14631587.359999999</v>
      </c>
      <c r="U70" s="258">
        <v>1704799</v>
      </c>
      <c r="V70" s="258">
        <v>7688</v>
      </c>
      <c r="W70" s="258">
        <v>929721</v>
      </c>
      <c r="X70" s="258">
        <v>1</v>
      </c>
      <c r="Y70" s="245"/>
      <c r="Z70" s="253" t="s">
        <v>600</v>
      </c>
      <c r="AA70" s="253">
        <v>9803288087.9150009</v>
      </c>
      <c r="AB70" s="253">
        <v>43766</v>
      </c>
      <c r="AC70" s="253">
        <v>4471</v>
      </c>
      <c r="AD70" s="253">
        <v>448682</v>
      </c>
      <c r="AE70" s="253">
        <v>1</v>
      </c>
      <c r="AF70" s="253"/>
      <c r="AG70" s="253" t="s">
        <v>600</v>
      </c>
      <c r="AH70" s="253">
        <v>397594754.39999998</v>
      </c>
      <c r="AI70" s="253">
        <v>1826</v>
      </c>
      <c r="AJ70" s="253">
        <v>197</v>
      </c>
      <c r="AK70" s="253">
        <v>20878</v>
      </c>
      <c r="AL70" s="253">
        <v>1</v>
      </c>
      <c r="AM70" s="245"/>
      <c r="AN70" s="253" t="s">
        <v>600</v>
      </c>
      <c r="AO70" s="253">
        <v>16237255336.404989</v>
      </c>
      <c r="AP70" s="253">
        <v>69408</v>
      </c>
      <c r="AQ70" s="253">
        <v>4893</v>
      </c>
      <c r="AR70" s="253">
        <v>415794</v>
      </c>
      <c r="AS70" s="253">
        <v>1</v>
      </c>
      <c r="AT70" s="245"/>
      <c r="AU70" s="253" t="s">
        <v>600</v>
      </c>
      <c r="AV70" s="253">
        <v>365432732.89999998</v>
      </c>
      <c r="AW70" s="253">
        <v>1596</v>
      </c>
      <c r="AX70" s="253">
        <v>282</v>
      </c>
      <c r="AY70" s="253">
        <v>21159</v>
      </c>
      <c r="AZ70" s="253">
        <v>1</v>
      </c>
      <c r="BA70" s="245"/>
      <c r="BB70" s="253" t="s">
        <v>617</v>
      </c>
      <c r="BC70" s="253">
        <v>0</v>
      </c>
      <c r="BD70" s="253">
        <v>0</v>
      </c>
      <c r="BE70" s="253">
        <v>0</v>
      </c>
      <c r="BF70" s="253">
        <v>0</v>
      </c>
      <c r="BG70" s="253">
        <v>1</v>
      </c>
      <c r="BH70" s="247" t="s">
        <v>598</v>
      </c>
      <c r="BI70" s="253">
        <v>0</v>
      </c>
      <c r="BJ70" s="253">
        <v>0</v>
      </c>
      <c r="BK70" s="253">
        <v>0</v>
      </c>
      <c r="BL70" s="253">
        <v>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26498.361235659999</v>
      </c>
      <c r="I71" s="164"/>
      <c r="J71" s="3"/>
      <c r="K71" s="228"/>
      <c r="L71" s="228"/>
      <c r="M71" s="228"/>
      <c r="O71" s="241" t="s">
        <v>58</v>
      </c>
      <c r="P71" s="241">
        <v>26067.19372453</v>
      </c>
      <c r="Q71" s="239"/>
      <c r="R71" s="157"/>
      <c r="S71" s="253" t="s">
        <v>182</v>
      </c>
      <c r="T71" s="258">
        <v>48840919.090000004</v>
      </c>
      <c r="U71" s="258">
        <v>548830</v>
      </c>
      <c r="V71" s="258">
        <v>134</v>
      </c>
      <c r="W71" s="258">
        <v>1920406</v>
      </c>
      <c r="X71" s="258">
        <v>1</v>
      </c>
      <c r="Y71" s="245"/>
      <c r="Z71" s="253" t="s">
        <v>612</v>
      </c>
      <c r="AA71" s="253">
        <v>0</v>
      </c>
      <c r="AB71" s="253">
        <v>0</v>
      </c>
      <c r="AC71" s="253">
        <v>0</v>
      </c>
      <c r="AD71" s="253">
        <v>0</v>
      </c>
      <c r="AE71" s="253">
        <v>1</v>
      </c>
      <c r="AF71" s="253"/>
      <c r="AG71" s="253" t="s">
        <v>612</v>
      </c>
      <c r="AH71" s="253">
        <v>0</v>
      </c>
      <c r="AI71" s="253">
        <v>0</v>
      </c>
      <c r="AJ71" s="253">
        <v>0</v>
      </c>
      <c r="AK71" s="253">
        <v>0</v>
      </c>
      <c r="AL71" s="253">
        <v>1</v>
      </c>
      <c r="AM71" s="245"/>
      <c r="AN71" s="253" t="s">
        <v>612</v>
      </c>
      <c r="AO71" s="253">
        <v>0</v>
      </c>
      <c r="AP71" s="253">
        <v>0</v>
      </c>
      <c r="AQ71" s="253">
        <v>0</v>
      </c>
      <c r="AR71" s="253">
        <v>0</v>
      </c>
      <c r="AS71" s="253">
        <v>1</v>
      </c>
      <c r="AT71" s="245"/>
      <c r="AU71" s="253" t="s">
        <v>612</v>
      </c>
      <c r="AV71" s="253">
        <v>0</v>
      </c>
      <c r="AW71" s="253">
        <v>0</v>
      </c>
      <c r="AX71" s="253">
        <v>0</v>
      </c>
      <c r="AY71" s="253">
        <v>0</v>
      </c>
      <c r="AZ71" s="253">
        <v>1</v>
      </c>
      <c r="BA71" s="245"/>
      <c r="BB71" s="253" t="s">
        <v>618</v>
      </c>
      <c r="BC71" s="253">
        <v>0</v>
      </c>
      <c r="BD71" s="253">
        <v>0</v>
      </c>
      <c r="BE71" s="253">
        <v>0</v>
      </c>
      <c r="BF71" s="253">
        <v>0</v>
      </c>
      <c r="BG71" s="253">
        <v>1</v>
      </c>
      <c r="BH71" s="247" t="s">
        <v>599</v>
      </c>
      <c r="BI71" s="253">
        <v>0</v>
      </c>
      <c r="BJ71" s="253">
        <v>0</v>
      </c>
      <c r="BK71" s="253">
        <v>0</v>
      </c>
      <c r="BL71" s="253">
        <v>16</v>
      </c>
      <c r="BM71" s="253">
        <v>1</v>
      </c>
      <c r="BN71" s="253"/>
      <c r="BO71" s="256" t="s">
        <v>494</v>
      </c>
      <c r="BP71" s="264" t="s">
        <v>620</v>
      </c>
      <c r="BQ71" s="264" t="s">
        <v>569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28667.222807689999</v>
      </c>
      <c r="I72" s="164"/>
      <c r="J72" s="3"/>
      <c r="K72" s="228"/>
      <c r="L72" s="228"/>
      <c r="M72" s="228"/>
      <c r="O72" s="241" t="s">
        <v>51</v>
      </c>
      <c r="P72" s="241">
        <v>28318.74373169</v>
      </c>
      <c r="Q72" s="239"/>
      <c r="R72" s="157"/>
      <c r="S72" s="253" t="s">
        <v>446</v>
      </c>
      <c r="T72" s="258">
        <v>831852691702.71582</v>
      </c>
      <c r="U72" s="258">
        <v>3194471</v>
      </c>
      <c r="V72" s="258">
        <v>319224</v>
      </c>
      <c r="W72" s="258">
        <v>686611</v>
      </c>
      <c r="X72" s="258">
        <v>1</v>
      </c>
      <c r="Y72" s="245"/>
      <c r="Z72" s="253" t="s">
        <v>601</v>
      </c>
      <c r="AA72" s="253">
        <v>1085309402.1800001</v>
      </c>
      <c r="AB72" s="253">
        <v>2396</v>
      </c>
      <c r="AC72" s="253">
        <v>193</v>
      </c>
      <c r="AD72" s="253">
        <v>12161</v>
      </c>
      <c r="AE72" s="253">
        <v>1</v>
      </c>
      <c r="AF72" s="253"/>
      <c r="AG72" s="253" t="s">
        <v>601</v>
      </c>
      <c r="AH72" s="253">
        <v>0</v>
      </c>
      <c r="AI72" s="253">
        <v>0</v>
      </c>
      <c r="AJ72" s="253">
        <v>0</v>
      </c>
      <c r="AK72" s="253">
        <v>510</v>
      </c>
      <c r="AL72" s="253">
        <v>1</v>
      </c>
      <c r="AM72" s="245"/>
      <c r="AN72" s="253" t="s">
        <v>601</v>
      </c>
      <c r="AO72" s="253">
        <v>869078496.58000004</v>
      </c>
      <c r="AP72" s="253">
        <v>1808</v>
      </c>
      <c r="AQ72" s="253">
        <v>224</v>
      </c>
      <c r="AR72" s="253">
        <v>10719</v>
      </c>
      <c r="AS72" s="253">
        <v>1</v>
      </c>
      <c r="AT72" s="245"/>
      <c r="AU72" s="253" t="s">
        <v>601</v>
      </c>
      <c r="AV72" s="253">
        <v>60015030.159999996</v>
      </c>
      <c r="AW72" s="253">
        <v>127</v>
      </c>
      <c r="AX72" s="253">
        <v>21</v>
      </c>
      <c r="AY72" s="253">
        <v>649</v>
      </c>
      <c r="AZ72" s="253">
        <v>1</v>
      </c>
      <c r="BA72" s="245"/>
      <c r="BB72" s="253" t="s">
        <v>595</v>
      </c>
      <c r="BC72" s="253">
        <v>24602297.850000001</v>
      </c>
      <c r="BD72" s="253">
        <v>225</v>
      </c>
      <c r="BE72" s="253">
        <v>11</v>
      </c>
      <c r="BF72" s="253">
        <v>2734</v>
      </c>
      <c r="BG72" s="253">
        <v>1</v>
      </c>
      <c r="BH72" s="247" t="s">
        <v>600</v>
      </c>
      <c r="BI72" s="253">
        <v>396003009.935</v>
      </c>
      <c r="BJ72" s="253">
        <v>1748</v>
      </c>
      <c r="BK72" s="253">
        <v>103</v>
      </c>
      <c r="BL72" s="253">
        <v>16291</v>
      </c>
      <c r="BM72" s="253">
        <v>1</v>
      </c>
      <c r="BN72" s="253"/>
      <c r="BO72" s="247"/>
      <c r="BP72" s="263" t="s">
        <v>621</v>
      </c>
      <c r="BQ72" s="263">
        <v>1572004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15401.45</v>
      </c>
      <c r="I73" s="164"/>
      <c r="J73" s="3"/>
      <c r="K73" s="228"/>
      <c r="L73" s="228"/>
      <c r="M73" s="228"/>
      <c r="O73" s="241" t="s">
        <v>305</v>
      </c>
      <c r="P73" s="241">
        <v>14497.94</v>
      </c>
      <c r="Q73" s="239"/>
      <c r="R73" s="157"/>
      <c r="S73" s="247" t="s">
        <v>449</v>
      </c>
      <c r="T73" s="247">
        <v>5988105568.8879995</v>
      </c>
      <c r="U73" s="247">
        <v>32584884</v>
      </c>
      <c r="V73" s="247">
        <v>618</v>
      </c>
      <c r="W73" s="247">
        <v>14085372</v>
      </c>
      <c r="X73" s="247">
        <v>1</v>
      </c>
      <c r="Y73" s="245"/>
      <c r="Z73" s="253" t="s">
        <v>602</v>
      </c>
      <c r="AA73" s="253">
        <v>58379013.329999998</v>
      </c>
      <c r="AB73" s="253">
        <v>115</v>
      </c>
      <c r="AC73" s="253">
        <v>22</v>
      </c>
      <c r="AD73" s="253">
        <v>853</v>
      </c>
      <c r="AE73" s="253">
        <v>1</v>
      </c>
      <c r="AF73" s="253"/>
      <c r="AG73" s="253" t="s">
        <v>602</v>
      </c>
      <c r="AH73" s="253">
        <v>0</v>
      </c>
      <c r="AI73" s="253">
        <v>0</v>
      </c>
      <c r="AJ73" s="253">
        <v>0</v>
      </c>
      <c r="AK73" s="253">
        <v>14</v>
      </c>
      <c r="AL73" s="253">
        <v>1</v>
      </c>
      <c r="AM73" s="245"/>
      <c r="AN73" s="253" t="s">
        <v>602</v>
      </c>
      <c r="AO73" s="253">
        <v>35165353.32</v>
      </c>
      <c r="AP73" s="253">
        <v>66</v>
      </c>
      <c r="AQ73" s="253">
        <v>14</v>
      </c>
      <c r="AR73" s="253">
        <v>971</v>
      </c>
      <c r="AS73" s="253">
        <v>1</v>
      </c>
      <c r="AT73" s="245"/>
      <c r="AU73" s="253" t="s">
        <v>602</v>
      </c>
      <c r="AV73" s="253">
        <v>526600</v>
      </c>
      <c r="AW73" s="253">
        <v>1</v>
      </c>
      <c r="AX73" s="253">
        <v>1</v>
      </c>
      <c r="AY73" s="253">
        <v>53</v>
      </c>
      <c r="AZ73" s="253">
        <v>1</v>
      </c>
      <c r="BA73" s="245"/>
      <c r="BB73" s="253" t="s">
        <v>596</v>
      </c>
      <c r="BC73" s="253">
        <v>2571375</v>
      </c>
      <c r="BD73" s="253">
        <v>30</v>
      </c>
      <c r="BE73" s="253">
        <v>8</v>
      </c>
      <c r="BF73" s="253">
        <v>493</v>
      </c>
      <c r="BG73" s="253">
        <v>1</v>
      </c>
      <c r="BH73" s="247" t="s">
        <v>612</v>
      </c>
      <c r="BI73" s="253">
        <v>0</v>
      </c>
      <c r="BJ73" s="253">
        <v>0</v>
      </c>
      <c r="BK73" s="253">
        <v>0</v>
      </c>
      <c r="BL73" s="253">
        <v>8</v>
      </c>
      <c r="BM73" s="253">
        <v>1</v>
      </c>
      <c r="BN73" s="253"/>
      <c r="BO73" s="247"/>
      <c r="BP73" s="263" t="s">
        <v>622</v>
      </c>
      <c r="BQ73" s="263">
        <v>1290605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550</v>
      </c>
      <c r="H74" s="223">
        <v>73373.337194370004</v>
      </c>
      <c r="I74" s="164"/>
      <c r="J74" s="3"/>
      <c r="K74" s="228"/>
      <c r="L74" s="228"/>
      <c r="M74" s="228"/>
      <c r="O74" s="241" t="s">
        <v>550</v>
      </c>
      <c r="P74" s="241">
        <v>71316.137158130005</v>
      </c>
      <c r="Q74" s="239"/>
      <c r="R74" s="157"/>
      <c r="S74" s="247" t="s">
        <v>450</v>
      </c>
      <c r="T74" s="247">
        <v>20155.29</v>
      </c>
      <c r="U74" s="247">
        <v>30940154</v>
      </c>
      <c r="V74" s="247">
        <v>602</v>
      </c>
      <c r="W74" s="247">
        <v>13580366</v>
      </c>
      <c r="X74" s="247">
        <v>1</v>
      </c>
      <c r="Y74" s="245"/>
      <c r="Z74" s="253" t="s">
        <v>603</v>
      </c>
      <c r="AA74" s="253">
        <v>28580450</v>
      </c>
      <c r="AB74" s="253">
        <v>130</v>
      </c>
      <c r="AC74" s="253">
        <v>9</v>
      </c>
      <c r="AD74" s="253">
        <v>663</v>
      </c>
      <c r="AE74" s="253">
        <v>1</v>
      </c>
      <c r="AF74" s="253"/>
      <c r="AG74" s="253" t="s">
        <v>603</v>
      </c>
      <c r="AH74" s="253">
        <v>0</v>
      </c>
      <c r="AI74" s="253">
        <v>0</v>
      </c>
      <c r="AJ74" s="253">
        <v>0</v>
      </c>
      <c r="AK74" s="253">
        <v>3</v>
      </c>
      <c r="AL74" s="253">
        <v>1</v>
      </c>
      <c r="AM74" s="245"/>
      <c r="AN74" s="253" t="s">
        <v>603</v>
      </c>
      <c r="AO74" s="253">
        <v>5445200</v>
      </c>
      <c r="AP74" s="253">
        <v>25</v>
      </c>
      <c r="AQ74" s="253">
        <v>9</v>
      </c>
      <c r="AR74" s="253">
        <v>1166</v>
      </c>
      <c r="AS74" s="253">
        <v>1</v>
      </c>
      <c r="AT74" s="245"/>
      <c r="AU74" s="253" t="s">
        <v>603</v>
      </c>
      <c r="AV74" s="253">
        <v>669860</v>
      </c>
      <c r="AW74" s="253">
        <v>3</v>
      </c>
      <c r="AX74" s="253">
        <v>2</v>
      </c>
      <c r="AY74" s="253">
        <v>53</v>
      </c>
      <c r="AZ74" s="253">
        <v>1</v>
      </c>
      <c r="BA74" s="245"/>
      <c r="BB74" s="253" t="s">
        <v>597</v>
      </c>
      <c r="BC74" s="253">
        <v>4404170.0199999996</v>
      </c>
      <c r="BD74" s="253">
        <v>39</v>
      </c>
      <c r="BE74" s="253">
        <v>12</v>
      </c>
      <c r="BF74" s="253">
        <v>260</v>
      </c>
      <c r="BG74" s="253">
        <v>1</v>
      </c>
      <c r="BH74" s="247" t="s">
        <v>601</v>
      </c>
      <c r="BI74" s="253">
        <v>9556299.9700000007</v>
      </c>
      <c r="BJ74" s="253">
        <v>21</v>
      </c>
      <c r="BK74" s="253">
        <v>3</v>
      </c>
      <c r="BL74" s="253">
        <v>290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382.87113892000002</v>
      </c>
      <c r="I75" s="164"/>
      <c r="J75" s="3"/>
      <c r="K75" s="228"/>
      <c r="L75" s="228"/>
      <c r="M75" s="228"/>
      <c r="O75" s="241" t="s">
        <v>101</v>
      </c>
      <c r="P75" s="241">
        <v>371.79222921000002</v>
      </c>
      <c r="Q75" s="239"/>
      <c r="S75" s="254" t="s">
        <v>447</v>
      </c>
      <c r="T75" s="257">
        <v>27309106563.874001</v>
      </c>
      <c r="U75" s="257">
        <v>2808331</v>
      </c>
      <c r="V75" s="257">
        <v>8125</v>
      </c>
      <c r="W75" s="257">
        <v>1285642</v>
      </c>
      <c r="X75" s="257">
        <v>1</v>
      </c>
      <c r="Y75" s="245"/>
      <c r="Z75" s="253" t="s">
        <v>604</v>
      </c>
      <c r="AA75" s="253">
        <v>143267031.5</v>
      </c>
      <c r="AB75" s="253">
        <v>2990</v>
      </c>
      <c r="AC75" s="253">
        <v>85</v>
      </c>
      <c r="AD75" s="253">
        <v>6252</v>
      </c>
      <c r="AE75" s="253">
        <v>1</v>
      </c>
      <c r="AF75" s="253"/>
      <c r="AG75" s="253" t="s">
        <v>604</v>
      </c>
      <c r="AH75" s="253">
        <v>0</v>
      </c>
      <c r="AI75" s="253">
        <v>0</v>
      </c>
      <c r="AJ75" s="253">
        <v>0</v>
      </c>
      <c r="AK75" s="253">
        <v>141</v>
      </c>
      <c r="AL75" s="253">
        <v>1</v>
      </c>
      <c r="AM75" s="245"/>
      <c r="AN75" s="253" t="s">
        <v>604</v>
      </c>
      <c r="AO75" s="253">
        <v>8232787.5</v>
      </c>
      <c r="AP75" s="253">
        <v>161</v>
      </c>
      <c r="AQ75" s="253">
        <v>15</v>
      </c>
      <c r="AR75" s="253">
        <v>233</v>
      </c>
      <c r="AS75" s="253">
        <v>1</v>
      </c>
      <c r="AT75" s="245"/>
      <c r="AU75" s="253" t="s">
        <v>604</v>
      </c>
      <c r="AV75" s="253">
        <v>0</v>
      </c>
      <c r="AW75" s="253">
        <v>0</v>
      </c>
      <c r="AX75" s="253">
        <v>0</v>
      </c>
      <c r="AY75" s="253">
        <v>3</v>
      </c>
      <c r="AZ75" s="253">
        <v>1</v>
      </c>
      <c r="BA75" s="245"/>
      <c r="BB75" s="253" t="s">
        <v>598</v>
      </c>
      <c r="BC75" s="253">
        <v>0</v>
      </c>
      <c r="BD75" s="253">
        <v>0</v>
      </c>
      <c r="BE75" s="253">
        <v>0</v>
      </c>
      <c r="BF75" s="253">
        <v>0</v>
      </c>
      <c r="BG75" s="253">
        <v>1</v>
      </c>
      <c r="BH75" s="247" t="s">
        <v>602</v>
      </c>
      <c r="BI75" s="253">
        <v>0</v>
      </c>
      <c r="BJ75" s="253">
        <v>0</v>
      </c>
      <c r="BK75" s="253">
        <v>0</v>
      </c>
      <c r="BL75" s="253">
        <v>0</v>
      </c>
      <c r="BM75" s="253">
        <v>1</v>
      </c>
      <c r="BN75" s="253"/>
      <c r="BO75" s="256" t="s">
        <v>478</v>
      </c>
      <c r="BP75" s="264" t="s">
        <v>566</v>
      </c>
      <c r="BQ75" s="264" t="s">
        <v>567</v>
      </c>
      <c r="BR75" s="264" t="s">
        <v>568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673.69010631000003</v>
      </c>
      <c r="I76" s="164"/>
      <c r="J76" s="3"/>
      <c r="K76" s="228"/>
      <c r="L76" s="228"/>
      <c r="M76" s="228"/>
      <c r="O76" s="241" t="s">
        <v>103</v>
      </c>
      <c r="P76" s="241">
        <v>657.92474712000001</v>
      </c>
      <c r="Q76" s="239"/>
      <c r="R76" s="157"/>
      <c r="S76" s="253"/>
      <c r="T76" s="258"/>
      <c r="U76" s="258"/>
      <c r="V76" s="258"/>
      <c r="W76" s="258"/>
      <c r="X76" s="258"/>
      <c r="Y76" s="245"/>
      <c r="Z76" s="253" t="s">
        <v>605</v>
      </c>
      <c r="AA76" s="253">
        <v>353864</v>
      </c>
      <c r="AB76" s="253">
        <v>25</v>
      </c>
      <c r="AC76" s="253">
        <v>3</v>
      </c>
      <c r="AD76" s="253">
        <v>470</v>
      </c>
      <c r="AE76" s="253">
        <v>1</v>
      </c>
      <c r="AF76" s="253"/>
      <c r="AG76" s="253" t="s">
        <v>605</v>
      </c>
      <c r="AH76" s="253">
        <v>0</v>
      </c>
      <c r="AI76" s="253">
        <v>0</v>
      </c>
      <c r="AJ76" s="253">
        <v>0</v>
      </c>
      <c r="AK76" s="253">
        <v>20</v>
      </c>
      <c r="AL76" s="253">
        <v>1</v>
      </c>
      <c r="AM76" s="245"/>
      <c r="AN76" s="253" t="s">
        <v>605</v>
      </c>
      <c r="AO76" s="253">
        <v>454048</v>
      </c>
      <c r="AP76" s="253">
        <v>35</v>
      </c>
      <c r="AQ76" s="253">
        <v>3</v>
      </c>
      <c r="AR76" s="253">
        <v>895</v>
      </c>
      <c r="AS76" s="253">
        <v>1</v>
      </c>
      <c r="AT76" s="245"/>
      <c r="AU76" s="253" t="s">
        <v>605</v>
      </c>
      <c r="AV76" s="253">
        <v>0</v>
      </c>
      <c r="AW76" s="253">
        <v>0</v>
      </c>
      <c r="AX76" s="253">
        <v>0</v>
      </c>
      <c r="AY76" s="253">
        <v>25</v>
      </c>
      <c r="AZ76" s="253">
        <v>1</v>
      </c>
      <c r="BA76" s="245"/>
      <c r="BB76" s="253" t="s">
        <v>599</v>
      </c>
      <c r="BC76" s="253">
        <v>3129600</v>
      </c>
      <c r="BD76" s="253">
        <v>10</v>
      </c>
      <c r="BE76" s="253">
        <v>2</v>
      </c>
      <c r="BF76" s="253">
        <v>236</v>
      </c>
      <c r="BG76" s="253">
        <v>1</v>
      </c>
      <c r="BH76" s="245" t="s">
        <v>603</v>
      </c>
      <c r="BI76" s="253">
        <v>0</v>
      </c>
      <c r="BJ76" s="253">
        <v>0</v>
      </c>
      <c r="BK76" s="253">
        <v>0</v>
      </c>
      <c r="BL76" s="253">
        <v>0</v>
      </c>
      <c r="BM76" s="253">
        <v>1</v>
      </c>
      <c r="BN76" s="253"/>
      <c r="BO76" s="247"/>
      <c r="BP76" s="263">
        <v>308377995513.91895</v>
      </c>
      <c r="BQ76" s="263">
        <v>1491501</v>
      </c>
      <c r="BR76" s="263">
        <v>189705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3512.17516789</v>
      </c>
      <c r="I77" s="164"/>
      <c r="J77" s="3"/>
      <c r="K77" s="228"/>
      <c r="L77" s="228"/>
      <c r="M77" s="228"/>
      <c r="O77" s="241" t="s">
        <v>306</v>
      </c>
      <c r="P77" s="241">
        <v>4531.1815028700003</v>
      </c>
      <c r="Q77" s="239"/>
      <c r="R77" s="157"/>
      <c r="S77" s="253"/>
      <c r="T77" s="258"/>
      <c r="U77" s="258"/>
      <c r="V77" s="258"/>
      <c r="W77" s="258"/>
      <c r="X77" s="258"/>
      <c r="Y77" s="245"/>
      <c r="Z77" s="253" t="s">
        <v>606</v>
      </c>
      <c r="AA77" s="253">
        <v>8023431484.2150002</v>
      </c>
      <c r="AB77" s="253">
        <v>33879</v>
      </c>
      <c r="AC77" s="253">
        <v>3481</v>
      </c>
      <c r="AD77" s="253">
        <v>198560</v>
      </c>
      <c r="AE77" s="253">
        <v>1</v>
      </c>
      <c r="AF77" s="253"/>
      <c r="AG77" s="253" t="s">
        <v>606</v>
      </c>
      <c r="AH77" s="253">
        <v>416490003.13999999</v>
      </c>
      <c r="AI77" s="253">
        <v>1732</v>
      </c>
      <c r="AJ77" s="253">
        <v>130</v>
      </c>
      <c r="AK77" s="253">
        <v>10061</v>
      </c>
      <c r="AL77" s="253">
        <v>1</v>
      </c>
      <c r="AM77" s="245"/>
      <c r="AN77" s="253" t="s">
        <v>606</v>
      </c>
      <c r="AO77" s="253">
        <v>6130160684.0050001</v>
      </c>
      <c r="AP77" s="253">
        <v>26152</v>
      </c>
      <c r="AQ77" s="253">
        <v>2416</v>
      </c>
      <c r="AR77" s="253">
        <v>160712</v>
      </c>
      <c r="AS77" s="253">
        <v>1</v>
      </c>
      <c r="AT77" s="245"/>
      <c r="AU77" s="253" t="s">
        <v>606</v>
      </c>
      <c r="AV77" s="253">
        <v>245788614.83500001</v>
      </c>
      <c r="AW77" s="253">
        <v>1047</v>
      </c>
      <c r="AX77" s="253">
        <v>78</v>
      </c>
      <c r="AY77" s="253">
        <v>8231</v>
      </c>
      <c r="AZ77" s="253">
        <v>1</v>
      </c>
      <c r="BA77" s="245"/>
      <c r="BB77" s="253" t="s">
        <v>600</v>
      </c>
      <c r="BC77" s="253">
        <v>8259404810.5749998</v>
      </c>
      <c r="BD77" s="253">
        <v>36026</v>
      </c>
      <c r="BE77" s="253">
        <v>2932</v>
      </c>
      <c r="BF77" s="253">
        <v>343038</v>
      </c>
      <c r="BG77" s="253">
        <v>1</v>
      </c>
      <c r="BH77" s="245" t="s">
        <v>604</v>
      </c>
      <c r="BI77" s="253">
        <v>0</v>
      </c>
      <c r="BJ77" s="253">
        <v>0</v>
      </c>
      <c r="BK77" s="253">
        <v>0</v>
      </c>
      <c r="BL77" s="253">
        <v>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43266</v>
      </c>
      <c r="D78" s="190">
        <v>68064.099795679998</v>
      </c>
      <c r="E78" s="223">
        <v>1</v>
      </c>
      <c r="F78" s="209"/>
      <c r="G78" s="223" t="s">
        <v>307</v>
      </c>
      <c r="H78" s="223">
        <v>228.89743906999999</v>
      </c>
      <c r="I78" s="164"/>
      <c r="J78" s="63"/>
      <c r="K78" s="228"/>
      <c r="L78" s="228"/>
      <c r="M78" s="228"/>
      <c r="O78" s="241" t="s">
        <v>307</v>
      </c>
      <c r="P78" s="241">
        <v>211.54420361999999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607</v>
      </c>
      <c r="AA78" s="253">
        <v>17151534664.92</v>
      </c>
      <c r="AB78" s="253">
        <v>80953</v>
      </c>
      <c r="AC78" s="253">
        <v>11841</v>
      </c>
      <c r="AD78" s="253">
        <v>725728</v>
      </c>
      <c r="AE78" s="253">
        <v>1</v>
      </c>
      <c r="AF78" s="253"/>
      <c r="AG78" s="253" t="s">
        <v>607</v>
      </c>
      <c r="AH78" s="253">
        <v>1550203403.97</v>
      </c>
      <c r="AI78" s="253">
        <v>7344</v>
      </c>
      <c r="AJ78" s="253">
        <v>457</v>
      </c>
      <c r="AK78" s="253">
        <v>32379</v>
      </c>
      <c r="AL78" s="253">
        <v>1</v>
      </c>
      <c r="AM78" s="245"/>
      <c r="AN78" s="253" t="s">
        <v>607</v>
      </c>
      <c r="AO78" s="253">
        <v>16339503319.24</v>
      </c>
      <c r="AP78" s="253">
        <v>75557</v>
      </c>
      <c r="AQ78" s="253">
        <v>12653</v>
      </c>
      <c r="AR78" s="253">
        <v>803432</v>
      </c>
      <c r="AS78" s="253">
        <v>1</v>
      </c>
      <c r="AT78" s="245"/>
      <c r="AU78" s="253" t="s">
        <v>607</v>
      </c>
      <c r="AV78" s="253">
        <v>963281636.29999995</v>
      </c>
      <c r="AW78" s="253">
        <v>4475</v>
      </c>
      <c r="AX78" s="253">
        <v>711</v>
      </c>
      <c r="AY78" s="253">
        <v>35944</v>
      </c>
      <c r="AZ78" s="253">
        <v>1</v>
      </c>
      <c r="BA78" s="245"/>
      <c r="BB78" s="253" t="s">
        <v>612</v>
      </c>
      <c r="BC78" s="253">
        <v>189000</v>
      </c>
      <c r="BD78" s="253">
        <v>8</v>
      </c>
      <c r="BE78" s="253">
        <v>2</v>
      </c>
      <c r="BF78" s="253">
        <v>124</v>
      </c>
      <c r="BG78" s="253">
        <v>1</v>
      </c>
      <c r="BH78" s="245" t="s">
        <v>605</v>
      </c>
      <c r="BI78" s="253">
        <v>0</v>
      </c>
      <c r="BJ78" s="253">
        <v>0</v>
      </c>
      <c r="BK78" s="253">
        <v>0</v>
      </c>
      <c r="BL78" s="253">
        <v>5</v>
      </c>
      <c r="BM78" s="253">
        <v>1</v>
      </c>
      <c r="BN78" s="253"/>
      <c r="BO78" s="256" t="s">
        <v>497</v>
      </c>
      <c r="BP78" s="264" t="s">
        <v>566</v>
      </c>
      <c r="BQ78" s="264" t="s">
        <v>567</v>
      </c>
      <c r="BR78" s="264" t="s">
        <v>568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8948.0880078900009</v>
      </c>
      <c r="I79" s="164"/>
      <c r="J79" s="63"/>
      <c r="K79" s="228"/>
      <c r="L79" s="228"/>
      <c r="M79" s="228"/>
      <c r="O79" s="241" t="s">
        <v>308</v>
      </c>
      <c r="P79" s="241">
        <v>8844.9472547500009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608</v>
      </c>
      <c r="AA79" s="253">
        <v>17583884910.290001</v>
      </c>
      <c r="AB79" s="253">
        <v>79443</v>
      </c>
      <c r="AC79" s="253">
        <v>8004</v>
      </c>
      <c r="AD79" s="253">
        <v>546865</v>
      </c>
      <c r="AE79" s="253">
        <v>1</v>
      </c>
      <c r="AF79" s="253"/>
      <c r="AG79" s="253" t="s">
        <v>608</v>
      </c>
      <c r="AH79" s="253">
        <v>2526435933.9499998</v>
      </c>
      <c r="AI79" s="253">
        <v>11439</v>
      </c>
      <c r="AJ79" s="253">
        <v>376</v>
      </c>
      <c r="AK79" s="253">
        <v>25545</v>
      </c>
      <c r="AL79" s="253">
        <v>1</v>
      </c>
      <c r="AM79" s="245"/>
      <c r="AN79" s="253" t="s">
        <v>608</v>
      </c>
      <c r="AO79" s="253">
        <v>13180436418.959999</v>
      </c>
      <c r="AP79" s="253">
        <v>58374</v>
      </c>
      <c r="AQ79" s="253">
        <v>7453</v>
      </c>
      <c r="AR79" s="253">
        <v>531151</v>
      </c>
      <c r="AS79" s="253">
        <v>1</v>
      </c>
      <c r="AT79" s="245"/>
      <c r="AU79" s="253" t="s">
        <v>608</v>
      </c>
      <c r="AV79" s="253">
        <v>405225462.85000002</v>
      </c>
      <c r="AW79" s="253">
        <v>1806</v>
      </c>
      <c r="AX79" s="253">
        <v>336</v>
      </c>
      <c r="AY79" s="253">
        <v>25201</v>
      </c>
      <c r="AZ79" s="253">
        <v>1</v>
      </c>
      <c r="BA79" s="245"/>
      <c r="BB79" s="253" t="s">
        <v>601</v>
      </c>
      <c r="BC79" s="253">
        <v>245916500.28999999</v>
      </c>
      <c r="BD79" s="253">
        <v>548</v>
      </c>
      <c r="BE79" s="253">
        <v>57</v>
      </c>
      <c r="BF79" s="253">
        <v>3820</v>
      </c>
      <c r="BG79" s="253">
        <v>1</v>
      </c>
      <c r="BH79" s="245" t="s">
        <v>606</v>
      </c>
      <c r="BI79" s="253">
        <v>474871288.30500001</v>
      </c>
      <c r="BJ79" s="253">
        <v>2050</v>
      </c>
      <c r="BK79" s="253">
        <v>141</v>
      </c>
      <c r="BL79" s="253">
        <v>11700</v>
      </c>
      <c r="BM79" s="253">
        <v>1</v>
      </c>
      <c r="BN79" s="253"/>
      <c r="BO79" s="251"/>
      <c r="BP79" s="263">
        <v>989269359.43999004</v>
      </c>
      <c r="BQ79" s="263">
        <v>138602</v>
      </c>
      <c r="BR79" s="263">
        <v>13909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8.8529991300000006</v>
      </c>
      <c r="I80" s="164"/>
      <c r="J80" s="3"/>
      <c r="K80" s="228"/>
      <c r="L80" s="228"/>
      <c r="M80" s="228"/>
      <c r="O80" s="241" t="s">
        <v>309</v>
      </c>
      <c r="P80" s="241">
        <v>7.6863248300000002</v>
      </c>
      <c r="Q80" s="239"/>
      <c r="R80" s="153" t="s">
        <v>457</v>
      </c>
      <c r="S80" s="253" t="s">
        <v>565</v>
      </c>
      <c r="T80" s="258" t="s">
        <v>566</v>
      </c>
      <c r="U80" s="258" t="s">
        <v>567</v>
      </c>
      <c r="V80" s="258" t="s">
        <v>568</v>
      </c>
      <c r="W80" s="258" t="s">
        <v>569</v>
      </c>
      <c r="X80" s="258" t="s">
        <v>570</v>
      </c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 t="s">
        <v>602</v>
      </c>
      <c r="BC80" s="245">
        <v>0</v>
      </c>
      <c r="BD80" s="245">
        <v>0</v>
      </c>
      <c r="BE80" s="245">
        <v>0</v>
      </c>
      <c r="BF80" s="245">
        <v>0</v>
      </c>
      <c r="BG80" s="245">
        <v>1</v>
      </c>
      <c r="BH80" s="245" t="s">
        <v>607</v>
      </c>
      <c r="BI80" s="245">
        <v>1640585959.77</v>
      </c>
      <c r="BJ80" s="245">
        <v>9175</v>
      </c>
      <c r="BK80" s="245">
        <v>1108</v>
      </c>
      <c r="BL80" s="245">
        <v>37422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1161.56147158</v>
      </c>
      <c r="I81" s="164"/>
      <c r="J81" s="3"/>
      <c r="K81" s="228"/>
      <c r="L81" s="228"/>
      <c r="M81" s="228"/>
      <c r="O81" s="241" t="s">
        <v>311</v>
      </c>
      <c r="P81" s="241">
        <v>1164.65763715</v>
      </c>
      <c r="Q81" s="239"/>
      <c r="R81" s="157"/>
      <c r="S81" s="253" t="s">
        <v>451</v>
      </c>
      <c r="T81" s="258">
        <v>0</v>
      </c>
      <c r="U81" s="258">
        <v>0</v>
      </c>
      <c r="V81" s="258">
        <v>0</v>
      </c>
      <c r="W81" s="258">
        <v>237659</v>
      </c>
      <c r="X81" s="258">
        <v>0</v>
      </c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 t="s">
        <v>603</v>
      </c>
      <c r="BC81" s="245">
        <v>0</v>
      </c>
      <c r="BD81" s="245">
        <v>0</v>
      </c>
      <c r="BE81" s="245">
        <v>0</v>
      </c>
      <c r="BF81" s="245">
        <v>0</v>
      </c>
      <c r="BG81" s="245">
        <v>1</v>
      </c>
      <c r="BH81" s="245" t="s">
        <v>619</v>
      </c>
      <c r="BI81" s="245">
        <v>292172800</v>
      </c>
      <c r="BJ81" s="245">
        <v>1616</v>
      </c>
      <c r="BK81" s="245">
        <v>2</v>
      </c>
      <c r="BL81" s="245">
        <v>1616</v>
      </c>
      <c r="BM81" s="245">
        <v>1</v>
      </c>
      <c r="BN81" s="245"/>
      <c r="BO81" s="256" t="s">
        <v>479</v>
      </c>
      <c r="BP81" s="264" t="s">
        <v>566</v>
      </c>
      <c r="BQ81" s="264" t="s">
        <v>567</v>
      </c>
      <c r="BR81" s="264" t="s">
        <v>568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8841.3945488499994</v>
      </c>
      <c r="I82" s="164"/>
      <c r="J82" s="157"/>
      <c r="K82" s="228"/>
      <c r="L82" s="228"/>
      <c r="M82" s="228"/>
      <c r="O82" s="241" t="s">
        <v>312</v>
      </c>
      <c r="P82" s="241">
        <v>8286.1798631999991</v>
      </c>
      <c r="Q82" s="239"/>
      <c r="R82" s="157"/>
      <c r="S82" s="253" t="s">
        <v>446</v>
      </c>
      <c r="T82" s="258">
        <v>94302786.659999996</v>
      </c>
      <c r="U82" s="258">
        <v>22426</v>
      </c>
      <c r="V82" s="258">
        <v>100</v>
      </c>
      <c r="W82" s="258">
        <v>808972</v>
      </c>
      <c r="X82" s="258">
        <v>0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604</v>
      </c>
      <c r="BC82" s="245">
        <v>94700</v>
      </c>
      <c r="BD82" s="245">
        <v>2</v>
      </c>
      <c r="BE82" s="245">
        <v>2</v>
      </c>
      <c r="BF82" s="245">
        <v>7</v>
      </c>
      <c r="BG82" s="245">
        <v>1</v>
      </c>
      <c r="BH82" s="245" t="s">
        <v>608</v>
      </c>
      <c r="BI82" s="245">
        <v>1377669808.71</v>
      </c>
      <c r="BJ82" s="245">
        <v>7307</v>
      </c>
      <c r="BK82" s="245">
        <v>310</v>
      </c>
      <c r="BL82" s="245">
        <v>29530</v>
      </c>
      <c r="BM82" s="245">
        <v>1</v>
      </c>
      <c r="BN82" s="245"/>
      <c r="BO82" s="247"/>
      <c r="BP82" s="263">
        <v>282298767472.90796</v>
      </c>
      <c r="BQ82" s="263">
        <v>1321704</v>
      </c>
      <c r="BR82" s="263">
        <v>170434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1137.23910976</v>
      </c>
      <c r="I83" s="164"/>
      <c r="J83" s="157"/>
      <c r="K83" s="228"/>
      <c r="L83" s="228"/>
      <c r="M83" s="228"/>
      <c r="O83" s="241" t="s">
        <v>313</v>
      </c>
      <c r="P83" s="241">
        <v>1066.9929836399999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605</v>
      </c>
      <c r="BC83" s="245">
        <v>0</v>
      </c>
      <c r="BD83" s="245">
        <v>0</v>
      </c>
      <c r="BE83" s="245">
        <v>0</v>
      </c>
      <c r="BF83" s="245">
        <v>105</v>
      </c>
      <c r="BG83" s="245">
        <v>1</v>
      </c>
      <c r="BH83" s="245" t="s">
        <v>614</v>
      </c>
      <c r="BI83" s="245">
        <v>0</v>
      </c>
      <c r="BJ83" s="245">
        <v>0</v>
      </c>
      <c r="BK83" s="245">
        <v>0</v>
      </c>
      <c r="BL83" s="245">
        <v>0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11343.463263330001</v>
      </c>
      <c r="I84" s="164"/>
      <c r="J84" s="157"/>
      <c r="K84" s="228"/>
      <c r="L84" s="228"/>
      <c r="M84" s="228"/>
      <c r="O84" s="241" t="s">
        <v>60</v>
      </c>
      <c r="P84" s="241">
        <v>10961.5417731</v>
      </c>
      <c r="Q84" s="239"/>
      <c r="R84" s="157"/>
      <c r="S84" s="253" t="s">
        <v>447</v>
      </c>
      <c r="T84" s="258">
        <v>6966082.9199999999</v>
      </c>
      <c r="U84" s="258">
        <v>8783</v>
      </c>
      <c r="V84" s="258">
        <v>22</v>
      </c>
      <c r="W84" s="258">
        <v>2066142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606</v>
      </c>
      <c r="BC84" s="245">
        <v>7856631062.3699999</v>
      </c>
      <c r="BD84" s="245">
        <v>34095</v>
      </c>
      <c r="BE84" s="245">
        <v>3799</v>
      </c>
      <c r="BF84" s="245">
        <v>228459</v>
      </c>
      <c r="BG84" s="245">
        <v>1</v>
      </c>
      <c r="BH84" s="245" t="s">
        <v>615</v>
      </c>
      <c r="BI84" s="245">
        <v>0</v>
      </c>
      <c r="BJ84" s="245">
        <v>0</v>
      </c>
      <c r="BK84" s="245">
        <v>0</v>
      </c>
      <c r="BL84" s="245">
        <v>0</v>
      </c>
      <c r="BM84" s="245">
        <v>1</v>
      </c>
      <c r="BN84" s="245"/>
      <c r="BO84" s="256" t="s">
        <v>480</v>
      </c>
      <c r="BP84" s="264" t="s">
        <v>566</v>
      </c>
      <c r="BQ84" s="264" t="s">
        <v>567</v>
      </c>
      <c r="BR84" s="264" t="s">
        <v>568</v>
      </c>
    </row>
    <row r="85" spans="1:70" x14ac:dyDescent="0.2">
      <c r="A85" s="149"/>
      <c r="B85" s="190" t="s">
        <v>557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12457.16793012</v>
      </c>
      <c r="I85" s="164"/>
      <c r="J85" s="157"/>
      <c r="K85" s="228"/>
      <c r="L85" s="228"/>
      <c r="M85" s="228"/>
      <c r="O85" s="241" t="s">
        <v>53</v>
      </c>
      <c r="P85" s="241">
        <v>12154.31192002</v>
      </c>
      <c r="Q85" s="239"/>
      <c r="R85" s="157"/>
      <c r="S85" s="253" t="s">
        <v>571</v>
      </c>
      <c r="T85" s="258">
        <v>0</v>
      </c>
      <c r="U85" s="258">
        <v>0</v>
      </c>
      <c r="V85" s="258">
        <v>0</v>
      </c>
      <c r="W85" s="258">
        <v>0</v>
      </c>
      <c r="X85" s="258">
        <v>1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607</v>
      </c>
      <c r="BC85" s="245">
        <v>18972616378.189999</v>
      </c>
      <c r="BD85" s="245">
        <v>105902</v>
      </c>
      <c r="BE85" s="245">
        <v>16218</v>
      </c>
      <c r="BF85" s="245">
        <v>699753</v>
      </c>
      <c r="BG85" s="245">
        <v>1</v>
      </c>
      <c r="BH85" s="245" t="s">
        <v>616</v>
      </c>
      <c r="BI85" s="245">
        <v>0</v>
      </c>
      <c r="BJ85" s="245">
        <v>0</v>
      </c>
      <c r="BK85" s="245">
        <v>0</v>
      </c>
      <c r="BL85" s="245">
        <v>0</v>
      </c>
      <c r="BM85" s="245">
        <v>1</v>
      </c>
      <c r="BN85" s="245"/>
      <c r="BO85" s="247"/>
      <c r="BP85" s="263">
        <v>1784756586.20999</v>
      </c>
      <c r="BQ85" s="263">
        <v>144994</v>
      </c>
      <c r="BR85" s="263">
        <v>15332</v>
      </c>
    </row>
    <row r="86" spans="1:70" x14ac:dyDescent="0.2">
      <c r="A86" s="149"/>
      <c r="B86" s="190" t="s">
        <v>558</v>
      </c>
      <c r="C86" s="193">
        <v>42118</v>
      </c>
      <c r="D86" s="190">
        <v>1225.1600000000001</v>
      </c>
      <c r="E86" s="223">
        <v>1</v>
      </c>
      <c r="F86" s="213"/>
      <c r="G86" s="223" t="s">
        <v>551</v>
      </c>
      <c r="H86" s="223">
        <v>17510.113539919999</v>
      </c>
      <c r="I86" s="164"/>
      <c r="J86" s="157"/>
      <c r="K86" s="228"/>
      <c r="L86" s="228"/>
      <c r="M86" s="228"/>
      <c r="O86" s="241" t="s">
        <v>551</v>
      </c>
      <c r="P86" s="241">
        <v>17417.228339009998</v>
      </c>
      <c r="Q86" s="239"/>
      <c r="R86" s="157"/>
      <c r="S86" s="253" t="s">
        <v>451</v>
      </c>
      <c r="T86" s="258">
        <v>677877.83499999996</v>
      </c>
      <c r="U86" s="258">
        <v>7</v>
      </c>
      <c r="V86" s="258">
        <v>3</v>
      </c>
      <c r="W86" s="258">
        <v>301213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 t="s">
        <v>619</v>
      </c>
      <c r="BC86" s="245">
        <v>292172800</v>
      </c>
      <c r="BD86" s="245">
        <v>1616</v>
      </c>
      <c r="BE86" s="245">
        <v>2</v>
      </c>
      <c r="BF86" s="245">
        <v>1616</v>
      </c>
      <c r="BG86" s="245">
        <v>1</v>
      </c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559</v>
      </c>
      <c r="C87" s="193">
        <v>42143</v>
      </c>
      <c r="D87" s="190">
        <v>1310.1099999999999</v>
      </c>
      <c r="E87" s="223">
        <v>1</v>
      </c>
      <c r="F87" s="213"/>
      <c r="G87" s="223" t="s">
        <v>552</v>
      </c>
      <c r="H87" s="223">
        <v>18161.70468223</v>
      </c>
      <c r="I87" s="164"/>
      <c r="J87" s="157"/>
      <c r="K87" s="228"/>
      <c r="L87" s="228"/>
      <c r="M87" s="228"/>
      <c r="O87" s="241" t="s">
        <v>552</v>
      </c>
      <c r="P87" s="241">
        <v>18094.147354960001</v>
      </c>
      <c r="Q87" s="239"/>
      <c r="R87" s="157"/>
      <c r="S87" s="253" t="s">
        <v>448</v>
      </c>
      <c r="T87" s="258">
        <v>0</v>
      </c>
      <c r="U87" s="258">
        <v>8312</v>
      </c>
      <c r="V87" s="258">
        <v>136</v>
      </c>
      <c r="W87" s="258">
        <v>929721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 t="s">
        <v>608</v>
      </c>
      <c r="BC87" s="245">
        <v>15350532483.139999</v>
      </c>
      <c r="BD87" s="245">
        <v>80213</v>
      </c>
      <c r="BE87" s="245">
        <v>8927</v>
      </c>
      <c r="BF87" s="245">
        <v>538129</v>
      </c>
      <c r="BG87" s="245">
        <v>1</v>
      </c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569</v>
      </c>
      <c r="BQ87" s="245"/>
      <c r="BR87" s="245"/>
    </row>
    <row r="88" spans="1:70" x14ac:dyDescent="0.2">
      <c r="A88" s="151"/>
      <c r="B88" s="190" t="s">
        <v>560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7373.7753997999998</v>
      </c>
      <c r="I88" s="164"/>
      <c r="J88" s="157"/>
      <c r="K88" s="228"/>
      <c r="L88" s="228"/>
      <c r="M88" s="228"/>
      <c r="O88" s="241" t="s">
        <v>314</v>
      </c>
      <c r="P88" s="241">
        <v>8070.8366430100004</v>
      </c>
      <c r="Q88" s="239"/>
      <c r="R88" s="157"/>
      <c r="S88" s="247" t="s">
        <v>182</v>
      </c>
      <c r="T88" s="247">
        <v>296589.70600000001</v>
      </c>
      <c r="U88" s="247">
        <v>3487</v>
      </c>
      <c r="V88" s="247">
        <v>2</v>
      </c>
      <c r="W88" s="247">
        <v>1920406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 t="s">
        <v>614</v>
      </c>
      <c r="BC88" s="245">
        <v>0</v>
      </c>
      <c r="BD88" s="245">
        <v>0</v>
      </c>
      <c r="BE88" s="245">
        <v>0</v>
      </c>
      <c r="BF88" s="245">
        <v>0</v>
      </c>
      <c r="BG88" s="245">
        <v>1</v>
      </c>
      <c r="BH88" s="245"/>
      <c r="BI88" s="245"/>
      <c r="BJ88" s="245"/>
      <c r="BK88" s="245"/>
      <c r="BL88" s="245"/>
      <c r="BM88" s="245"/>
      <c r="BN88" s="245"/>
      <c r="BO88" s="247"/>
      <c r="BP88" s="263">
        <v>130824</v>
      </c>
      <c r="BQ88" s="245"/>
      <c r="BR88" s="245"/>
    </row>
    <row r="89" spans="1:70" x14ac:dyDescent="0.2">
      <c r="A89" s="14"/>
      <c r="B89" s="190" t="s">
        <v>561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25635.298721790001</v>
      </c>
      <c r="I89" s="164"/>
      <c r="J89" s="157"/>
      <c r="K89" s="228"/>
      <c r="L89" s="228"/>
      <c r="M89" s="228"/>
      <c r="O89" s="241" t="s">
        <v>315</v>
      </c>
      <c r="P89" s="241">
        <v>24903.254409680001</v>
      </c>
      <c r="Q89" s="239"/>
      <c r="S89" s="245" t="s">
        <v>446</v>
      </c>
      <c r="T89" s="245">
        <v>11876806908.5338</v>
      </c>
      <c r="U89" s="245">
        <v>38627</v>
      </c>
      <c r="V89" s="245">
        <v>12221</v>
      </c>
      <c r="W89" s="245">
        <v>686611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 t="s">
        <v>615</v>
      </c>
      <c r="BC89" s="245">
        <v>0</v>
      </c>
      <c r="BD89" s="245">
        <v>0</v>
      </c>
      <c r="BE89" s="245">
        <v>0</v>
      </c>
      <c r="BF89" s="245">
        <v>0</v>
      </c>
      <c r="BG89" s="245">
        <v>1</v>
      </c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562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5289.0168590599997</v>
      </c>
      <c r="I90" s="164"/>
      <c r="J90" s="157"/>
      <c r="K90" s="228"/>
      <c r="L90" s="228"/>
      <c r="M90" s="228"/>
      <c r="O90" s="241" t="s">
        <v>316</v>
      </c>
      <c r="P90" s="241">
        <v>5382.5999352299996</v>
      </c>
      <c r="Q90" s="239"/>
      <c r="S90" s="245" t="s">
        <v>449</v>
      </c>
      <c r="T90" s="245">
        <v>16622518.800000001</v>
      </c>
      <c r="U90" s="245">
        <v>17300</v>
      </c>
      <c r="V90" s="245">
        <v>6</v>
      </c>
      <c r="W90" s="245">
        <v>14085372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 t="s">
        <v>616</v>
      </c>
      <c r="BC90" s="245">
        <v>0</v>
      </c>
      <c r="BD90" s="245">
        <v>0</v>
      </c>
      <c r="BE90" s="245">
        <v>0</v>
      </c>
      <c r="BF90" s="245">
        <v>0</v>
      </c>
      <c r="BG90" s="245">
        <v>1</v>
      </c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569</v>
      </c>
      <c r="BQ90" s="245"/>
      <c r="BR90" s="245"/>
    </row>
    <row r="91" spans="1:70" x14ac:dyDescent="0.2">
      <c r="A91" s="149"/>
      <c r="B91" s="190" t="s">
        <v>563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12261.588019680001</v>
      </c>
      <c r="I91" s="164"/>
      <c r="J91" s="157"/>
      <c r="K91" s="228"/>
      <c r="L91" s="228"/>
      <c r="M91" s="228"/>
      <c r="O91" s="241" t="s">
        <v>72</v>
      </c>
      <c r="P91" s="241">
        <v>12461.505215650001</v>
      </c>
      <c r="Q91" s="239"/>
      <c r="S91" s="245" t="s">
        <v>450</v>
      </c>
      <c r="T91" s="245">
        <v>0</v>
      </c>
      <c r="U91" s="245">
        <v>15275</v>
      </c>
      <c r="V91" s="245">
        <v>6</v>
      </c>
      <c r="W91" s="245">
        <v>13580366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25224</v>
      </c>
      <c r="BQ91" s="245"/>
      <c r="BR91" s="245"/>
    </row>
    <row r="92" spans="1:70" x14ac:dyDescent="0.2">
      <c r="A92" s="149"/>
      <c r="B92" s="190" t="s">
        <v>564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29208.302627109999</v>
      </c>
      <c r="I92" s="164"/>
      <c r="J92" s="157"/>
      <c r="K92" s="228"/>
      <c r="L92" s="228"/>
      <c r="M92" s="228"/>
      <c r="O92" s="241" t="s">
        <v>74</v>
      </c>
      <c r="P92" s="241">
        <v>27559.413115399999</v>
      </c>
      <c r="Q92" s="239"/>
      <c r="S92" s="245" t="s">
        <v>447</v>
      </c>
      <c r="T92" s="245">
        <v>233279448.80000001</v>
      </c>
      <c r="U92" s="245">
        <v>20758</v>
      </c>
      <c r="V92" s="245">
        <v>145</v>
      </c>
      <c r="W92" s="245">
        <v>1285642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47534.448187180002</v>
      </c>
      <c r="I93" s="164"/>
      <c r="J93" s="157"/>
      <c r="K93" s="228"/>
      <c r="L93" s="228"/>
      <c r="M93" s="228"/>
      <c r="O93" s="241" t="s">
        <v>76</v>
      </c>
      <c r="P93" s="241">
        <v>48855.153522890003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548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64331.528597130004</v>
      </c>
      <c r="I94" s="164"/>
      <c r="J94" s="157"/>
      <c r="K94" s="228"/>
      <c r="L94" s="228"/>
      <c r="M94" s="228"/>
      <c r="O94" s="241" t="s">
        <v>78</v>
      </c>
      <c r="P94" s="241">
        <v>63480.688054999999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549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11983.95274386</v>
      </c>
      <c r="I95" s="164"/>
      <c r="J95" s="157"/>
      <c r="K95" s="228"/>
      <c r="L95" s="228"/>
      <c r="M95" s="228"/>
      <c r="O95" s="241" t="s">
        <v>317</v>
      </c>
      <c r="P95" s="241">
        <v>12076.717263799999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6929.6229626000004</v>
      </c>
      <c r="I96" s="164"/>
      <c r="J96" s="157"/>
      <c r="K96" s="228"/>
      <c r="L96" s="228"/>
      <c r="M96" s="228"/>
      <c r="O96" s="241" t="s">
        <v>318</v>
      </c>
      <c r="P96" s="241">
        <v>7471.9096053699996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6799.6397128099998</v>
      </c>
      <c r="I97" s="164"/>
      <c r="K97" s="228"/>
      <c r="L97" s="228"/>
      <c r="M97" s="228"/>
      <c r="O97" s="241" t="s">
        <v>88</v>
      </c>
      <c r="P97" s="241">
        <v>7038.7845721699996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25100.27051676</v>
      </c>
      <c r="I98" s="164"/>
      <c r="K98" s="228"/>
      <c r="L98" s="228"/>
      <c r="M98" s="228"/>
      <c r="O98" s="241" t="s">
        <v>80</v>
      </c>
      <c r="P98" s="241">
        <v>22981.563066850002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757.65579436999997</v>
      </c>
      <c r="I99" s="164"/>
      <c r="K99" s="228"/>
      <c r="L99" s="228"/>
      <c r="M99" s="228"/>
      <c r="O99" s="241" t="s">
        <v>319</v>
      </c>
      <c r="P99" s="241">
        <v>657.91213164999999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5804.0514080800003</v>
      </c>
      <c r="I100" s="164"/>
      <c r="K100" s="228"/>
      <c r="L100" s="228"/>
      <c r="M100" s="228"/>
      <c r="O100" s="241" t="s">
        <v>86</v>
      </c>
      <c r="P100" s="241">
        <v>6323.1461944700004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4791.9987785699996</v>
      </c>
      <c r="I101" s="164"/>
      <c r="K101" s="228"/>
      <c r="L101" s="228"/>
      <c r="M101" s="228"/>
      <c r="O101" s="241" t="s">
        <v>320</v>
      </c>
      <c r="P101" s="241">
        <v>5139.5116108499997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42012.07831063</v>
      </c>
      <c r="I102" s="164"/>
      <c r="K102" s="228"/>
      <c r="L102" s="228"/>
      <c r="M102" s="228"/>
      <c r="O102" s="241" t="s">
        <v>82</v>
      </c>
      <c r="P102" s="241">
        <v>43329.63520633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25840.787132599999</v>
      </c>
      <c r="I103" s="164"/>
      <c r="K103" s="228"/>
      <c r="L103" s="228"/>
      <c r="M103" s="228"/>
      <c r="O103" s="241" t="s">
        <v>84</v>
      </c>
      <c r="P103" s="241">
        <v>25827.222130599999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8530.1181158700001</v>
      </c>
      <c r="I104" s="164"/>
      <c r="K104" s="228"/>
      <c r="L104" s="228"/>
      <c r="M104" s="228"/>
      <c r="O104" s="241" t="s">
        <v>321</v>
      </c>
      <c r="P104" s="241">
        <v>8720.1729478500001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1574.1028148099999</v>
      </c>
      <c r="I105" s="164"/>
      <c r="K105" s="228"/>
      <c r="L105" s="228"/>
      <c r="M105" s="228"/>
      <c r="O105" s="241" t="s">
        <v>322</v>
      </c>
      <c r="P105" s="241">
        <v>1663.9781794400001</v>
      </c>
    </row>
    <row r="106" spans="1:16" x14ac:dyDescent="0.2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323</v>
      </c>
      <c r="H106" s="223">
        <v>190.58211535000001</v>
      </c>
      <c r="I106" s="164"/>
      <c r="K106" s="228"/>
      <c r="L106" s="228"/>
      <c r="M106" s="228"/>
      <c r="O106" s="241" t="s">
        <v>323</v>
      </c>
      <c r="P106" s="241">
        <v>207.98656252000001</v>
      </c>
    </row>
    <row r="107" spans="1:16" x14ac:dyDescent="0.2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553</v>
      </c>
      <c r="H107" s="223">
        <v>14418.330508499999</v>
      </c>
      <c r="I107" s="164"/>
      <c r="K107" s="228"/>
      <c r="L107" s="228"/>
      <c r="M107" s="228"/>
      <c r="O107" s="241" t="s">
        <v>553</v>
      </c>
      <c r="P107" s="241">
        <v>14843.70237024</v>
      </c>
    </row>
    <row r="108" spans="1:16" x14ac:dyDescent="0.2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554</v>
      </c>
      <c r="H108" s="223">
        <v>13891.36686873</v>
      </c>
      <c r="I108" s="164"/>
      <c r="K108" s="228"/>
      <c r="L108" s="228"/>
      <c r="M108" s="228"/>
      <c r="O108" s="241" t="s">
        <v>554</v>
      </c>
      <c r="P108" s="241">
        <v>14378.84838472</v>
      </c>
    </row>
    <row r="109" spans="1:16" x14ac:dyDescent="0.2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555</v>
      </c>
      <c r="H109" s="223">
        <v>10722.47772579</v>
      </c>
      <c r="I109" s="164"/>
      <c r="K109" s="228"/>
      <c r="L109" s="228"/>
      <c r="M109" s="228"/>
      <c r="O109" s="241" t="s">
        <v>555</v>
      </c>
      <c r="P109" s="241">
        <v>11268.515541840001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9026.1221017499993</v>
      </c>
      <c r="I110" s="164"/>
      <c r="K110" s="228"/>
      <c r="L110" s="228"/>
      <c r="M110" s="228"/>
      <c r="O110" s="241" t="s">
        <v>324</v>
      </c>
      <c r="P110" s="241">
        <v>9180.8496685900009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75441.31533492</v>
      </c>
      <c r="I111" s="164"/>
      <c r="K111" s="228"/>
      <c r="L111" s="228"/>
      <c r="M111" s="228"/>
      <c r="O111" s="241" t="s">
        <v>325</v>
      </c>
      <c r="P111" s="241">
        <v>81938.2235086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38766.236820689999</v>
      </c>
      <c r="I112" s="164"/>
      <c r="K112" s="228"/>
      <c r="L112" s="228"/>
      <c r="M112" s="228"/>
      <c r="O112" s="241" t="s">
        <v>326</v>
      </c>
      <c r="P112" s="241">
        <v>41915.17591623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1191.67109755</v>
      </c>
      <c r="I113" s="164"/>
      <c r="K113" s="228"/>
      <c r="L113" s="228"/>
      <c r="M113" s="228"/>
      <c r="O113" s="241" t="s">
        <v>327</v>
      </c>
      <c r="P113" s="241">
        <v>1213.3926864499999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755.91971900999999</v>
      </c>
      <c r="I114" s="164"/>
      <c r="K114" s="228"/>
      <c r="L114" s="228"/>
      <c r="M114" s="228"/>
      <c r="O114" s="241" t="s">
        <v>190</v>
      </c>
      <c r="P114" s="241">
        <v>785.55507693000004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3625.7558583999999</v>
      </c>
      <c r="I115" s="164"/>
      <c r="K115" s="228"/>
      <c r="L115" s="228"/>
      <c r="M115" s="228"/>
      <c r="O115" s="241" t="s">
        <v>329</v>
      </c>
      <c r="P115" s="241">
        <v>3610.20369484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4019.78973103</v>
      </c>
      <c r="I116" s="164"/>
      <c r="K116" s="228"/>
      <c r="L116" s="228"/>
      <c r="M116" s="228"/>
      <c r="O116" s="241" t="s">
        <v>330</v>
      </c>
      <c r="P116" s="241">
        <v>3991.3147811099998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553.97963012000002</v>
      </c>
      <c r="I117" s="164"/>
      <c r="K117" s="228"/>
      <c r="L117" s="228"/>
      <c r="M117" s="228"/>
      <c r="O117" s="241" t="s">
        <v>331</v>
      </c>
      <c r="P117" s="241">
        <v>553.68882107000002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74.581044289999994</v>
      </c>
      <c r="I118" s="164"/>
      <c r="K118" s="228"/>
      <c r="L118" s="228"/>
      <c r="M118" s="228"/>
      <c r="O118" s="241" t="s">
        <v>333</v>
      </c>
      <c r="P118" s="241">
        <v>75.057032230000004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132.43280623000001</v>
      </c>
      <c r="I119" s="164"/>
      <c r="K119" s="228"/>
      <c r="L119" s="228"/>
      <c r="M119" s="228"/>
      <c r="O119" s="241" t="s">
        <v>334</v>
      </c>
      <c r="P119" s="241">
        <v>123.15301685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54.909486010000002</v>
      </c>
      <c r="I120" s="164"/>
      <c r="K120" s="228"/>
      <c r="L120" s="228"/>
      <c r="M120" s="228"/>
      <c r="O120" s="241" t="s">
        <v>335</v>
      </c>
      <c r="P120" s="241">
        <v>54.875543559999997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93.440292830000004</v>
      </c>
      <c r="I121" s="164"/>
      <c r="K121" s="228"/>
      <c r="L121" s="228"/>
      <c r="M121" s="228"/>
      <c r="O121" s="241" t="s">
        <v>336</v>
      </c>
      <c r="P121" s="241">
        <v>86.288355569999993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51516.062929259999</v>
      </c>
      <c r="I122" s="164"/>
      <c r="K122" s="228"/>
      <c r="L122" s="228"/>
      <c r="M122" s="228"/>
      <c r="O122" s="241" t="s">
        <v>337</v>
      </c>
      <c r="P122" s="241">
        <v>49783.915272810002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4040.2410281500001</v>
      </c>
      <c r="I123" s="164"/>
      <c r="K123" s="228"/>
      <c r="L123" s="228"/>
      <c r="M123" s="228"/>
      <c r="O123" s="241" t="s">
        <v>338</v>
      </c>
      <c r="P123" s="241">
        <v>4225.3930461199998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57610.982370559999</v>
      </c>
      <c r="I124" s="164"/>
      <c r="K124" s="228"/>
      <c r="L124" s="228"/>
      <c r="M124" s="228"/>
      <c r="O124" s="241" t="s">
        <v>339</v>
      </c>
      <c r="P124" s="241">
        <v>56157.88748166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12457.16793012</v>
      </c>
      <c r="I125" s="164"/>
      <c r="K125" s="228"/>
      <c r="L125" s="228"/>
      <c r="M125" s="228"/>
      <c r="O125" s="241" t="s">
        <v>340</v>
      </c>
      <c r="P125" s="241">
        <v>12154.31192002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823.16117855000005</v>
      </c>
      <c r="I126" s="164"/>
      <c r="K126" s="228"/>
      <c r="L126" s="228"/>
      <c r="M126" s="228"/>
      <c r="O126" s="241" t="s">
        <v>341</v>
      </c>
      <c r="P126" s="241">
        <v>818.59367345999999</v>
      </c>
    </row>
    <row r="127" spans="2:16" x14ac:dyDescent="0.2">
      <c r="B127" s="190" t="s">
        <v>303</v>
      </c>
      <c r="C127" s="193">
        <v>43278</v>
      </c>
      <c r="D127" s="190">
        <v>13011.721600000001</v>
      </c>
      <c r="E127" s="223">
        <v>1</v>
      </c>
      <c r="F127" s="209"/>
      <c r="G127" s="223" t="s">
        <v>343</v>
      </c>
      <c r="H127" s="223">
        <v>3176.0878020199998</v>
      </c>
      <c r="I127" s="164"/>
      <c r="K127" s="228"/>
      <c r="L127" s="228"/>
      <c r="M127" s="228"/>
      <c r="O127" s="241" t="s">
        <v>343</v>
      </c>
      <c r="P127" s="241">
        <v>3089.9902303600002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11343.463263330001</v>
      </c>
      <c r="I128" s="164"/>
      <c r="K128" s="228"/>
      <c r="L128" s="228"/>
      <c r="M128" s="228"/>
      <c r="O128" s="241" t="s">
        <v>344</v>
      </c>
      <c r="P128" s="241">
        <v>10961.5417731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27573.41</v>
      </c>
      <c r="I129" s="164"/>
      <c r="K129" s="228"/>
      <c r="L129" s="228"/>
      <c r="M129" s="228"/>
      <c r="O129" s="241" t="s">
        <v>345</v>
      </c>
      <c r="P129" s="241">
        <v>28022.98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9761.57</v>
      </c>
      <c r="I130" s="164"/>
      <c r="K130" s="228"/>
      <c r="L130" s="228"/>
      <c r="M130" s="228"/>
      <c r="O130" s="241" t="s">
        <v>346</v>
      </c>
      <c r="P130" s="241">
        <v>8962.08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16870.91</v>
      </c>
      <c r="I131" s="164"/>
      <c r="K131" s="228"/>
      <c r="L131" s="228"/>
      <c r="M131" s="228"/>
      <c r="O131" s="241" t="s">
        <v>347</v>
      </c>
      <c r="P131" s="241">
        <v>15687.73</v>
      </c>
    </row>
    <row r="132" spans="2:16" x14ac:dyDescent="0.2">
      <c r="B132" s="190" t="s">
        <v>550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4115.92</v>
      </c>
      <c r="I132" s="164"/>
      <c r="K132" s="228"/>
      <c r="L132" s="228"/>
      <c r="M132" s="228"/>
      <c r="O132" s="241" t="s">
        <v>348</v>
      </c>
      <c r="P132" s="241">
        <v>4063.1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4507.8100000000004</v>
      </c>
      <c r="I133" s="164"/>
      <c r="K133" s="228"/>
      <c r="L133" s="228"/>
      <c r="M133" s="228"/>
      <c r="O133" s="241" t="s">
        <v>349</v>
      </c>
      <c r="P133" s="241">
        <v>4343.33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3001.01</v>
      </c>
      <c r="I134" s="164"/>
      <c r="K134" s="228"/>
      <c r="L134" s="228"/>
      <c r="M134" s="228"/>
      <c r="O134" s="241" t="s">
        <v>350</v>
      </c>
      <c r="P134" s="241">
        <v>3266.32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21002.51</v>
      </c>
      <c r="I135" s="164"/>
      <c r="K135" s="228"/>
      <c r="L135" s="228"/>
      <c r="M135" s="228"/>
      <c r="O135" s="241" t="s">
        <v>351</v>
      </c>
      <c r="P135" s="241">
        <v>21352.33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2929.76</v>
      </c>
      <c r="I136" s="164"/>
      <c r="K136" s="228"/>
      <c r="L136" s="228"/>
      <c r="M136" s="228"/>
      <c r="O136" s="241" t="s">
        <v>352</v>
      </c>
      <c r="P136" s="241">
        <v>2908.96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6424.5</v>
      </c>
      <c r="I137" s="164"/>
      <c r="K137" s="228"/>
      <c r="L137" s="228"/>
      <c r="M137" s="228"/>
      <c r="O137" s="241" t="s">
        <v>353</v>
      </c>
      <c r="P137" s="241">
        <v>7609.33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6012.32</v>
      </c>
      <c r="I138" s="164"/>
      <c r="K138" s="228"/>
      <c r="L138" s="228"/>
      <c r="M138" s="228"/>
      <c r="O138" s="241" t="s">
        <v>354</v>
      </c>
      <c r="P138" s="241">
        <v>6315.37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5057.59</v>
      </c>
      <c r="I139" s="164"/>
      <c r="K139" s="228"/>
      <c r="L139" s="228"/>
      <c r="M139" s="228"/>
      <c r="O139" s="241" t="s">
        <v>355</v>
      </c>
      <c r="P139" s="241">
        <v>5275.15</v>
      </c>
    </row>
    <row r="140" spans="2:16" x14ac:dyDescent="0.2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356</v>
      </c>
      <c r="H140" s="223">
        <v>6236.8</v>
      </c>
      <c r="I140" s="164"/>
      <c r="K140" s="228"/>
      <c r="L140" s="228"/>
      <c r="M140" s="228"/>
      <c r="O140" s="241" t="s">
        <v>356</v>
      </c>
      <c r="P140" s="241">
        <v>8046.32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21884.73</v>
      </c>
      <c r="I141" s="164"/>
      <c r="K141" s="228"/>
      <c r="L141" s="228"/>
      <c r="M141" s="228"/>
      <c r="O141" s="241" t="s">
        <v>357</v>
      </c>
      <c r="P141" s="241">
        <v>20225.599999999999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13444.15</v>
      </c>
      <c r="I142" s="164"/>
      <c r="K142" s="228"/>
      <c r="L142" s="228"/>
      <c r="M142" s="228"/>
      <c r="O142" s="241" t="s">
        <v>358</v>
      </c>
      <c r="P142" s="241">
        <v>13289.18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342.09</v>
      </c>
      <c r="I143" s="164"/>
      <c r="K143" s="228"/>
      <c r="L143" s="228"/>
      <c r="M143" s="228"/>
      <c r="O143" s="241" t="s">
        <v>359</v>
      </c>
      <c r="P143" s="241">
        <v>297.01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44884.160000000003</v>
      </c>
      <c r="I144" s="164"/>
      <c r="K144" s="228"/>
      <c r="L144" s="228"/>
      <c r="M144" s="228"/>
      <c r="O144" s="241" t="s">
        <v>360</v>
      </c>
      <c r="P144" s="241">
        <v>45003.8</v>
      </c>
    </row>
    <row r="145" spans="2:16" x14ac:dyDescent="0.2">
      <c r="B145" s="190" t="s">
        <v>551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8681.11</v>
      </c>
      <c r="I145" s="164"/>
      <c r="K145" s="228"/>
      <c r="L145" s="228"/>
      <c r="M145" s="228"/>
      <c r="O145" s="241" t="s">
        <v>361</v>
      </c>
      <c r="P145" s="241">
        <v>8135.96</v>
      </c>
    </row>
    <row r="146" spans="2:16" x14ac:dyDescent="0.2">
      <c r="B146" s="190" t="s">
        <v>552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15649.29</v>
      </c>
      <c r="I146" s="164"/>
      <c r="K146" s="228"/>
      <c r="L146" s="228"/>
      <c r="M146" s="228"/>
      <c r="O146" s="241" t="s">
        <v>362</v>
      </c>
      <c r="P146" s="241">
        <v>17128.66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22045.71</v>
      </c>
      <c r="I147" s="164"/>
      <c r="K147" s="228"/>
      <c r="L147" s="228"/>
      <c r="M147" s="228"/>
      <c r="O147" s="241" t="s">
        <v>363</v>
      </c>
      <c r="P147" s="241">
        <v>21416.17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31164.18</v>
      </c>
      <c r="I148" s="164"/>
      <c r="K148" s="228"/>
      <c r="L148" s="228"/>
      <c r="M148" s="228"/>
      <c r="O148" s="241" t="s">
        <v>364</v>
      </c>
      <c r="P148" s="241">
        <v>31405.37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11846.89</v>
      </c>
      <c r="I149" s="164"/>
      <c r="K149" s="228"/>
      <c r="L149" s="228"/>
      <c r="M149" s="228"/>
      <c r="O149" s="241" t="s">
        <v>365</v>
      </c>
      <c r="P149" s="241">
        <v>12773.98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104262.57</v>
      </c>
      <c r="I150" s="164"/>
      <c r="K150" s="228"/>
      <c r="L150" s="228"/>
      <c r="M150" s="228"/>
      <c r="O150" s="241" t="s">
        <v>366</v>
      </c>
      <c r="P150" s="241">
        <v>90536.41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6396.56</v>
      </c>
      <c r="I151" s="164"/>
      <c r="K151" s="228"/>
      <c r="L151" s="228"/>
      <c r="M151" s="228"/>
      <c r="O151" s="241" t="s">
        <v>367</v>
      </c>
      <c r="P151" s="241">
        <v>6860.43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4609.3100000000004</v>
      </c>
      <c r="I152" s="164"/>
      <c r="K152" s="228"/>
      <c r="L152" s="228"/>
      <c r="M152" s="228"/>
      <c r="O152" s="241" t="s">
        <v>368</v>
      </c>
      <c r="P152" s="241">
        <v>4872.49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7364.33</v>
      </c>
      <c r="I153" s="164"/>
      <c r="K153" s="228"/>
      <c r="L153" s="228"/>
      <c r="M153" s="228"/>
      <c r="O153" s="241" t="s">
        <v>369</v>
      </c>
      <c r="P153" s="241">
        <v>8036.86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12198.77</v>
      </c>
      <c r="I154" s="164"/>
      <c r="K154" s="228"/>
      <c r="L154" s="228"/>
      <c r="M154" s="228"/>
      <c r="O154" s="241" t="s">
        <v>370</v>
      </c>
      <c r="P154" s="241">
        <v>12407.88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17824.84</v>
      </c>
      <c r="I155" s="164"/>
      <c r="K155" s="228"/>
      <c r="L155" s="228"/>
      <c r="M155" s="228"/>
      <c r="O155" s="241" t="s">
        <v>371</v>
      </c>
      <c r="P155" s="241">
        <v>19359.89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12167.77</v>
      </c>
      <c r="I156" s="164"/>
      <c r="K156" s="228"/>
      <c r="L156" s="228"/>
      <c r="M156" s="228"/>
      <c r="O156" s="241" t="s">
        <v>372</v>
      </c>
      <c r="P156" s="241">
        <v>13094.35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8943.24</v>
      </c>
      <c r="I157" s="164"/>
      <c r="K157" s="228"/>
      <c r="L157" s="228"/>
      <c r="M157" s="228"/>
      <c r="O157" s="241" t="s">
        <v>373</v>
      </c>
      <c r="P157" s="241">
        <v>9106.1200000000008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6007.23</v>
      </c>
      <c r="I158" s="164"/>
      <c r="K158" s="228"/>
      <c r="L158" s="228"/>
      <c r="M158" s="228"/>
      <c r="O158" s="241" t="s">
        <v>374</v>
      </c>
      <c r="P158" s="241">
        <v>6247.48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7965.68</v>
      </c>
      <c r="I159" s="164"/>
      <c r="K159" s="228"/>
      <c r="L159" s="228"/>
      <c r="M159" s="228"/>
      <c r="O159" s="241" t="s">
        <v>375</v>
      </c>
      <c r="P159" s="241">
        <v>7982.8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9123.57</v>
      </c>
      <c r="I160" s="164"/>
      <c r="K160" s="228"/>
      <c r="L160" s="228"/>
      <c r="M160" s="228"/>
      <c r="O160" s="241" t="s">
        <v>376</v>
      </c>
      <c r="P160" s="241">
        <v>9058.94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10208.57</v>
      </c>
      <c r="I161" s="164"/>
      <c r="K161" s="228"/>
      <c r="L161" s="228"/>
      <c r="M161" s="228"/>
      <c r="O161" s="241" t="s">
        <v>377</v>
      </c>
      <c r="P161" s="241">
        <v>10203.209999999999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27573.41</v>
      </c>
      <c r="I162" s="164"/>
      <c r="K162" s="228"/>
      <c r="L162" s="228"/>
      <c r="M162" s="228"/>
      <c r="O162" s="241" t="s">
        <v>379</v>
      </c>
      <c r="P162" s="241">
        <v>28022.98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5611.08</v>
      </c>
      <c r="I163" s="164"/>
      <c r="K163" s="228"/>
      <c r="L163" s="228"/>
      <c r="M163" s="228"/>
      <c r="O163" s="241" t="s">
        <v>380</v>
      </c>
      <c r="P163" s="241">
        <v>5301.24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10618.68</v>
      </c>
      <c r="I164" s="164"/>
      <c r="K164" s="228"/>
      <c r="L164" s="228"/>
      <c r="M164" s="228"/>
      <c r="O164" s="241" t="s">
        <v>381</v>
      </c>
      <c r="P164" s="241">
        <v>10913.71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15580.34</v>
      </c>
      <c r="I165" s="164"/>
      <c r="K165" s="228"/>
      <c r="L165" s="228"/>
      <c r="M165" s="228"/>
      <c r="O165" s="241" t="s">
        <v>382</v>
      </c>
      <c r="P165" s="241">
        <v>15097.3</v>
      </c>
    </row>
    <row r="166" spans="2:16" x14ac:dyDescent="0.2">
      <c r="B166" s="190" t="s">
        <v>553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18772.61</v>
      </c>
      <c r="I166" s="164"/>
      <c r="K166" s="228"/>
      <c r="L166" s="228"/>
      <c r="M166" s="228"/>
      <c r="O166" s="241" t="s">
        <v>383</v>
      </c>
      <c r="P166" s="241">
        <v>19432.849999999999</v>
      </c>
    </row>
    <row r="167" spans="2:16" x14ac:dyDescent="0.2">
      <c r="B167" s="190" t="s">
        <v>554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42370.17</v>
      </c>
      <c r="I167" s="164"/>
      <c r="K167" s="228"/>
      <c r="L167" s="228"/>
      <c r="M167" s="228"/>
      <c r="O167" s="241" t="s">
        <v>384</v>
      </c>
      <c r="P167" s="241">
        <v>38793.660000000003</v>
      </c>
    </row>
    <row r="168" spans="2:16" x14ac:dyDescent="0.2">
      <c r="B168" s="190" t="s">
        <v>555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6676.04</v>
      </c>
      <c r="I168" s="164"/>
      <c r="K168" s="228"/>
      <c r="L168" s="228"/>
      <c r="M168" s="228"/>
      <c r="O168" s="241" t="s">
        <v>385</v>
      </c>
      <c r="P168" s="241">
        <v>7273.12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10124.64</v>
      </c>
      <c r="I169" s="164"/>
      <c r="K169" s="228"/>
      <c r="L169" s="228"/>
      <c r="M169" s="228"/>
      <c r="O169" s="241" t="s">
        <v>386</v>
      </c>
      <c r="P169" s="241">
        <v>10432.5</v>
      </c>
    </row>
    <row r="170" spans="2:16" x14ac:dyDescent="0.2">
      <c r="B170" s="190" t="s">
        <v>325</v>
      </c>
      <c r="C170" s="193">
        <v>43168</v>
      </c>
      <c r="D170" s="190">
        <v>87224.560509160001</v>
      </c>
      <c r="E170" s="223">
        <v>1</v>
      </c>
      <c r="F170" s="209"/>
      <c r="G170" s="223" t="s">
        <v>387</v>
      </c>
      <c r="H170" s="223">
        <v>9493.74</v>
      </c>
      <c r="I170" s="164"/>
      <c r="K170" s="228"/>
      <c r="L170" s="228"/>
      <c r="M170" s="228"/>
      <c r="O170" s="241" t="s">
        <v>387</v>
      </c>
      <c r="P170" s="241">
        <v>9488.76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4184.4399999999996</v>
      </c>
      <c r="I171" s="164"/>
      <c r="K171" s="228"/>
      <c r="L171" s="228"/>
      <c r="M171" s="228"/>
      <c r="O171" s="241" t="s">
        <v>388</v>
      </c>
      <c r="P171" s="241">
        <v>3924.47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20406.919999999998</v>
      </c>
      <c r="I172" s="164"/>
      <c r="K172" s="228"/>
      <c r="L172" s="228"/>
      <c r="M172" s="228"/>
      <c r="O172" s="241" t="s">
        <v>389</v>
      </c>
      <c r="P172" s="241">
        <v>19352.259999999998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13427.8</v>
      </c>
      <c r="I173" s="164"/>
      <c r="K173" s="228"/>
      <c r="L173" s="228"/>
      <c r="M173" s="228"/>
      <c r="O173" s="241" t="s">
        <v>390</v>
      </c>
      <c r="P173" s="241">
        <v>13799.3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18067.54</v>
      </c>
      <c r="I174" s="164"/>
      <c r="K174" s="228"/>
      <c r="L174" s="228"/>
      <c r="M174" s="228"/>
      <c r="O174" s="241" t="s">
        <v>391</v>
      </c>
      <c r="P174" s="241">
        <v>17487.64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4446.8</v>
      </c>
      <c r="I175" s="164"/>
      <c r="K175" s="228"/>
      <c r="L175" s="228"/>
      <c r="M175" s="228"/>
      <c r="O175" s="241" t="s">
        <v>392</v>
      </c>
      <c r="P175" s="241">
        <v>4203.28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18454.8</v>
      </c>
      <c r="I176" s="164"/>
      <c r="K176" s="228"/>
      <c r="L176" s="228"/>
      <c r="M176" s="228"/>
      <c r="O176" s="241" t="s">
        <v>393</v>
      </c>
      <c r="P176" s="241">
        <v>17656.59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13236.72</v>
      </c>
      <c r="I177" s="164"/>
      <c r="K177" s="228"/>
      <c r="L177" s="228"/>
      <c r="M177" s="228"/>
      <c r="O177" s="241" t="s">
        <v>394</v>
      </c>
      <c r="P177" s="241">
        <v>13639.2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16573.32</v>
      </c>
      <c r="I178" s="164"/>
      <c r="K178" s="228"/>
      <c r="L178" s="228"/>
      <c r="M178" s="228"/>
      <c r="O178" s="241" t="s">
        <v>395</v>
      </c>
      <c r="P178" s="241">
        <v>16265.24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49506.82606295</v>
      </c>
      <c r="I179" s="164"/>
      <c r="K179" s="228"/>
      <c r="L179" s="228"/>
      <c r="M179" s="228"/>
      <c r="O179" s="241" t="s">
        <v>396</v>
      </c>
      <c r="P179" s="241">
        <v>49891.902734260002</v>
      </c>
    </row>
    <row r="180" spans="2:16" x14ac:dyDescent="0.2">
      <c r="B180" s="190" t="s">
        <v>334</v>
      </c>
      <c r="C180" s="193">
        <v>43280</v>
      </c>
      <c r="D180" s="190">
        <v>132.43280623000001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43269</v>
      </c>
      <c r="D182" s="190">
        <v>94.4757508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43280</v>
      </c>
      <c r="D192" s="190">
        <v>9761.57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43168</v>
      </c>
      <c r="D217" s="190">
        <v>20608.91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43115</v>
      </c>
      <c r="D226" s="190">
        <v>5694.99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>JSE Markets' Profile 20180630</JSEDescription>
    <JSEDate xmlns="a5d7cc70-31c1-4b2e-9a12-faea9898ee50">2018-07-09T07:00:00+00:00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46CC3B2D-1A64-46E7-96FE-CD6E22F3D89E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20180630</dc:title>
  <dc:creator>rapelangm</dc:creator>
  <cp:lastModifiedBy>Julia Maluleka</cp:lastModifiedBy>
  <cp:lastPrinted>2018-07-09T09:05:32Z</cp:lastPrinted>
  <dcterms:created xsi:type="dcterms:W3CDTF">2009-10-22T12:59:48Z</dcterms:created>
  <dcterms:modified xsi:type="dcterms:W3CDTF">2018-07-09T09:05:59Z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