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bookViews>
    <workbookView xWindow="-4296" yWindow="2028" windowWidth="19440" windowHeight="4956"/>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62913"/>
</workbook>
</file>

<file path=xl/calcChain.xml><?xml version="1.0" encoding="utf-8"?>
<calcChain xmlns="http://schemas.openxmlformats.org/spreadsheetml/2006/main">
  <c r="F155" i="1" l="1"/>
  <c r="F154" i="1"/>
  <c r="H100" i="1" l="1"/>
  <c r="E143" i="1" l="1"/>
  <c r="D145" i="1"/>
  <c r="D144" i="1"/>
  <c r="D142" i="1"/>
  <c r="D141" i="1"/>
  <c r="C145" i="1"/>
  <c r="C144" i="1"/>
  <c r="C142" i="1"/>
  <c r="B142" i="1"/>
  <c r="C141" i="1"/>
  <c r="B145" i="1"/>
  <c r="B144" i="1"/>
  <c r="B141" i="1"/>
  <c r="E145" i="1" l="1"/>
  <c r="E142" i="1"/>
  <c r="D146" i="1"/>
  <c r="E144" i="1"/>
  <c r="C146" i="1"/>
  <c r="E141" i="1"/>
  <c r="B14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F401" i="1" s="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G267" i="1"/>
  <c r="G256" i="1"/>
  <c r="F282" i="1"/>
  <c r="G282" i="1" s="1"/>
  <c r="F283" i="1"/>
  <c r="G283" i="1" s="1"/>
  <c r="F281" i="1"/>
  <c r="G281" i="1" s="1"/>
  <c r="F278" i="1"/>
  <c r="G278" i="1" s="1"/>
  <c r="F277" i="1"/>
  <c r="G277" i="1" s="1"/>
  <c r="F268" i="1"/>
  <c r="G268" i="1" s="1"/>
  <c r="F269" i="1"/>
  <c r="G269" i="1" s="1"/>
  <c r="F270" i="1"/>
  <c r="G270" i="1" s="1"/>
  <c r="F271" i="1"/>
  <c r="G271" i="1" s="1"/>
  <c r="F272" i="1"/>
  <c r="G272" i="1" s="1"/>
  <c r="F273" i="1"/>
  <c r="G273" i="1" s="1"/>
  <c r="F274" i="1"/>
  <c r="G274" i="1" s="1"/>
  <c r="F267" i="1"/>
  <c r="F257" i="1"/>
  <c r="G257" i="1" s="1"/>
  <c r="F258" i="1"/>
  <c r="G258" i="1" s="1"/>
  <c r="F259" i="1"/>
  <c r="G259" i="1" s="1"/>
  <c r="F260" i="1"/>
  <c r="G260" i="1" s="1"/>
  <c r="F261" i="1"/>
  <c r="G261" i="1" s="1"/>
  <c r="F262" i="1"/>
  <c r="G262" i="1" s="1"/>
  <c r="F263" i="1"/>
  <c r="G263" i="1" s="1"/>
  <c r="F264" i="1"/>
  <c r="G264" i="1" s="1"/>
  <c r="F256" i="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82" i="1"/>
  <c r="I282" i="1"/>
  <c r="H283" i="1"/>
  <c r="I283" i="1"/>
  <c r="I281" i="1"/>
  <c r="H281" i="1"/>
  <c r="H278" i="1"/>
  <c r="I278" i="1"/>
  <c r="I277" i="1"/>
  <c r="H277" i="1"/>
  <c r="H268" i="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247" i="1"/>
  <c r="I247" i="1"/>
  <c r="H248" i="1"/>
  <c r="I248" i="1"/>
  <c r="H249" i="1"/>
  <c r="I249" i="1"/>
  <c r="H250" i="1"/>
  <c r="I250" i="1"/>
  <c r="H251" i="1"/>
  <c r="I251" i="1"/>
  <c r="H252" i="1"/>
  <c r="I252" i="1"/>
  <c r="H253" i="1"/>
  <c r="I253" i="1"/>
  <c r="I246" i="1"/>
  <c r="H246" i="1"/>
  <c r="I239" i="1"/>
  <c r="I240" i="1"/>
  <c r="I241" i="1"/>
  <c r="I242" i="1"/>
  <c r="I243" i="1"/>
  <c r="I238" i="1"/>
  <c r="H239" i="1"/>
  <c r="H240" i="1"/>
  <c r="H241" i="1"/>
  <c r="H242" i="1"/>
  <c r="H243" i="1"/>
  <c r="H238" i="1"/>
  <c r="D31" i="1"/>
  <c r="D30" i="1"/>
  <c r="D29" i="1"/>
  <c r="C31" i="1"/>
  <c r="C30" i="1"/>
  <c r="C29" i="1"/>
  <c r="B30" i="1"/>
  <c r="B29" i="1"/>
  <c r="C18" i="1"/>
  <c r="D18" i="1"/>
  <c r="D17" i="1"/>
  <c r="D16" i="1"/>
  <c r="C17" i="1"/>
  <c r="B18" i="1"/>
  <c r="B17" i="1"/>
  <c r="C16" i="1"/>
  <c r="B16" i="1"/>
  <c r="E31" i="1" l="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D110"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D12" i="6" s="1"/>
  <c r="C22" i="6"/>
  <c r="B22" i="6"/>
  <c r="C33" i="6"/>
  <c r="B33" i="6"/>
  <c r="D33" i="6" s="1"/>
  <c r="C54" i="6"/>
  <c r="B54" i="6"/>
  <c r="C64" i="6"/>
  <c r="B64" i="6"/>
  <c r="E64" i="6"/>
  <c r="E54" i="6"/>
  <c r="E43" i="6"/>
  <c r="F43" i="6" s="1"/>
  <c r="E33" i="6"/>
  <c r="E22" i="6"/>
  <c r="F22" i="6" s="1"/>
  <c r="D43" i="6"/>
  <c r="E12" i="6"/>
  <c r="D22" i="6" l="1"/>
  <c r="F64" i="6"/>
  <c r="D64" i="6"/>
  <c r="F12" i="6"/>
  <c r="F33" i="6"/>
  <c r="D54" i="6"/>
  <c r="F54" i="6"/>
  <c r="C59" i="1" l="1"/>
</calcChain>
</file>

<file path=xl/sharedStrings.xml><?xml version="1.0" encoding="utf-8"?>
<sst xmlns="http://schemas.openxmlformats.org/spreadsheetml/2006/main" count="2295" uniqueCount="664">
  <si>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</si>
  <si>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</si>
  <si>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</si>
  <si>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</si>
  <si>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</si>
  <si>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</si>
  <si>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</si>
  <si>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</si>
  <si>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</si>
  <si>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</si>
  <si>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</si>
  <si>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</si>
  <si>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</si>
  <si>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</si>
  <si>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</si>
  <si>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</si>
  <si>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</si>
  <si>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</si>
  <si>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</si>
  <si>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</si>
  <si>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</si>
  <si>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</si>
  <si>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</si>
  <si>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</si>
  <si>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</si>
  <si>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</si>
  <si>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</si>
  <si>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</si>
  <si>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</si>
  <si>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</si>
  <si>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</si>
  <si>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</si>
  <si>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</si>
  <si>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</si>
  <si>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</si>
  <si>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</si>
  <si>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</si>
  <si>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</si>
  <si>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</si>
  <si>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</si>
  <si>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</si>
  <si>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</si>
  <si>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</si>
  <si>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</si>
  <si>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</si>
  <si>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</si>
  <si>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</si>
  <si>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</si>
  <si>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</si>
  <si>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</si>
  <si>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</si>
  <si>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</si>
  <si>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</si>
  <si>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</si>
  <si>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</si>
  <si>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</si>
  <si>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</si>
  <si>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</si>
  <si>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</si>
  <si>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</si>
  <si>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</si>
  <si>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</si>
  <si>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</si>
  <si>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</si>
  <si>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</si>
  <si>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</si>
  <si>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</si>
  <si>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</si>
  <si>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</si>
  <si>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</si>
  <si>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Oil &amp; Gas</t>
  </si>
  <si>
    <t>J500</t>
  </si>
  <si>
    <t>Basic Materials</t>
  </si>
  <si>
    <t>J510</t>
  </si>
  <si>
    <t>Industrials</t>
  </si>
  <si>
    <t>J520</t>
  </si>
  <si>
    <t>Consumer Goods</t>
  </si>
  <si>
    <t>J530</t>
  </si>
  <si>
    <t>Consumer Services</t>
  </si>
  <si>
    <t>J550</t>
  </si>
  <si>
    <t>Financials</t>
  </si>
  <si>
    <t>J580</t>
  </si>
  <si>
    <t>Technology</t>
  </si>
  <si>
    <t>J590</t>
  </si>
  <si>
    <t>Telecommunications</t>
  </si>
  <si>
    <t>J560</t>
  </si>
  <si>
    <t>Health Care</t>
  </si>
  <si>
    <t>J540</t>
  </si>
  <si>
    <t>Specialist Indices</t>
  </si>
  <si>
    <t>JSE SRI Index</t>
  </si>
  <si>
    <t>J100</t>
  </si>
  <si>
    <t xml:space="preserve"> FTSE/JSE Shariah All Share</t>
  </si>
  <si>
    <t>J143</t>
  </si>
  <si>
    <t>SA Listed Property Index</t>
  </si>
  <si>
    <t>J253</t>
  </si>
  <si>
    <t>Capped Property Index</t>
  </si>
  <si>
    <t>J254</t>
  </si>
  <si>
    <t>SA Resources</t>
  </si>
  <si>
    <t>J258</t>
  </si>
  <si>
    <t>Value Index</t>
  </si>
  <si>
    <t>J330</t>
  </si>
  <si>
    <t>Growth Index</t>
  </si>
  <si>
    <t>J331</t>
  </si>
  <si>
    <t>Sub-sector Indices</t>
  </si>
  <si>
    <t>Platinum &amp; Precious Metals</t>
  </si>
  <si>
    <t>J153</t>
  </si>
  <si>
    <t>General Mining</t>
  </si>
  <si>
    <t>J154</t>
  </si>
  <si>
    <t>Secondary Market</t>
  </si>
  <si>
    <t>Development Capital</t>
  </si>
  <si>
    <t>J230</t>
  </si>
  <si>
    <t>Venture Capital</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</si>
  <si>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</si>
  <si>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</si>
  <si>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</si>
  <si>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</si>
  <si>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</si>
  <si>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</si>
  <si>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</si>
  <si>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</si>
  <si>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</si>
  <si>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</si>
  <si>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</si>
  <si>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</si>
  <si>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</si>
  <si>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</si>
  <si>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</si>
  <si>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</si>
  <si>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</si>
  <si>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</si>
  <si>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</si>
  <si>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</si>
  <si>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</si>
  <si>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</si>
  <si>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</si>
  <si>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</si>
  <si>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</si>
  <si>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</si>
  <si>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</si>
  <si>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</si>
  <si>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</si>
  <si>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</si>
  <si>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</si>
  <si>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</si>
  <si>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</si>
  <si>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</si>
  <si>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</si>
  <si>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</si>
  <si>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</si>
  <si>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</si>
  <si>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</si>
  <si>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</si>
  <si>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</si>
  <si>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</si>
  <si>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</si>
  <si>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</si>
  <si>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</si>
  <si>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</si>
  <si>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</si>
  <si>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</si>
  <si>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</si>
  <si>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</si>
  <si>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</si>
  <si>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</si>
  <si>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</si>
  <si>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</si>
  <si>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</si>
  <si>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</si>
  <si>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</si>
  <si>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</si>
  <si>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</si>
  <si>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</si>
  <si>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</si>
  <si>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</si>
  <si>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</si>
  <si>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</si>
  <si>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</si>
  <si>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</si>
  <si>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</si>
  <si>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</si>
  <si>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</si>
  <si>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</si>
  <si>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</si>
  <si>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</si>
  <si>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</si>
  <si>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</si>
  <si>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</si>
  <si>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</si>
  <si>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</si>
  <si>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</si>
  <si>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</si>
  <si>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</si>
  <si>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</si>
  <si>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</si>
  <si>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</si>
  <si>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</si>
  <si>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</si>
  <si>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</si>
  <si>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</si>
  <si>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</si>
  <si>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</si>
  <si>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</si>
  <si>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</si>
  <si>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</si>
  <si>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</si>
  <si>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</si>
  <si>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</si>
  <si>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</si>
  <si>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</si>
  <si>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</si>
  <si>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</si>
  <si>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</si>
  <si>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</si>
  <si>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</si>
  <si>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</si>
  <si>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</si>
  <si>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</si>
  <si>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</si>
  <si>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</si>
  <si>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</si>
  <si>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</si>
  <si>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</si>
  <si>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</si>
  <si>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</si>
  <si>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</si>
  <si>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</si>
  <si>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</si>
  <si>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</si>
  <si>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</si>
  <si>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</si>
  <si>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</si>
  <si>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</si>
  <si>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</si>
  <si>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</si>
  <si>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</si>
  <si>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</si>
  <si>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</si>
  <si>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</si>
  <si>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</si>
  <si>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</si>
  <si>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</si>
  <si>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</si>
  <si>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</si>
  <si>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</si>
  <si>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</si>
  <si>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</si>
  <si>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</si>
  <si>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</si>
  <si>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</si>
  <si>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</si>
  <si>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</si>
  <si>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</si>
  <si>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</si>
  <si>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</si>
  <si>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</si>
  <si>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</si>
  <si>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</si>
  <si>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</si>
  <si>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</si>
  <si>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</si>
  <si>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</si>
  <si>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</si>
  <si>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</si>
  <si>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</si>
  <si>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</si>
  <si>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</si>
  <si>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</si>
  <si>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</si>
  <si>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</si>
  <si>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</si>
  <si>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</si>
  <si>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</si>
  <si>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</si>
  <si>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</si>
  <si>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</si>
  <si>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</si>
  <si>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</si>
  <si>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</si>
  <si>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</si>
  <si>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</si>
  <si>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</si>
  <si>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</si>
  <si>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</si>
  <si>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</si>
  <si>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</si>
  <si>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</si>
  <si>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</si>
  <si>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</si>
  <si>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</si>
  <si>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</si>
  <si>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</si>
  <si>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</si>
  <si>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</si>
  <si>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</si>
  <si>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</si>
  <si>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</si>
  <si>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</si>
  <si>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</si>
  <si>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</si>
  <si>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</si>
  <si>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</si>
  <si>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</si>
  <si>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</si>
  <si>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</si>
  <si>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</si>
  <si>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</si>
  <si>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</si>
  <si>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</si>
  <si>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</si>
  <si>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</si>
  <si>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</si>
  <si>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</si>
  <si>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</si>
  <si>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</si>
  <si>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</si>
  <si>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</si>
  <si>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</si>
  <si>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</si>
  <si>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</si>
  <si>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</si>
  <si>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</si>
  <si>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</si>
  <si>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</si>
  <si>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</si>
  <si>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</si>
  <si>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</si>
  <si>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</si>
  <si>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</si>
  <si>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</si>
  <si>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</si>
  <si>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</si>
  <si>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</si>
  <si>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</si>
  <si>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</si>
  <si>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</si>
  <si>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</si>
  <si>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</si>
  <si>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</si>
  <si>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</si>
  <si>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</si>
  <si>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</si>
  <si>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</si>
  <si>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</si>
  <si>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</si>
  <si>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</si>
  <si>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</si>
  <si>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</si>
  <si>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</si>
  <si>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</si>
  <si>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</si>
  <si>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</si>
  <si>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</si>
  <si>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</si>
  <si>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</si>
  <si>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</si>
  <si>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</si>
  <si>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</si>
  <si>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</si>
  <si>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</si>
  <si>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</si>
  <si>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</si>
  <si>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</si>
  <si>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</si>
  <si>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</si>
  <si>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</si>
  <si>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</si>
  <si>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</si>
  <si>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</si>
  <si>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</si>
  <si>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</si>
  <si>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</si>
  <si>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</si>
  <si>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</si>
  <si>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</si>
  <si>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</si>
  <si>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</si>
  <si>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</si>
  <si>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</si>
  <si>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</si>
  <si>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</si>
  <si>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</si>
  <si>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</si>
  <si>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</si>
  <si>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</si>
  <si>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</si>
  <si>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</si>
  <si>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</si>
  <si>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</si>
  <si>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</si>
  <si>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</si>
  <si>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</si>
  <si>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</si>
  <si>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</si>
  <si>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</si>
  <si>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</si>
  <si>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</si>
  <si>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</si>
  <si>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</si>
  <si>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</si>
  <si>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</si>
  <si>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</si>
  <si>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</si>
  <si>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</si>
  <si>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</si>
  <si>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</si>
  <si>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</si>
  <si>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</si>
  <si>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</si>
  <si>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</si>
  <si>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</si>
  <si>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</si>
  <si>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</si>
  <si>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</si>
  <si>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</si>
  <si>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</si>
  <si>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</si>
  <si>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</si>
  <si>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</si>
  <si>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</si>
  <si>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</si>
  <si>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</si>
  <si>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</si>
  <si>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</si>
  <si>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</si>
  <si>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</si>
  <si>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</si>
  <si>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</si>
  <si>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</si>
  <si>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</si>
  <si>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</si>
  <si>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</si>
  <si>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</si>
  <si>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</si>
  <si>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</si>
  <si>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</si>
  <si>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</si>
  <si>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</si>
  <si>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</si>
  <si>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</si>
  <si>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</si>
  <si>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</si>
  <si>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</si>
  <si>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</si>
  <si>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</si>
  <si>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</si>
  <si>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</si>
  <si>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</si>
  <si>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</si>
  <si>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</si>
  <si>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</si>
  <si>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</si>
  <si>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</si>
  <si>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</si>
  <si>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</si>
  <si>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</si>
  <si>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</si>
  <si>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</si>
  <si>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</si>
  <si>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</si>
  <si>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</si>
  <si>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</si>
  <si>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</si>
  <si>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</si>
  <si>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</si>
  <si>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</si>
  <si>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</si>
  <si>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</si>
  <si>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</si>
  <si>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</si>
  <si>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</si>
  <si>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</si>
  <si>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</si>
  <si>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</si>
  <si>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</si>
  <si>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</si>
  <si>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</si>
  <si>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</si>
  <si>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</si>
  <si>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</si>
  <si>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</si>
  <si>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</si>
  <si>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</si>
  <si>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</si>
  <si>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</si>
  <si>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</si>
  <si>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</si>
  <si>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</si>
  <si>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</si>
  <si>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</si>
  <si>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</si>
  <si>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</si>
  <si>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</si>
  <si>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</si>
  <si>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</si>
  <si>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</si>
  <si>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</si>
  <si>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</si>
  <si>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</si>
  <si>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</si>
  <si>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</si>
  <si>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</si>
  <si>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</si>
  <si>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</si>
  <si>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</si>
  <si>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</si>
  <si>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</si>
  <si>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</si>
  <si>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</si>
  <si>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</si>
  <si>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</si>
  <si>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</si>
  <si>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 xml:space="preserve">Note: The monthly "local liquidity"  using the value traded and Strate market capitalisation is </t>
  </si>
  <si>
    <t>NOTE:FTSE/JSE Indices were reintroduced in June 2002 and all values are reflective since.</t>
  </si>
  <si>
    <t>09/2016</t>
  </si>
  <si>
    <t xml:space="preserve">                      -  </t>
  </si>
  <si>
    <t xml:space="preserve">                         -   </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</si>
  <si>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</si>
  <si>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</si>
  <si>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</si>
  <si>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</si>
  <si>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</si>
  <si>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</si>
  <si>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</si>
  <si>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</si>
  <si>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</si>
  <si>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</si>
  <si>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</si>
  <si>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</si>
  <si>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</si>
  <si>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</si>
  <si>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</si>
  <si>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</si>
  <si>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</si>
  <si>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</si>
  <si>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</si>
  <si>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</si>
  <si>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</si>
  <si>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</si>
  <si>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</si>
  <si>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</si>
  <si>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JN430</t>
  </si>
  <si>
    <t>JN433</t>
  </si>
  <si>
    <t>IndexRank</t>
  </si>
  <si>
    <t>J203CF</t>
  </si>
  <si>
    <t>J203DF</t>
  </si>
  <si>
    <t>J203LF</t>
  </si>
  <si>
    <t>J203MF</t>
  </si>
  <si>
    <t>J203QF</t>
  </si>
  <si>
    <t>J203SF</t>
  </si>
  <si>
    <t>J203VF</t>
  </si>
  <si>
    <t>J203VOF</t>
  </si>
  <si>
    <t>InstrumentTypeName</t>
  </si>
  <si>
    <t>SUM_DaysValue</t>
  </si>
  <si>
    <t>SUM_DaysVolume</t>
  </si>
  <si>
    <t>SUM_DaysDeal</t>
  </si>
  <si>
    <t>SUM_OpenInterest</t>
  </si>
  <si>
    <t>FuturesContract</t>
  </si>
  <si>
    <t>Can-Do</t>
  </si>
  <si>
    <t>Dividend</t>
  </si>
  <si>
    <t>Index</t>
  </si>
  <si>
    <t>International Derivatives</t>
  </si>
  <si>
    <t>Single Stock</t>
  </si>
  <si>
    <t>African Derivatives</t>
  </si>
  <si>
    <t>Exchange Traded CFD</t>
  </si>
  <si>
    <t>International Derivatives Dividends</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</si>
  <si>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</si>
  <si>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</si>
  <si>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</si>
  <si>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</si>
  <si>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</si>
  <si>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</si>
  <si>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</si>
  <si>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</si>
  <si>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</si>
  <si>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</si>
  <si>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</si>
  <si>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</si>
  <si>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</si>
  <si>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</si>
  <si>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</si>
  <si>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</si>
  <si>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</si>
  <si>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MINI BITTER SORGHUM FUTURES</t>
  </si>
  <si>
    <t>MINI SWEET SORGUM FUTURES</t>
  </si>
  <si>
    <t>NATURAL GAS QUANTO</t>
  </si>
  <si>
    <t>PALLADIUM</t>
  </si>
  <si>
    <t>PALLADIUM QUANTO</t>
  </si>
  <si>
    <t>PLATINUM</t>
  </si>
  <si>
    <t xml:space="preserve">PLATINUM QUANTO </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</si>
  <si>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</si>
  <si>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</si>
  <si>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</si>
  <si>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</si>
  <si>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</si>
  <si>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</si>
  <si>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</si>
  <si>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</si>
  <si>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</si>
  <si>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</si>
  <si>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</si>
  <si>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YELLOW MAIZE FUTURE</t>
  </si>
  <si>
    <t>WHITE MAIZE GRADE 2 FUTURE</t>
  </si>
  <si>
    <t>YELLOW MAIZE GRADE 2 FUTURE</t>
  </si>
  <si>
    <t>MAXI QUANTO SOYBEAN COMMODITY CAN-DO</t>
  </si>
  <si>
    <t>QUANTO SOYBEAN COMMODITY CANDO</t>
  </si>
  <si>
    <t>QUANTO CORN COMMODITY CANDO</t>
  </si>
  <si>
    <t>SORGHUM  BITTER - GH1 FUTURE</t>
  </si>
  <si>
    <t>SORGHUM FUTURES</t>
  </si>
  <si>
    <t>BEEF CARCASS</t>
  </si>
  <si>
    <t>LAMB CARCASS</t>
  </si>
  <si>
    <t>MERINO WOOL</t>
  </si>
  <si>
    <t>SOYABEAN CRUSH FUTURE</t>
  </si>
  <si>
    <t>isFuture</t>
  </si>
  <si>
    <t>Option</t>
  </si>
  <si>
    <t>Future</t>
  </si>
  <si>
    <t>MainBoardCode</t>
  </si>
  <si>
    <t>TotalCompaniesListed</t>
  </si>
  <si>
    <t>NewListings</t>
  </si>
  <si>
    <t>DeListings</t>
  </si>
  <si>
    <t>LeftBoard</t>
  </si>
  <si>
    <t>JoinedBoard</t>
  </si>
  <si>
    <t>NetListed</t>
  </si>
  <si>
    <t>DomesticLisitings</t>
  </si>
  <si>
    <t>ForeignLisitings</t>
  </si>
  <si>
    <t>BEE</t>
  </si>
  <si>
    <t>DCM</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</si>
  <si>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</si>
  <si>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</si>
  <si>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</si>
  <si>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</si>
  <si>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</si>
  <si>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</si>
  <si>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</si>
  <si>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</si>
  <si>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</si>
  <si>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</si>
  <si>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</si>
  <si>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</si>
  <si>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</si>
  <si>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</si>
  <si>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</si>
  <si>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</si>
  <si>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</si>
  <si>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</si>
  <si>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</si>
  <si>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</si>
  <si>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</si>
  <si>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Repo 1</t>
  </si>
  <si>
    <t>Repo 2</t>
  </si>
  <si>
    <t>Standard Trade</t>
  </si>
  <si>
    <t>Standard Trade (Spot)</t>
  </si>
  <si>
    <t>Structured Deal</t>
  </si>
  <si>
    <t>TradeMonth</t>
  </si>
  <si>
    <t>2020/02</t>
  </si>
  <si>
    <t>2020/03</t>
  </si>
  <si>
    <t>CorporateActionTypeCode</t>
  </si>
  <si>
    <t>SUM_TotalValue</t>
  </si>
  <si>
    <t>AS</t>
  </si>
  <si>
    <t>GI</t>
  </si>
  <si>
    <t>SI</t>
  </si>
  <si>
    <t>SO</t>
  </si>
  <si>
    <t>SS</t>
  </si>
  <si>
    <t>TU</t>
  </si>
  <si>
    <t>Position in the world league in February 2020 (based on the WFE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</si>
</sst>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00_ ;_ * \-#,##0.00_ ;_ * &quot;-&quot;??_ ;_ @_ "/>
    <numFmt numFmtId="165" formatCode="&quot;R&quot;#,##0.00_);\(&quot;R&quot;#,##0.00\)"/>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6" x14ac:knownFonts="1">
    <font>
      <sz val="10"/>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18792">
    <xf numFmtId="0" fontId="0" fillId="0" borderId="0"/>
    <xf numFmtId="164" fontId="19" fillId="0" borderId="0" applyFont="0" applyFill="0" applyBorder="0" applyAlignment="0" applyProtection="0"/>
    <xf numFmtId="0" fontId="2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20" fillId="8" borderId="8" applyNumberFormat="0" applyFont="0" applyAlignment="0" applyProtection="0"/>
    <xf numFmtId="0" fontId="40" fillId="0" borderId="0" applyNumberFormat="0" applyFill="0" applyBorder="0" applyAlignment="0" applyProtection="0"/>
    <xf numFmtId="0" fontId="21" fillId="0" borderId="9" applyNumberFormat="0" applyFill="0" applyAlignment="0" applyProtection="0"/>
    <xf numFmtId="0" fontId="41"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1" fillId="32" borderId="0" applyNumberFormat="0" applyBorder="0" applyAlignment="0" applyProtection="0"/>
    <xf numFmtId="9" fontId="20" fillId="0" borderId="0" applyFont="0" applyFill="0" applyBorder="0" applyAlignment="0" applyProtection="0"/>
    <xf numFmtId="0" fontId="12" fillId="0" borderId="0"/>
    <xf numFmtId="164" fontId="12" fillId="0" borderId="0" applyFont="0" applyFill="0" applyBorder="0" applyAlignment="0" applyProtection="0"/>
    <xf numFmtId="164" fontId="17" fillId="0" borderId="0" applyFont="0" applyFill="0" applyBorder="0" applyAlignment="0" applyProtection="0"/>
    <xf numFmtId="0" fontId="11" fillId="0" borderId="0"/>
    <xf numFmtId="164" fontId="11" fillId="0" borderId="0" applyFont="0" applyFill="0" applyBorder="0" applyAlignment="0" applyProtection="0"/>
    <xf numFmtId="0" fontId="10" fillId="0" borderId="0"/>
    <xf numFmtId="0" fontId="9" fillId="0" borderId="0"/>
    <xf numFmtId="164" fontId="9" fillId="0" borderId="0" applyFont="0" applyFill="0" applyBorder="0" applyAlignment="0" applyProtection="0"/>
    <xf numFmtId="0" fontId="9" fillId="0" borderId="0"/>
    <xf numFmtId="164" fontId="9" fillId="0" borderId="0" applyFont="0" applyFill="0" applyBorder="0" applyAlignment="0" applyProtection="0"/>
    <xf numFmtId="0" fontId="9" fillId="0" borderId="0"/>
    <xf numFmtId="0" fontId="8"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3" fillId="0" borderId="0"/>
    <xf numFmtId="164" fontId="13" fillId="0" borderId="0" applyFont="0" applyFill="0" applyBorder="0" applyAlignment="0" applyProtection="0"/>
    <xf numFmtId="9" fontId="13"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7" fillId="0" borderId="0" applyFont="0" applyFill="0" applyBorder="0" applyAlignment="0" applyProtection="0"/>
    <xf numFmtId="0" fontId="3" fillId="0" borderId="0"/>
    <xf numFmtId="164" fontId="3" fillId="0" borderId="0" applyFont="0" applyFill="0" applyBorder="0" applyAlignment="0" applyProtection="0"/>
    <xf numFmtId="164" fontId="17"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pplyNumberFormat="0" applyFill="0" applyBorder="0" applyAlignment="0" applyProtection="0"/>
  </cellStyleXfs>
  <cellXfs count="397">
    <xf numFmtId="0" fontId="0" fillId="0" borderId="0" xfId="0"/>
    <xf numFmtId="0" fontId="21" fillId="0" borderId="0" xfId="0" applyFont="1"/>
    <xf numFmtId="164" fontId="0" fillId="0" borderId="0" xfId="1" applyFont="1"/>
    <xf numFmtId="166" fontId="0" fillId="0" borderId="0" xfId="1" applyNumberFormat="1" applyFont="1"/>
    <xf numFmtId="166" fontId="21" fillId="0" borderId="0" xfId="1" applyNumberFormat="1" applyFont="1"/>
    <xf numFmtId="164" fontId="21" fillId="0" borderId="0" xfId="1" applyFont="1"/>
    <xf numFmtId="14" fontId="0" fillId="0" borderId="0" xfId="0" applyNumberFormat="1" applyAlignment="1">
      <alignment horizontal="right"/>
    </xf>
    <xf numFmtId="14" fontId="21" fillId="0" borderId="0" xfId="0" applyNumberFormat="1" applyFont="1" applyAlignment="1">
      <alignment horizontal="right"/>
    </xf>
    <xf numFmtId="0" fontId="23" fillId="0" borderId="0" xfId="0" applyFont="1" applyFill="1"/>
    <xf numFmtId="0" fontId="25" fillId="0" borderId="0" xfId="0" applyFont="1" applyFill="1"/>
    <xf numFmtId="0" fontId="0" fillId="0" borderId="0" xfId="0" applyFont="1"/>
    <xf numFmtId="17" fontId="21" fillId="0" borderId="0" xfId="0" quotePrefix="1" applyNumberFormat="1" applyFont="1" applyAlignment="1">
      <alignment horizontal="right"/>
    </xf>
    <xf numFmtId="14" fontId="0" fillId="0" borderId="0" xfId="0" applyNumberFormat="1" applyFont="1" applyAlignment="1">
      <alignment horizontal="right"/>
    </xf>
    <xf numFmtId="168" fontId="24" fillId="0" borderId="0" xfId="0" applyNumberFormat="1" applyFont="1"/>
    <xf numFmtId="0" fontId="22" fillId="0" borderId="0" xfId="0" applyFont="1"/>
    <xf numFmtId="166" fontId="0" fillId="0" borderId="0" xfId="0" applyNumberFormat="1" applyFont="1"/>
    <xf numFmtId="3" fontId="21" fillId="0" borderId="0" xfId="0" applyNumberFormat="1" applyFont="1"/>
    <xf numFmtId="0" fontId="21" fillId="0" borderId="0" xfId="0" applyFont="1"/>
    <xf numFmtId="0" fontId="42" fillId="0" borderId="0" xfId="0" applyFont="1"/>
    <xf numFmtId="3" fontId="0" fillId="0" borderId="0" xfId="0" applyNumberFormat="1" applyFont="1"/>
    <xf numFmtId="164" fontId="0" fillId="0" borderId="0" xfId="0" applyNumberFormat="1"/>
    <xf numFmtId="0" fontId="26" fillId="0" borderId="0" xfId="0" applyFont="1"/>
    <xf numFmtId="168" fontId="18" fillId="0" borderId="0" xfId="0" applyNumberFormat="1" applyFont="1"/>
    <xf numFmtId="167" fontId="21"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0" fontId="21" fillId="0" borderId="0" xfId="0" applyFont="1"/>
    <xf numFmtId="166" fontId="0" fillId="0" borderId="0" xfId="0" applyNumberFormat="1" applyFont="1"/>
    <xf numFmtId="0" fontId="0" fillId="0" borderId="0" xfId="0" applyFont="1"/>
    <xf numFmtId="166" fontId="17" fillId="0" borderId="0" xfId="0" applyNumberFormat="1" applyFont="1" applyFill="1"/>
    <xf numFmtId="3" fontId="18" fillId="0" borderId="0" xfId="0" applyNumberFormat="1" applyFont="1"/>
    <xf numFmtId="166" fontId="22" fillId="0" borderId="0" xfId="0" applyNumberFormat="1" applyFont="1" applyFill="1"/>
    <xf numFmtId="166" fontId="0" fillId="0" borderId="0" xfId="0" applyNumberFormat="1" applyFont="1" applyFill="1"/>
    <xf numFmtId="166" fontId="21" fillId="0" borderId="0" xfId="0" applyNumberFormat="1" applyFont="1"/>
    <xf numFmtId="0" fontId="21" fillId="0" borderId="0" xfId="0" applyFont="1"/>
    <xf numFmtId="0" fontId="24" fillId="0" borderId="0" xfId="0" applyFont="1"/>
    <xf numFmtId="166" fontId="18" fillId="0" borderId="0" xfId="0" applyNumberFormat="1" applyFont="1"/>
    <xf numFmtId="167" fontId="0" fillId="0" borderId="0" xfId="0" applyNumberFormat="1" applyFont="1"/>
    <xf numFmtId="167" fontId="21" fillId="0" borderId="0" xfId="0" applyNumberFormat="1" applyFont="1"/>
    <xf numFmtId="0" fontId="21" fillId="0" borderId="0" xfId="0" applyFont="1" applyAlignment="1">
      <alignment horizontal="right"/>
    </xf>
    <xf numFmtId="166" fontId="26" fillId="0" borderId="0" xfId="0" applyNumberFormat="1" applyFont="1"/>
    <xf numFmtId="0" fontId="0" fillId="0" borderId="0" xfId="0"/>
    <xf numFmtId="0" fontId="26" fillId="0" borderId="0" xfId="0" applyFont="1"/>
    <xf numFmtId="0" fontId="0" fillId="0" borderId="0" xfId="0"/>
    <xf numFmtId="166" fontId="0" fillId="0" borderId="0" xfId="0" applyNumberFormat="1" applyFont="1" applyFill="1" applyBorder="1"/>
    <xf numFmtId="166" fontId="0" fillId="0" borderId="0" xfId="0" applyNumberFormat="1" applyFont="1" applyAlignment="1">
      <alignment horizontal="right"/>
    </xf>
    <xf numFmtId="0" fontId="0" fillId="0" borderId="0" xfId="0" applyFont="1" applyAlignment="1">
      <alignment horizontal="right"/>
    </xf>
    <xf numFmtId="0" fontId="44" fillId="0" borderId="0" xfId="0" applyFont="1"/>
    <xf numFmtId="166" fontId="0" fillId="0" borderId="0" xfId="0" applyNumberFormat="1" applyFont="1" applyFill="1" applyBorder="1" applyAlignment="1">
      <alignment horizontal="right"/>
    </xf>
    <xf numFmtId="166" fontId="17" fillId="0" borderId="0" xfId="0" applyNumberFormat="1" applyFont="1"/>
    <xf numFmtId="166" fontId="22" fillId="0" borderId="0" xfId="0" applyNumberFormat="1" applyFont="1"/>
    <xf numFmtId="167" fontId="22" fillId="0" borderId="0" xfId="0" applyNumberFormat="1" applyFont="1"/>
    <xf numFmtId="0" fontId="46" fillId="0" borderId="0" xfId="0" applyFont="1"/>
    <xf numFmtId="167" fontId="0" fillId="0" borderId="0" xfId="0" applyNumberFormat="1" applyFont="1" applyAlignment="1">
      <alignment horizontal="right"/>
    </xf>
    <xf numFmtId="166" fontId="46" fillId="0" borderId="0" xfId="0" applyNumberFormat="1" applyFont="1"/>
    <xf numFmtId="166" fontId="45" fillId="0" borderId="0" xfId="0" applyNumberFormat="1" applyFont="1"/>
    <xf numFmtId="0" fontId="21" fillId="0" borderId="0" xfId="0" applyFont="1"/>
    <xf numFmtId="167" fontId="0" fillId="0" borderId="0" xfId="1" applyNumberFormat="1" applyFont="1"/>
    <xf numFmtId="0" fontId="21" fillId="0" borderId="0" xfId="0" applyFont="1"/>
    <xf numFmtId="0" fontId="23" fillId="0" borderId="0" xfId="0" applyFont="1"/>
    <xf numFmtId="0" fontId="21" fillId="0" borderId="0" xfId="0" applyFont="1"/>
    <xf numFmtId="0" fontId="21" fillId="0" borderId="0" xfId="0" applyFont="1"/>
    <xf numFmtId="166" fontId="0" fillId="0" borderId="0" xfId="0" applyNumberFormat="1" applyFont="1"/>
    <xf numFmtId="166" fontId="17" fillId="0" borderId="0" xfId="1" applyNumberFormat="1" applyFont="1"/>
    <xf numFmtId="0" fontId="21" fillId="0" borderId="0" xfId="0" applyFont="1"/>
    <xf numFmtId="0" fontId="21" fillId="0" borderId="0" xfId="0" applyFont="1"/>
    <xf numFmtId="166" fontId="24" fillId="0" borderId="0" xfId="0" quotePrefix="1" applyNumberFormat="1" applyFont="1" applyAlignment="1">
      <alignment horizontal="right"/>
    </xf>
    <xf numFmtId="166" fontId="16" fillId="0" borderId="0" xfId="0" applyNumberFormat="1" applyFont="1"/>
    <xf numFmtId="166" fontId="20" fillId="0" borderId="0" xfId="0" applyNumberFormat="1" applyFont="1"/>
    <xf numFmtId="0" fontId="45" fillId="0" borderId="0" xfId="0" applyFont="1"/>
    <xf numFmtId="166" fontId="16" fillId="0" borderId="0" xfId="0" applyNumberFormat="1" applyFont="1"/>
    <xf numFmtId="0" fontId="16" fillId="0" borderId="0" xfId="0" applyFont="1"/>
    <xf numFmtId="166" fontId="15" fillId="0" borderId="0" xfId="0" applyNumberFormat="1" applyFont="1"/>
    <xf numFmtId="166" fontId="0" fillId="0" borderId="0" xfId="0" applyNumberFormat="1"/>
    <xf numFmtId="0" fontId="21" fillId="0" borderId="0" xfId="0" applyFont="1"/>
    <xf numFmtId="166" fontId="14" fillId="0" borderId="0" xfId="0" applyNumberFormat="1" applyFont="1"/>
    <xf numFmtId="166" fontId="13" fillId="0" borderId="0" xfId="0" applyNumberFormat="1" applyFont="1"/>
    <xf numFmtId="166" fontId="13" fillId="0" borderId="0" xfId="1" applyNumberFormat="1" applyFont="1"/>
    <xf numFmtId="166" fontId="13" fillId="0" borderId="0" xfId="0" applyNumberFormat="1" applyFont="1"/>
    <xf numFmtId="166" fontId="13" fillId="0" borderId="0" xfId="0" applyNumberFormat="1" applyFont="1"/>
    <xf numFmtId="166" fontId="13" fillId="0" borderId="0" xfId="0" applyNumberFormat="1" applyFont="1"/>
    <xf numFmtId="169" fontId="43" fillId="0" borderId="0" xfId="0" applyNumberFormat="1" applyFont="1" applyFill="1" applyBorder="1" applyAlignment="1">
      <alignment horizontal="right"/>
    </xf>
    <xf numFmtId="169" fontId="43" fillId="0" borderId="0" xfId="0" applyNumberFormat="1" applyFont="1" applyFill="1" applyBorder="1" applyAlignment="1">
      <alignment wrapText="1"/>
    </xf>
    <xf numFmtId="0" fontId="22" fillId="0" borderId="0" xfId="0" quotePrefix="1" applyFont="1"/>
    <xf numFmtId="0" fontId="21" fillId="0" borderId="0" xfId="0" applyFont="1"/>
    <xf numFmtId="0" fontId="21" fillId="0" borderId="0" xfId="0" applyFont="1" applyAlignment="1">
      <alignment horizontal="left"/>
    </xf>
    <xf numFmtId="164" fontId="21" fillId="0" borderId="0" xfId="1" applyFont="1" applyAlignment="1">
      <alignment horizontal="left"/>
    </xf>
    <xf numFmtId="14" fontId="21" fillId="0" borderId="0" xfId="0" applyNumberFormat="1" applyFont="1" applyAlignment="1">
      <alignment horizontal="left"/>
    </xf>
    <xf numFmtId="166" fontId="15" fillId="0" borderId="0" xfId="1" applyNumberFormat="1" applyFont="1"/>
    <xf numFmtId="0" fontId="48" fillId="0" borderId="0" xfId="0" applyFont="1"/>
    <xf numFmtId="171" fontId="0" fillId="0" borderId="0" xfId="0" applyNumberFormat="1"/>
    <xf numFmtId="0" fontId="43" fillId="0" borderId="0" xfId="0" applyFont="1"/>
    <xf numFmtId="3" fontId="43" fillId="0" borderId="0" xfId="0" applyNumberFormat="1" applyFont="1"/>
    <xf numFmtId="171" fontId="43" fillId="0" borderId="0" xfId="0" applyNumberFormat="1" applyFont="1"/>
    <xf numFmtId="166" fontId="43" fillId="0" borderId="0" xfId="1" applyNumberFormat="1" applyFont="1"/>
    <xf numFmtId="166" fontId="43" fillId="0" borderId="0" xfId="0" applyNumberFormat="1" applyFont="1"/>
    <xf numFmtId="170" fontId="0" fillId="0" borderId="0" xfId="1" applyNumberFormat="1" applyFont="1"/>
    <xf numFmtId="170" fontId="43" fillId="0" borderId="0" xfId="0" applyNumberFormat="1" applyFont="1"/>
    <xf numFmtId="170" fontId="0" fillId="0" borderId="0" xfId="0" applyNumberFormat="1"/>
    <xf numFmtId="0" fontId="0" fillId="0" borderId="0" xfId="0" applyBorder="1"/>
    <xf numFmtId="0" fontId="43" fillId="33" borderId="0" xfId="0" applyFont="1" applyFill="1"/>
    <xf numFmtId="0" fontId="0" fillId="33" borderId="0" xfId="0" applyFill="1"/>
    <xf numFmtId="171" fontId="0" fillId="33" borderId="0" xfId="0" applyNumberFormat="1" applyFill="1"/>
    <xf numFmtId="0" fontId="43" fillId="0" borderId="0" xfId="0" applyFont="1" applyFill="1" applyBorder="1" applyAlignment="1">
      <alignment horizontal="right" wrapText="1"/>
    </xf>
    <xf numFmtId="169" fontId="43" fillId="0" borderId="0" xfId="0" applyNumberFormat="1" applyFont="1" applyFill="1" applyBorder="1" applyAlignment="1">
      <alignment horizontal="right" wrapText="1"/>
    </xf>
    <xf numFmtId="14" fontId="0" fillId="0" borderId="0" xfId="0" applyNumberFormat="1" applyBorder="1"/>
    <xf numFmtId="171" fontId="21" fillId="0" borderId="0" xfId="0" applyNumberFormat="1" applyFont="1"/>
    <xf numFmtId="0" fontId="21" fillId="0" borderId="0" xfId="0" applyFont="1"/>
    <xf numFmtId="0" fontId="0" fillId="0" borderId="11" xfId="0" applyFont="1" applyBorder="1"/>
    <xf numFmtId="0" fontId="21" fillId="0" borderId="11" xfId="0" applyFont="1" applyBorder="1"/>
    <xf numFmtId="166" fontId="0" fillId="0" borderId="11" xfId="0" applyNumberFormat="1" applyFont="1" applyBorder="1"/>
    <xf numFmtId="0" fontId="0" fillId="0" borderId="11" xfId="0" applyBorder="1"/>
    <xf numFmtId="0" fontId="0" fillId="0" borderId="11" xfId="0" applyFont="1" applyBorder="1"/>
    <xf numFmtId="166" fontId="21" fillId="0" borderId="11" xfId="0" applyNumberFormat="1" applyFont="1" applyBorder="1"/>
    <xf numFmtId="166" fontId="0" fillId="0" borderId="11" xfId="1" applyNumberFormat="1" applyFont="1" applyBorder="1"/>
    <xf numFmtId="0" fontId="0" fillId="0" borderId="12" xfId="0" applyFont="1" applyBorder="1"/>
    <xf numFmtId="0" fontId="21" fillId="0" borderId="12" xfId="0" applyFont="1" applyBorder="1"/>
    <xf numFmtId="166" fontId="0" fillId="0" borderId="12" xfId="0" applyNumberFormat="1" applyFont="1" applyBorder="1"/>
    <xf numFmtId="0" fontId="22" fillId="0" borderId="12" xfId="0" applyFont="1" applyFill="1" applyBorder="1"/>
    <xf numFmtId="0" fontId="47" fillId="0" borderId="12" xfId="0" applyFont="1" applyFill="1" applyBorder="1"/>
    <xf numFmtId="0" fontId="24" fillId="0" borderId="12" xfId="0" applyFont="1" applyBorder="1"/>
    <xf numFmtId="0" fontId="18" fillId="0" borderId="12" xfId="0" applyFont="1" applyBorder="1"/>
    <xf numFmtId="0" fontId="18" fillId="0" borderId="12" xfId="0" applyFont="1" applyFill="1" applyBorder="1"/>
    <xf numFmtId="0" fontId="18" fillId="0" borderId="0" xfId="0" applyFont="1"/>
    <xf numFmtId="0" fontId="50" fillId="0" borderId="0" xfId="0" applyFont="1" applyAlignment="1">
      <alignment vertical="center"/>
    </xf>
    <xf numFmtId="14" fontId="0" fillId="0" borderId="0" xfId="0" applyNumberFormat="1" applyFont="1"/>
    <xf numFmtId="166" fontId="26" fillId="0" borderId="0" xfId="1" applyNumberFormat="1" applyFont="1"/>
    <xf numFmtId="166" fontId="26" fillId="0" borderId="11" xfId="1" applyNumberFormat="1" applyFont="1" applyBorder="1"/>
    <xf numFmtId="166" fontId="0" fillId="0" borderId="0" xfId="0" applyNumberFormat="1" applyFont="1"/>
    <xf numFmtId="0" fontId="0" fillId="0" borderId="0" xfId="0" applyFont="1" applyFill="1"/>
    <xf numFmtId="166" fontId="0" fillId="0" borderId="0" xfId="0" applyNumberFormat="1" applyFont="1" applyFill="1"/>
    <xf numFmtId="0" fontId="0" fillId="0" borderId="0" xfId="0" applyFont="1"/>
    <xf numFmtId="0" fontId="21" fillId="33" borderId="0" xfId="0" applyFont="1" applyFill="1"/>
    <xf numFmtId="0" fontId="0" fillId="33" borderId="0" xfId="0" applyFont="1" applyFill="1"/>
    <xf numFmtId="0" fontId="52" fillId="0" borderId="0" xfId="0" applyFont="1"/>
    <xf numFmtId="171" fontId="0" fillId="0" borderId="0" xfId="0" applyNumberFormat="1" applyFont="1"/>
    <xf numFmtId="170" fontId="0" fillId="0" borderId="0" xfId="0" applyNumberFormat="1" applyFont="1"/>
    <xf numFmtId="167" fontId="0" fillId="0" borderId="11" xfId="0" applyNumberFormat="1" applyFont="1" applyBorder="1"/>
    <xf numFmtId="167" fontId="0" fillId="0" borderId="11" xfId="1" applyNumberFormat="1" applyFont="1" applyBorder="1"/>
    <xf numFmtId="166" fontId="0" fillId="0" borderId="11" xfId="0" applyNumberFormat="1" applyFont="1" applyFill="1" applyBorder="1" applyAlignment="1">
      <alignment horizontal="right"/>
    </xf>
    <xf numFmtId="0" fontId="21" fillId="0" borderId="11" xfId="0" applyFont="1" applyBorder="1"/>
    <xf numFmtId="167" fontId="0" fillId="0" borderId="11" xfId="0" applyNumberFormat="1" applyFont="1" applyBorder="1" applyAlignment="1">
      <alignment horizontal="right"/>
    </xf>
    <xf numFmtId="0" fontId="21" fillId="0" borderId="0" xfId="0" applyFont="1"/>
    <xf numFmtId="0" fontId="21" fillId="35" borderId="0" xfId="0" applyFont="1" applyFill="1"/>
    <xf numFmtId="0" fontId="21" fillId="0" borderId="0" xfId="0" quotePrefix="1" applyFont="1"/>
    <xf numFmtId="16" fontId="22" fillId="0" borderId="0" xfId="0" quotePrefix="1" applyNumberFormat="1" applyFont="1"/>
    <xf numFmtId="16" fontId="21" fillId="0" borderId="0" xfId="0" quotePrefix="1" applyNumberFormat="1" applyFont="1" applyAlignment="1">
      <alignment horizontal="left"/>
    </xf>
    <xf numFmtId="0" fontId="0" fillId="35" borderId="0" xfId="0" applyFont="1" applyFill="1"/>
    <xf numFmtId="0" fontId="53" fillId="35" borderId="0" xfId="44" applyFont="1" applyFill="1" applyAlignment="1"/>
    <xf numFmtId="14" fontId="0" fillId="0" borderId="0" xfId="0" applyNumberFormat="1"/>
    <xf numFmtId="0" fontId="0" fillId="0" borderId="0" xfId="0"/>
    <xf numFmtId="0" fontId="21" fillId="0" borderId="0" xfId="0" applyFont="1"/>
    <xf numFmtId="0" fontId="0" fillId="0" borderId="0" xfId="0" applyFont="1"/>
    <xf numFmtId="166" fontId="0" fillId="0" borderId="0" xfId="0" applyNumberFormat="1" applyFont="1"/>
    <xf numFmtId="3" fontId="0" fillId="0" borderId="0" xfId="0" applyNumberFormat="1" applyFont="1"/>
    <xf numFmtId="0" fontId="0" fillId="0" borderId="0" xfId="0" applyFont="1" applyFill="1"/>
    <xf numFmtId="0" fontId="21" fillId="35" borderId="0" xfId="0" applyFont="1" applyFill="1"/>
    <xf numFmtId="0" fontId="53" fillId="35" borderId="0" xfId="0" applyFont="1" applyFill="1"/>
    <xf numFmtId="0" fontId="11" fillId="0" borderId="0" xfId="47" applyFill="1"/>
    <xf numFmtId="0" fontId="53" fillId="0" borderId="0" xfId="47" applyFont="1" applyFill="1" applyAlignment="1"/>
    <xf numFmtId="10" fontId="21" fillId="0" borderId="0" xfId="43" applyNumberFormat="1" applyFont="1"/>
    <xf numFmtId="10" fontId="21" fillId="33" borderId="0" xfId="43" applyNumberFormat="1" applyFont="1" applyFill="1"/>
    <xf numFmtId="166" fontId="21" fillId="33" borderId="0" xfId="1" applyNumberFormat="1" applyFont="1" applyFill="1"/>
    <xf numFmtId="10" fontId="0" fillId="33" borderId="0" xfId="43" applyNumberFormat="1" applyFont="1" applyFill="1"/>
    <xf numFmtId="0" fontId="0" fillId="0" borderId="0" xfId="1" applyNumberFormat="1" applyFont="1"/>
    <xf numFmtId="0" fontId="21" fillId="0" borderId="0" xfId="0" applyNumberFormat="1" applyFont="1"/>
    <xf numFmtId="0" fontId="21" fillId="0" borderId="0" xfId="1" applyNumberFormat="1" applyFont="1"/>
    <xf numFmtId="0" fontId="0" fillId="0" borderId="0" xfId="0" applyNumberFormat="1"/>
    <xf numFmtId="0" fontId="0" fillId="0" borderId="0" xfId="0" applyNumberFormat="1" applyFont="1" applyFill="1"/>
    <xf numFmtId="0" fontId="18" fillId="0" borderId="0" xfId="0" applyNumberFormat="1" applyFont="1"/>
    <xf numFmtId="0" fontId="0" fillId="0" borderId="0" xfId="0" applyNumberFormat="1" applyFont="1"/>
    <xf numFmtId="10" fontId="0" fillId="0" borderId="0" xfId="43" applyNumberFormat="1" applyFont="1"/>
    <xf numFmtId="0" fontId="21" fillId="34" borderId="12" xfId="0" applyFont="1" applyFill="1" applyBorder="1" applyAlignment="1">
      <alignment horizontal="right" wrapText="1"/>
    </xf>
    <xf numFmtId="164" fontId="49" fillId="34" borderId="0" xfId="1" applyFont="1" applyFill="1"/>
    <xf numFmtId="164" fontId="26" fillId="0" borderId="11" xfId="1" applyFont="1" applyBorder="1"/>
    <xf numFmtId="164" fontId="26" fillId="0" borderId="0" xfId="1" applyFont="1"/>
    <xf numFmtId="164" fontId="26" fillId="0" borderId="0" xfId="1" applyFont="1" applyFill="1"/>
    <xf numFmtId="10" fontId="55" fillId="0" borderId="14" xfId="43" applyNumberFormat="1" applyFont="1" applyBorder="1"/>
    <xf numFmtId="0" fontId="0" fillId="0" borderId="0" xfId="0"/>
    <xf numFmtId="0" fontId="0" fillId="0" borderId="0" xfId="0" applyFont="1"/>
    <xf numFmtId="0" fontId="0" fillId="35" borderId="0" xfId="0" applyFont="1" applyFill="1"/>
    <xf numFmtId="0" fontId="5" fillId="0" borderId="0" xfId="334" applyFill="1"/>
    <xf numFmtId="0" fontId="53" fillId="0" borderId="0" xfId="334" applyFont="1" applyFill="1" applyAlignment="1"/>
    <xf numFmtId="14" fontId="53" fillId="0" borderId="0" xfId="334" applyNumberFormat="1" applyFont="1" applyFill="1" applyAlignment="1"/>
    <xf numFmtId="14" fontId="5" fillId="0" borderId="0" xfId="334" applyNumberFormat="1" applyFill="1"/>
    <xf numFmtId="11" fontId="0" fillId="0" borderId="0" xfId="0" applyNumberFormat="1" applyFont="1"/>
    <xf numFmtId="166" fontId="26" fillId="0" borderId="0" xfId="1" applyNumberFormat="1" applyFont="1" applyFill="1"/>
    <xf numFmtId="0" fontId="49" fillId="34" borderId="14" xfId="0" applyFont="1" applyFill="1" applyBorder="1"/>
    <xf numFmtId="164" fontId="49" fillId="34" borderId="12" xfId="1" applyFont="1" applyFill="1" applyBorder="1" applyAlignment="1">
      <alignment horizontal="left"/>
    </xf>
    <xf numFmtId="17" fontId="26" fillId="0" borderId="0" xfId="0" applyNumberFormat="1" applyFont="1" applyFill="1" applyAlignment="1">
      <alignment horizontal="right"/>
    </xf>
    <xf numFmtId="164" fontId="26" fillId="0" borderId="0" xfId="0" applyNumberFormat="1" applyFont="1" applyFill="1" applyAlignment="1">
      <alignment horizontal="right"/>
    </xf>
    <xf numFmtId="10" fontId="55" fillId="0" borderId="0" xfId="43" applyNumberFormat="1" applyFont="1" applyBorder="1"/>
    <xf numFmtId="166" fontId="49" fillId="0" borderId="0" xfId="1" applyNumberFormat="1" applyFont="1"/>
    <xf numFmtId="0" fontId="49" fillId="34" borderId="0" xfId="0" applyFont="1" applyFill="1" applyAlignment="1"/>
    <xf numFmtId="164" fontId="26" fillId="0" borderId="0" xfId="1" applyNumberFormat="1" applyFont="1"/>
    <xf numFmtId="0" fontId="26" fillId="0" borderId="0" xfId="0" applyFont="1" applyFill="1" applyAlignment="1">
      <alignment horizontal="right"/>
    </xf>
    <xf numFmtId="166" fontId="26" fillId="0" borderId="0" xfId="0" applyNumberFormat="1" applyFont="1" applyFill="1" applyAlignment="1">
      <alignment horizontal="right"/>
    </xf>
    <xf numFmtId="164" fontId="49" fillId="34" borderId="0" xfId="1" applyFont="1" applyFill="1" applyBorder="1"/>
    <xf numFmtId="0" fontId="0" fillId="0" borderId="0" xfId="0"/>
    <xf numFmtId="0" fontId="21" fillId="0" borderId="0" xfId="0" applyFont="1"/>
    <xf numFmtId="0" fontId="0" fillId="0" borderId="0" xfId="0" applyFont="1"/>
    <xf numFmtId="0" fontId="22" fillId="0" borderId="0" xfId="0" applyFont="1"/>
    <xf numFmtId="0" fontId="17" fillId="0" borderId="0" xfId="0" applyFont="1"/>
    <xf numFmtId="166" fontId="0"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166" fontId="18" fillId="0" borderId="0" xfId="0" applyNumberFormat="1" applyFont="1"/>
    <xf numFmtId="166" fontId="0" fillId="0" borderId="0" xfId="0" applyNumberFormat="1" applyFont="1" applyAlignment="1">
      <alignment horizontal="right"/>
    </xf>
    <xf numFmtId="0" fontId="17" fillId="0" borderId="0" xfId="0" applyFont="1" applyAlignment="1">
      <alignment horizontal="right"/>
    </xf>
    <xf numFmtId="2" fontId="17" fillId="0" borderId="0" xfId="0" applyNumberFormat="1" applyFont="1"/>
    <xf numFmtId="0" fontId="0" fillId="35" borderId="0" xfId="0" applyFont="1" applyFill="1"/>
    <xf numFmtId="166" fontId="0" fillId="35" borderId="0" xfId="0" applyNumberFormat="1" applyFont="1" applyFill="1"/>
    <xf numFmtId="0" fontId="5" fillId="0" borderId="0" xfId="586" applyFill="1"/>
    <xf numFmtId="0" fontId="53" fillId="0" borderId="0" xfId="586" applyFont="1" applyFill="1" applyAlignment="1"/>
    <xf numFmtId="11" fontId="0" fillId="0" borderId="0" xfId="0" applyNumberFormat="1" applyFont="1"/>
    <xf numFmtId="0" fontId="21" fillId="0" borderId="0" xfId="0" applyFont="1" applyAlignment="1"/>
    <xf numFmtId="0" fontId="53" fillId="35" borderId="0" xfId="0" applyFont="1" applyFill="1"/>
    <xf numFmtId="0" fontId="0" fillId="0" borderId="0" xfId="0"/>
    <xf numFmtId="0" fontId="0" fillId="0" borderId="0" xfId="0" applyFont="1"/>
    <xf numFmtId="166" fontId="0" fillId="0" borderId="0" xfId="0" applyNumberFormat="1" applyFont="1"/>
    <xf numFmtId="166" fontId="20" fillId="0" borderId="0" xfId="0" applyNumberFormat="1" applyFont="1"/>
    <xf numFmtId="166" fontId="21" fillId="0" borderId="0" xfId="0" applyNumberFormat="1" applyFont="1"/>
    <xf numFmtId="166" fontId="13" fillId="0" borderId="0" xfId="0" applyNumberFormat="1" applyFont="1"/>
    <xf numFmtId="0" fontId="5" fillId="0" borderId="0" xfId="586" applyFill="1"/>
    <xf numFmtId="0" fontId="53" fillId="0" borderId="0" xfId="586" applyFont="1" applyFill="1" applyAlignment="1"/>
    <xf numFmtId="164" fontId="13" fillId="0" borderId="0" xfId="46" applyFont="1"/>
    <xf numFmtId="164" fontId="53" fillId="0" borderId="0" xfId="46" applyFont="1" applyFill="1" applyAlignment="1"/>
    <xf numFmtId="164" fontId="5" fillId="0" borderId="0" xfId="46" applyFont="1" applyFill="1"/>
    <xf numFmtId="0" fontId="0" fillId="0" borderId="0" xfId="0"/>
    <xf numFmtId="0" fontId="0" fillId="35" borderId="0" xfId="0" applyFont="1" applyFill="1"/>
    <xf numFmtId="0" fontId="5" fillId="0" borderId="0" xfId="586" applyFill="1"/>
    <xf numFmtId="0" fontId="53" fillId="0" borderId="0" xfId="586" applyFont="1" applyFill="1" applyAlignment="1"/>
    <xf numFmtId="0" fontId="53" fillId="35" borderId="0" xfId="586" applyFont="1" applyFill="1" applyAlignment="1"/>
    <xf numFmtId="11" fontId="5" fillId="0" borderId="0" xfId="586" applyNumberFormat="1" applyFill="1"/>
    <xf numFmtId="0" fontId="0" fillId="0" borderId="0" xfId="0"/>
    <xf numFmtId="0" fontId="21" fillId="0" borderId="0" xfId="0" applyFont="1"/>
    <xf numFmtId="0" fontId="0" fillId="0" borderId="0" xfId="0" applyFont="1"/>
    <xf numFmtId="0" fontId="26" fillId="0" borderId="0" xfId="0" applyFont="1"/>
    <xf numFmtId="166" fontId="26" fillId="0" borderId="0" xfId="0" applyNumberFormat="1" applyFont="1"/>
    <xf numFmtId="166" fontId="49" fillId="0" borderId="0" xfId="0" applyNumberFormat="1" applyFont="1"/>
    <xf numFmtId="0" fontId="5" fillId="0" borderId="0" xfId="0" applyFont="1"/>
    <xf numFmtId="0" fontId="53" fillId="35" borderId="0" xfId="586" applyFont="1" applyFill="1" applyAlignment="1"/>
    <xf numFmtId="0" fontId="5" fillId="0" borderId="0" xfId="586" applyFill="1"/>
    <xf numFmtId="0" fontId="53" fillId="0" borderId="0" xfId="586" applyFont="1" applyFill="1" applyAlignment="1"/>
    <xf numFmtId="0" fontId="0" fillId="0" borderId="0" xfId="0" applyFont="1" applyFill="1"/>
    <xf numFmtId="0" fontId="53" fillId="35" borderId="0" xfId="0" applyFont="1" applyFill="1"/>
    <xf numFmtId="166" fontId="53" fillId="0" borderId="0" xfId="335" applyNumberFormat="1" applyFont="1" applyFill="1" applyAlignment="1"/>
    <xf numFmtId="166" fontId="5" fillId="0" borderId="0" xfId="335" applyNumberFormat="1" applyFont="1" applyFill="1"/>
    <xf numFmtId="0" fontId="54" fillId="35" borderId="0" xfId="0" applyFont="1" applyFill="1"/>
    <xf numFmtId="0" fontId="54" fillId="35" borderId="0" xfId="586" applyFont="1" applyFill="1" applyAlignment="1"/>
    <xf numFmtId="0" fontId="53" fillId="35" borderId="0" xfId="587" applyFont="1" applyFill="1" applyAlignment="1"/>
    <xf numFmtId="0" fontId="0" fillId="0" borderId="0" xfId="0" applyNumberFormat="1" applyFont="1"/>
    <xf numFmtId="0" fontId="5" fillId="0" borderId="0" xfId="587" applyFill="1"/>
    <xf numFmtId="0" fontId="53" fillId="0" borderId="0" xfId="587" applyFont="1" applyFill="1" applyAlignment="1"/>
    <xf numFmtId="0" fontId="5" fillId="0" borderId="0" xfId="581" applyFill="1"/>
    <xf numFmtId="0" fontId="53" fillId="0" borderId="0" xfId="581" applyFont="1" applyFill="1" applyAlignment="1"/>
    <xf numFmtId="0" fontId="53" fillId="35" borderId="0" xfId="581" applyFont="1" applyFill="1" applyAlignment="1"/>
    <xf numFmtId="166" fontId="53" fillId="0" borderId="0" xfId="573" applyNumberFormat="1" applyFont="1" applyFill="1" applyAlignment="1"/>
    <xf numFmtId="166" fontId="5" fillId="0" borderId="0" xfId="573" applyNumberFormat="1" applyFont="1" applyFill="1"/>
    <xf numFmtId="166" fontId="53" fillId="0" borderId="0" xfId="46" applyNumberFormat="1" applyFont="1" applyFill="1" applyAlignment="1"/>
    <xf numFmtId="166" fontId="5" fillId="0" borderId="0" xfId="46" applyNumberFormat="1" applyFont="1" applyFill="1"/>
    <xf numFmtId="164" fontId="5" fillId="0" borderId="0" xfId="573" applyNumberFormat="1" applyFont="1" applyFill="1"/>
    <xf numFmtId="164" fontId="53" fillId="0" borderId="0" xfId="573" applyFont="1" applyFill="1" applyAlignment="1"/>
    <xf numFmtId="164" fontId="5" fillId="0" borderId="0" xfId="573" applyFont="1" applyFill="1"/>
    <xf numFmtId="164" fontId="0" fillId="0" borderId="0" xfId="46" applyFont="1"/>
    <xf numFmtId="166" fontId="0" fillId="0" borderId="0" xfId="46" applyNumberFormat="1" applyFont="1"/>
    <xf numFmtId="0" fontId="0" fillId="0" borderId="0" xfId="46" applyNumberFormat="1" applyFont="1"/>
    <xf numFmtId="0" fontId="26" fillId="0" borderId="12" xfId="0" applyFont="1" applyBorder="1"/>
    <xf numFmtId="0" fontId="49" fillId="0" borderId="12" xfId="0" applyFont="1" applyBorder="1"/>
    <xf numFmtId="0" fontId="49" fillId="34" borderId="0" xfId="0" applyFont="1" applyFill="1" applyAlignment="1">
      <alignment horizontal="right"/>
    </xf>
    <xf numFmtId="0" fontId="49" fillId="34" borderId="0" xfId="0" applyFont="1" applyFill="1"/>
    <xf numFmtId="0" fontId="49" fillId="34" borderId="12" xfId="0" quotePrefix="1" applyFont="1" applyFill="1" applyBorder="1" applyAlignment="1">
      <alignment horizontal="right"/>
    </xf>
    <xf numFmtId="0" fontId="49" fillId="34" borderId="12" xfId="0" quotePrefix="1" applyNumberFormat="1" applyFont="1" applyFill="1" applyBorder="1" applyAlignment="1">
      <alignment horizontal="right"/>
    </xf>
    <xf numFmtId="0" fontId="49" fillId="34" borderId="12" xfId="0" applyFont="1" applyFill="1" applyBorder="1" applyAlignment="1">
      <alignment horizontal="right"/>
    </xf>
    <xf numFmtId="0" fontId="49" fillId="34" borderId="12" xfId="0" applyNumberFormat="1" applyFont="1" applyFill="1" applyBorder="1" applyAlignment="1">
      <alignment horizontal="right"/>
    </xf>
    <xf numFmtId="10" fontId="26" fillId="0" borderId="0" xfId="43" applyNumberFormat="1" applyFont="1"/>
    <xf numFmtId="166" fontId="26" fillId="0" borderId="0" xfId="0" applyNumberFormat="1" applyFont="1" applyFill="1"/>
    <xf numFmtId="0" fontId="49" fillId="0" borderId="0" xfId="0" applyFont="1"/>
    <xf numFmtId="0" fontId="26" fillId="0" borderId="11" xfId="0" applyFont="1" applyBorder="1"/>
    <xf numFmtId="166" fontId="26" fillId="0" borderId="11" xfId="0" applyNumberFormat="1" applyFont="1" applyBorder="1"/>
    <xf numFmtId="10" fontId="26" fillId="0" borderId="11" xfId="43" applyNumberFormat="1" applyFont="1" applyBorder="1"/>
    <xf numFmtId="166" fontId="26" fillId="34" borderId="0" xfId="0" applyNumberFormat="1" applyFont="1" applyFill="1"/>
    <xf numFmtId="0" fontId="49" fillId="34" borderId="0" xfId="0" applyFont="1" applyFill="1" applyBorder="1" applyAlignment="1">
      <alignment horizontal="center" vertical="center"/>
    </xf>
    <xf numFmtId="0" fontId="49" fillId="34" borderId="12" xfId="0" applyFont="1" applyFill="1" applyBorder="1"/>
    <xf numFmtId="166" fontId="26" fillId="0" borderId="0" xfId="0" applyNumberFormat="1" applyFont="1" applyAlignment="1">
      <alignment horizontal="right"/>
    </xf>
    <xf numFmtId="0" fontId="49" fillId="0" borderId="11" xfId="0" applyFont="1" applyBorder="1"/>
    <xf numFmtId="166" fontId="49" fillId="0" borderId="11" xfId="0" applyNumberFormat="1" applyFont="1" applyBorder="1"/>
    <xf numFmtId="166" fontId="49" fillId="0" borderId="11" xfId="0" applyNumberFormat="1" applyFont="1" applyFill="1" applyBorder="1"/>
    <xf numFmtId="0" fontId="56" fillId="34" borderId="0" xfId="0" applyFont="1" applyFill="1"/>
    <xf numFmtId="0" fontId="56" fillId="34" borderId="0" xfId="0" applyFont="1" applyFill="1" applyAlignment="1">
      <alignment horizontal="right"/>
    </xf>
    <xf numFmtId="0" fontId="56" fillId="34" borderId="12" xfId="0" applyFont="1" applyFill="1" applyBorder="1"/>
    <xf numFmtId="0" fontId="56" fillId="0" borderId="0" xfId="0" applyFont="1" applyFill="1"/>
    <xf numFmtId="0" fontId="57" fillId="0" borderId="0" xfId="0" applyFont="1" applyFill="1"/>
    <xf numFmtId="0" fontId="26" fillId="0" borderId="0" xfId="0" applyFont="1" applyFill="1"/>
    <xf numFmtId="166" fontId="58" fillId="0" borderId="0" xfId="0" applyNumberFormat="1" applyFont="1" applyFill="1"/>
    <xf numFmtId="166" fontId="56" fillId="0" borderId="0" xfId="0" applyNumberFormat="1" applyFont="1" applyFill="1"/>
    <xf numFmtId="0" fontId="49" fillId="0" borderId="0" xfId="0" applyFont="1" applyFill="1"/>
    <xf numFmtId="0" fontId="26" fillId="0" borderId="11" xfId="0" applyFont="1" applyFill="1" applyBorder="1"/>
    <xf numFmtId="0" fontId="26" fillId="34" borderId="0" xfId="0" applyFont="1" applyFill="1"/>
    <xf numFmtId="0" fontId="56" fillId="0" borderId="11" xfId="0" applyFont="1" applyFill="1" applyBorder="1"/>
    <xf numFmtId="0" fontId="49" fillId="0" borderId="0" xfId="0" applyFont="1" applyAlignment="1">
      <alignment horizontal="right"/>
    </xf>
    <xf numFmtId="0" fontId="59" fillId="0" borderId="0" xfId="0" applyFont="1"/>
    <xf numFmtId="0" fontId="49" fillId="0" borderId="0" xfId="0" quotePrefix="1" applyFont="1" applyAlignment="1">
      <alignment horizontal="right"/>
    </xf>
    <xf numFmtId="0" fontId="56" fillId="0" borderId="0" xfId="0" applyFont="1" applyAlignment="1">
      <alignment horizontal="right"/>
    </xf>
    <xf numFmtId="0" fontId="49" fillId="34" borderId="15" xfId="0" applyFont="1" applyFill="1" applyBorder="1"/>
    <xf numFmtId="17" fontId="49" fillId="34" borderId="12" xfId="0" quotePrefix="1" applyNumberFormat="1" applyFont="1" applyFill="1" applyBorder="1" applyAlignment="1">
      <alignment horizontal="right"/>
    </xf>
    <xf numFmtId="0" fontId="49" fillId="34" borderId="16" xfId="0" applyFont="1" applyFill="1" applyBorder="1" applyAlignment="1">
      <alignment horizontal="right"/>
    </xf>
    <xf numFmtId="166" fontId="55" fillId="0" borderId="0" xfId="0" applyNumberFormat="1" applyFont="1"/>
    <xf numFmtId="3" fontId="49" fillId="34" borderId="0" xfId="0" applyNumberFormat="1" applyFont="1" applyFill="1"/>
    <xf numFmtId="9" fontId="26" fillId="0" borderId="0" xfId="0" applyNumberFormat="1" applyFont="1"/>
    <xf numFmtId="10" fontId="49" fillId="0" borderId="0" xfId="43" applyNumberFormat="1" applyFont="1"/>
    <xf numFmtId="167" fontId="49" fillId="0" borderId="0" xfId="0" applyNumberFormat="1" applyFont="1"/>
    <xf numFmtId="0" fontId="49" fillId="34" borderId="0" xfId="0" applyFont="1" applyFill="1" applyBorder="1"/>
    <xf numFmtId="0" fontId="26" fillId="34" borderId="0" xfId="0" applyFont="1" applyFill="1" applyBorder="1"/>
    <xf numFmtId="0" fontId="26" fillId="34" borderId="12" xfId="0" applyFont="1" applyFill="1" applyBorder="1"/>
    <xf numFmtId="0" fontId="49" fillId="34" borderId="12" xfId="0" applyFont="1" applyFill="1" applyBorder="1" applyAlignment="1">
      <alignment horizontal="left"/>
    </xf>
    <xf numFmtId="0" fontId="49" fillId="33" borderId="0" xfId="0" applyFont="1" applyFill="1"/>
    <xf numFmtId="14" fontId="26" fillId="0" borderId="0" xfId="0" applyNumberFormat="1" applyFont="1" applyAlignment="1">
      <alignment horizontal="right"/>
    </xf>
    <xf numFmtId="10" fontId="26" fillId="0" borderId="0" xfId="43" applyNumberFormat="1" applyFont="1" applyFill="1"/>
    <xf numFmtId="14" fontId="26" fillId="0" borderId="0" xfId="0" applyNumberFormat="1" applyFont="1" applyFill="1" applyAlignment="1">
      <alignment horizontal="right"/>
    </xf>
    <xf numFmtId="14" fontId="26" fillId="0" borderId="11" xfId="0" applyNumberFormat="1" applyFont="1" applyBorder="1" applyAlignment="1">
      <alignment horizontal="right"/>
    </xf>
    <xf numFmtId="169" fontId="49" fillId="34" borderId="12" xfId="0" applyNumberFormat="1" applyFont="1" applyFill="1" applyBorder="1" applyAlignment="1">
      <alignment horizontal="right"/>
    </xf>
    <xf numFmtId="169" fontId="49" fillId="34" borderId="12" xfId="0" applyNumberFormat="1" applyFont="1" applyFill="1" applyBorder="1" applyAlignment="1">
      <alignment horizontal="right" wrapText="1"/>
    </xf>
    <xf numFmtId="0" fontId="26" fillId="33" borderId="0" xfId="0" applyFont="1" applyFill="1"/>
    <xf numFmtId="3" fontId="5" fillId="35" borderId="0" xfId="586" applyNumberFormat="1" applyFill="1"/>
    <xf numFmtId="166" fontId="26" fillId="0" borderId="0" xfId="0" applyNumberFormat="1" applyFont="1" applyFill="1" applyBorder="1" applyAlignment="1">
      <alignment horizontal="right"/>
    </xf>
    <xf numFmtId="166" fontId="4" fillId="0" borderId="0" xfId="982" applyNumberFormat="1" applyFont="1" applyFill="1"/>
    <xf numFmtId="0" fontId="53" fillId="0" borderId="0" xfId="1100" applyFont="1" applyFill="1" applyAlignment="1"/>
    <xf numFmtId="0" fontId="4" fillId="0" borderId="0" xfId="1100" applyFill="1"/>
    <xf numFmtId="0" fontId="53" fillId="0" borderId="0" xfId="1100" applyFont="1" applyFill="1" applyAlignment="1"/>
    <xf numFmtId="166" fontId="4" fillId="0" borderId="0" xfId="982" applyNumberFormat="1" applyFont="1" applyFill="1"/>
    <xf numFmtId="0" fontId="4" fillId="0" borderId="0" xfId="1100" applyFill="1"/>
    <xf numFmtId="0" fontId="4" fillId="0" borderId="0" xfId="1100" applyFill="1"/>
    <xf numFmtId="166" fontId="4" fillId="0" borderId="0" xfId="982" applyNumberFormat="1" applyFont="1" applyFill="1"/>
    <xf numFmtId="0" fontId="53" fillId="0" borderId="0" xfId="1100" applyFont="1" applyFill="1" applyAlignment="1"/>
    <xf numFmtId="0" fontId="0" fillId="0" borderId="0" xfId="0"/>
    <xf numFmtId="0" fontId="21" fillId="35" borderId="0" xfId="0" applyFont="1" applyFill="1"/>
    <xf numFmtId="0" fontId="53" fillId="0" borderId="0" xfId="1095" applyFont="1" applyFill="1" applyAlignment="1"/>
    <xf numFmtId="0" fontId="53" fillId="35" borderId="0" xfId="1095" applyFont="1" applyFill="1" applyAlignment="1"/>
    <xf numFmtId="166" fontId="4" fillId="0" borderId="0" xfId="1087" applyNumberFormat="1" applyFont="1" applyFill="1"/>
    <xf numFmtId="164" fontId="4" fillId="0" borderId="0" xfId="1087" applyNumberFormat="1" applyFont="1" applyFill="1"/>
    <xf numFmtId="166" fontId="26" fillId="0" borderId="0" xfId="0" applyNumberFormat="1" applyFont="1" applyFill="1"/>
    <xf numFmtId="166" fontId="49" fillId="0" borderId="0" xfId="0" applyNumberFormat="1" applyFont="1" applyFill="1"/>
    <xf numFmtId="10" fontId="26" fillId="0" borderId="0" xfId="43" applyNumberFormat="1" applyFont="1" applyFill="1"/>
    <xf numFmtId="10" fontId="49" fillId="0" borderId="0" xfId="43" applyNumberFormat="1" applyFont="1" applyFill="1"/>
    <xf numFmtId="0" fontId="3" fillId="0" borderId="0" xfId="0" applyFont="1"/>
    <xf numFmtId="166" fontId="26" fillId="0" borderId="0" xfId="0" applyNumberFormat="1" applyFont="1"/>
    <xf numFmtId="166" fontId="49" fillId="0" borderId="0" xfId="0" applyNumberFormat="1" applyFont="1"/>
    <xf numFmtId="166" fontId="26" fillId="0" borderId="0" xfId="0" applyNumberFormat="1" applyFont="1" applyFill="1" applyAlignment="1">
      <alignment horizontal="right"/>
    </xf>
    <xf numFmtId="166" fontId="26" fillId="0" borderId="0" xfId="0" applyNumberFormat="1" applyFont="1" applyFill="1"/>
    <xf numFmtId="166" fontId="26" fillId="0" borderId="11" xfId="0" applyNumberFormat="1" applyFont="1" applyFill="1" applyBorder="1"/>
    <xf numFmtId="166" fontId="49" fillId="0" borderId="11" xfId="0" applyNumberFormat="1" applyFont="1" applyBorder="1"/>
    <xf numFmtId="167" fontId="26" fillId="0" borderId="0" xfId="0" applyNumberFormat="1" applyFont="1" applyAlignment="1">
      <alignment horizontal="right"/>
    </xf>
    <xf numFmtId="167" fontId="49" fillId="0" borderId="0" xfId="0" applyNumberFormat="1" applyFont="1"/>
    <xf numFmtId="14" fontId="26" fillId="0" borderId="0" xfId="0" applyNumberFormat="1" applyFont="1" applyFill="1" applyAlignment="1">
      <alignment horizontal="right"/>
    </xf>
    <xf numFmtId="166" fontId="49" fillId="0" borderId="0" xfId="0" applyNumberFormat="1" applyFont="1" applyFill="1"/>
    <xf numFmtId="0" fontId="0" fillId="0" borderId="0" xfId="0"/>
    <xf numFmtId="0" fontId="0" fillId="0" borderId="0" xfId="0" applyFont="1"/>
    <xf numFmtId="166" fontId="26" fillId="0" borderId="0" xfId="0" applyNumberFormat="1" applyFont="1"/>
    <xf numFmtId="166" fontId="26" fillId="0" borderId="0" xfId="0" applyNumberFormat="1" applyFont="1" applyFill="1" applyAlignment="1">
      <alignment horizontal="right"/>
    </xf>
    <xf numFmtId="166" fontId="49" fillId="0" borderId="0" xfId="0" applyNumberFormat="1" applyFont="1"/>
    <xf numFmtId="166" fontId="49" fillId="0" borderId="0" xfId="0" applyNumberFormat="1" applyFont="1" applyFill="1"/>
    <xf numFmtId="167" fontId="26" fillId="0" borderId="0" xfId="0" applyNumberFormat="1" applyFont="1" applyAlignment="1">
      <alignment horizontal="right"/>
    </xf>
    <xf numFmtId="0" fontId="63" fillId="0" borderId="0" xfId="0" applyFont="1"/>
    <xf numFmtId="0" fontId="62" fillId="0" borderId="0" xfId="18791" applyFont="1" applyAlignment="1">
      <alignment horizontal="left" vertical="center" indent="1"/>
    </xf>
    <xf numFmtId="0" fontId="23" fillId="0" borderId="0" xfId="0" applyFont="1" applyAlignment="1">
      <alignment horizontal="center" vertical="center" wrapText="1"/>
    </xf>
    <xf numFmtId="0" fontId="61" fillId="0" borderId="13" xfId="0" applyFont="1" applyBorder="1"/>
    <xf numFmtId="0" fontId="61" fillId="0" borderId="18" xfId="0" applyFont="1" applyBorder="1"/>
    <xf numFmtId="0" fontId="64" fillId="0" borderId="17" xfId="0" applyFont="1" applyBorder="1"/>
    <xf numFmtId="0" fontId="64" fillId="0" borderId="13" xfId="0" applyFont="1" applyBorder="1"/>
    <xf numFmtId="0" fontId="65" fillId="0" borderId="13" xfId="0" applyFont="1" applyBorder="1" applyAlignment="1"/>
    <xf numFmtId="165" fontId="0" fillId="0" borderId="0" xfId="0" applyNumberFormat="1" applyFont="1"/>
    <xf numFmtId="166" fontId="0" fillId="0" borderId="0" xfId="1" applyNumberFormat="1" applyFont="1" applyAlignment="1">
      <alignment horizontal="center"/>
    </xf>
    <xf numFmtId="166" fontId="21" fillId="0" borderId="0" xfId="1" applyNumberFormat="1" applyFont="1" applyAlignment="1">
      <alignment horizontal="center"/>
    </xf>
    <xf numFmtId="0" fontId="50" fillId="0" borderId="0" xfId="0" applyFont="1" applyAlignment="1">
      <alignment horizontal="center" vertical="center"/>
    </xf>
    <xf numFmtId="0" fontId="49" fillId="34" borderId="13" xfId="0" applyFont="1" applyFill="1" applyBorder="1" applyAlignment="1">
      <alignment horizontal="right"/>
    </xf>
    <xf numFmtId="0" fontId="51" fillId="34" borderId="0" xfId="0" applyFont="1" applyFill="1" applyBorder="1" applyAlignment="1">
      <alignment horizontal="center" vertical="center"/>
    </xf>
    <xf numFmtId="0" fontId="51" fillId="34" borderId="12" xfId="0" applyFont="1" applyFill="1" applyBorder="1" applyAlignment="1">
      <alignment horizontal="center" vertical="center"/>
    </xf>
    <xf numFmtId="166" fontId="26" fillId="0" borderId="0" xfId="0" applyNumberFormat="1" applyFont="1" applyFill="1" applyAlignment="1">
      <alignment horizontal="center"/>
    </xf>
    <xf numFmtId="0" fontId="49" fillId="34" borderId="13" xfId="0" applyFont="1" applyFill="1" applyBorder="1" applyAlignment="1">
      <alignment horizontal="center"/>
    </xf>
    <xf numFmtId="0" fontId="50" fillId="0" borderId="12" xfId="0" applyFont="1" applyBorder="1" applyAlignment="1">
      <alignment horizontal="center" vertical="center"/>
    </xf>
    <xf numFmtId="0" fontId="21" fillId="0" borderId="0" xfId="0" applyFont="1" applyAlignment="1">
      <alignment horizontal="left" vertical="center"/>
    </xf>
    <xf numFmtId="0" fontId="21" fillId="0" borderId="12" xfId="0" applyFont="1" applyBorder="1" applyAlignment="1">
      <alignment horizontal="left" vertical="center"/>
    </xf>
    <xf numFmtId="164" fontId="49" fillId="34" borderId="0" xfId="1" applyFont="1" applyFill="1" applyBorder="1" applyAlignment="1">
      <alignment horizontal="right" wrapText="1"/>
    </xf>
    <xf numFmtId="164" fontId="49" fillId="34" borderId="12" xfId="1" applyFont="1" applyFill="1" applyBorder="1" applyAlignment="1">
      <alignment horizontal="right" wrapText="1"/>
    </xf>
    <xf numFmtId="0" fontId="49" fillId="0" borderId="0" xfId="0" applyFont="1" applyBorder="1" applyAlignment="1">
      <alignment horizontal="center" vertical="center"/>
    </xf>
    <xf numFmtId="0" fontId="49" fillId="0" borderId="12" xfId="0" applyFont="1" applyBorder="1" applyAlignment="1">
      <alignment horizontal="center" vertical="center"/>
    </xf>
    <xf numFmtId="0" fontId="49" fillId="34" borderId="14" xfId="0" applyFont="1" applyFill="1" applyBorder="1" applyAlignment="1">
      <alignment horizontal="center"/>
    </xf>
    <xf numFmtId="0" fontId="49" fillId="34" borderId="0" xfId="0" applyFont="1" applyFill="1" applyBorder="1" applyAlignment="1">
      <alignment horizontal="right" wrapText="1"/>
    </xf>
    <xf numFmtId="0" fontId="49" fillId="34" borderId="12" xfId="0" applyFont="1" applyFill="1" applyBorder="1" applyAlignment="1">
      <alignment horizontal="right" wrapText="1"/>
    </xf>
    <xf numFmtId="14" fontId="49" fillId="34" borderId="0" xfId="0" applyNumberFormat="1" applyFont="1" applyFill="1" applyBorder="1" applyAlignment="1">
      <alignment horizontal="right" wrapText="1"/>
    </xf>
    <xf numFmtId="14" fontId="49" fillId="34" borderId="12" xfId="0" applyNumberFormat="1" applyFont="1" applyFill="1" applyBorder="1" applyAlignment="1">
      <alignment horizontal="right" wrapText="1"/>
    </xf>
    <xf numFmtId="0" fontId="23" fillId="0" borderId="0" xfId="0" applyFont="1" applyAlignment="1">
      <alignment horizontal="center" vertical="center" wrapText="1"/>
    </xf>
    <xf numFmtId="0" fontId="21" fillId="0" borderId="10" xfId="0" applyFont="1" applyBorder="1" applyAlignment="1">
      <alignment horizontal="center"/>
    </xf>
    <xf numFmtId="167" fontId="26" fillId="0" borderId="0" xfId="1" applyNumberFormat="1" applyFont="1" applyFill="1"/>
    <xf numFmtId="167" fontId="0" fillId="0" borderId="11" xfId="1" applyNumberFormat="1" applyFont="1" applyFill="1" applyBorder="1"/>
    <xf numFmtId="0" fontId="0" fillId="0" borderId="11" xfId="0" applyFont="1" applyFill="1" applyBorder="1"/>
  </cellXfs>
  <cellStyles count="18792">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10" xfId="6431"/>
    <cellStyle name="Comma 10 11" xfId="4367"/>
    <cellStyle name="Comma 10 12" xfId="2291"/>
    <cellStyle name="Comma 10 2" xfId="468"/>
    <cellStyle name="Comma 10 2 10" xfId="4624"/>
    <cellStyle name="Comma 10 2 11" xfId="2554"/>
    <cellStyle name="Comma 10 2 2" xfId="982"/>
    <cellStyle name="Comma 10 2 2 10" xfId="3068"/>
    <cellStyle name="Comma 10 2 2 2" xfId="2026"/>
    <cellStyle name="Comma 10 2 2 2 2" xfId="18670"/>
    <cellStyle name="Comma 10 2 2 2 3" xfId="16586"/>
    <cellStyle name="Comma 10 2 2 2 4" xfId="14502"/>
    <cellStyle name="Comma 10 2 2 2 5" xfId="12418"/>
    <cellStyle name="Comma 10 2 2 2 6" xfId="10334"/>
    <cellStyle name="Comma 10 2 2 2 7" xfId="8250"/>
    <cellStyle name="Comma 10 2 2 2 8" xfId="6166"/>
    <cellStyle name="Comma 10 2 2 2 9" xfId="4110"/>
    <cellStyle name="Comma 10 2 2 3" xfId="17628"/>
    <cellStyle name="Comma 10 2 2 4" xfId="15544"/>
    <cellStyle name="Comma 10 2 2 5" xfId="13460"/>
    <cellStyle name="Comma 10 2 2 6" xfId="11376"/>
    <cellStyle name="Comma 10 2 2 7" xfId="9292"/>
    <cellStyle name="Comma 10 2 2 8" xfId="7208"/>
    <cellStyle name="Comma 10 2 2 9" xfId="5138"/>
    <cellStyle name="Comma 10 2 3" xfId="1512"/>
    <cellStyle name="Comma 10 2 3 2" xfId="18156"/>
    <cellStyle name="Comma 10 2 3 3" xfId="16072"/>
    <cellStyle name="Comma 10 2 3 4" xfId="13988"/>
    <cellStyle name="Comma 10 2 3 5" xfId="11904"/>
    <cellStyle name="Comma 10 2 3 6" xfId="9820"/>
    <cellStyle name="Comma 10 2 3 7" xfId="7736"/>
    <cellStyle name="Comma 10 2 3 8" xfId="5652"/>
    <cellStyle name="Comma 10 2 3 9" xfId="3596"/>
    <cellStyle name="Comma 10 2 4" xfId="17114"/>
    <cellStyle name="Comma 10 2 5" xfId="15030"/>
    <cellStyle name="Comma 10 2 6" xfId="12946"/>
    <cellStyle name="Comma 10 2 7" xfId="10862"/>
    <cellStyle name="Comma 10 2 8" xfId="8778"/>
    <cellStyle name="Comma 10 2 9" xfId="6694"/>
    <cellStyle name="Comma 10 3" xfId="725"/>
    <cellStyle name="Comma 10 3 10" xfId="2811"/>
    <cellStyle name="Comma 10 3 2" xfId="1769"/>
    <cellStyle name="Comma 10 3 2 2" xfId="18413"/>
    <cellStyle name="Comma 10 3 2 3" xfId="16329"/>
    <cellStyle name="Comma 10 3 2 4" xfId="14245"/>
    <cellStyle name="Comma 10 3 2 5" xfId="12161"/>
    <cellStyle name="Comma 10 3 2 6" xfId="10077"/>
    <cellStyle name="Comma 10 3 2 7" xfId="7993"/>
    <cellStyle name="Comma 10 3 2 8" xfId="5909"/>
    <cellStyle name="Comma 10 3 2 9" xfId="3853"/>
    <cellStyle name="Comma 10 3 3" xfId="17371"/>
    <cellStyle name="Comma 10 3 4" xfId="15287"/>
    <cellStyle name="Comma 10 3 5" xfId="13203"/>
    <cellStyle name="Comma 10 3 6" xfId="11119"/>
    <cellStyle name="Comma 10 3 7" xfId="9035"/>
    <cellStyle name="Comma 10 3 8" xfId="6951"/>
    <cellStyle name="Comma 10 3 9" xfId="4881"/>
    <cellStyle name="Comma 10 4" xfId="1249"/>
    <cellStyle name="Comma 10 4 2" xfId="17893"/>
    <cellStyle name="Comma 10 4 3" xfId="15809"/>
    <cellStyle name="Comma 10 4 4" xfId="13725"/>
    <cellStyle name="Comma 10 4 5" xfId="11641"/>
    <cellStyle name="Comma 10 4 6" xfId="9557"/>
    <cellStyle name="Comma 10 4 7" xfId="7473"/>
    <cellStyle name="Comma 10 4 8" xfId="5395"/>
    <cellStyle name="Comma 10 4 9" xfId="3333"/>
    <cellStyle name="Comma 10 5" xfId="16851"/>
    <cellStyle name="Comma 10 6" xfId="14767"/>
    <cellStyle name="Comma 10 7" xfId="12683"/>
    <cellStyle name="Comma 10 8" xfId="10599"/>
    <cellStyle name="Comma 10 9" xfId="8515"/>
    <cellStyle name="Comma 11" xfId="70"/>
    <cellStyle name="Comma 11 10" xfId="6314"/>
    <cellStyle name="Comma 11 11" xfId="4256"/>
    <cellStyle name="Comma 11 12" xfId="2174"/>
    <cellStyle name="Comma 11 2" xfId="357"/>
    <cellStyle name="Comma 11 2 10" xfId="4513"/>
    <cellStyle name="Comma 11 2 11" xfId="2443"/>
    <cellStyle name="Comma 11 2 2" xfId="871"/>
    <cellStyle name="Comma 11 2 2 10" xfId="2957"/>
    <cellStyle name="Comma 11 2 2 2" xfId="1915"/>
    <cellStyle name="Comma 11 2 2 2 2" xfId="18559"/>
    <cellStyle name="Comma 11 2 2 2 3" xfId="16475"/>
    <cellStyle name="Comma 11 2 2 2 4" xfId="14391"/>
    <cellStyle name="Comma 11 2 2 2 5" xfId="12307"/>
    <cellStyle name="Comma 11 2 2 2 6" xfId="10223"/>
    <cellStyle name="Comma 11 2 2 2 7" xfId="8139"/>
    <cellStyle name="Comma 11 2 2 2 8" xfId="6055"/>
    <cellStyle name="Comma 11 2 2 2 9" xfId="3999"/>
    <cellStyle name="Comma 11 2 2 3" xfId="17517"/>
    <cellStyle name="Comma 11 2 2 4" xfId="15433"/>
    <cellStyle name="Comma 11 2 2 5" xfId="13349"/>
    <cellStyle name="Comma 11 2 2 6" xfId="11265"/>
    <cellStyle name="Comma 11 2 2 7" xfId="9181"/>
    <cellStyle name="Comma 11 2 2 8" xfId="7097"/>
    <cellStyle name="Comma 11 2 2 9" xfId="5027"/>
    <cellStyle name="Comma 11 2 3" xfId="1401"/>
    <cellStyle name="Comma 11 2 3 2" xfId="18045"/>
    <cellStyle name="Comma 11 2 3 3" xfId="15961"/>
    <cellStyle name="Comma 11 2 3 4" xfId="13877"/>
    <cellStyle name="Comma 11 2 3 5" xfId="11793"/>
    <cellStyle name="Comma 11 2 3 6" xfId="9709"/>
    <cellStyle name="Comma 11 2 3 7" xfId="7625"/>
    <cellStyle name="Comma 11 2 3 8" xfId="5541"/>
    <cellStyle name="Comma 11 2 3 9" xfId="3485"/>
    <cellStyle name="Comma 11 2 4" xfId="17003"/>
    <cellStyle name="Comma 11 2 5" xfId="14919"/>
    <cellStyle name="Comma 11 2 6" xfId="12835"/>
    <cellStyle name="Comma 11 2 7" xfId="10751"/>
    <cellStyle name="Comma 11 2 8" xfId="8667"/>
    <cellStyle name="Comma 11 2 9" xfId="6583"/>
    <cellStyle name="Comma 11 3" xfId="614"/>
    <cellStyle name="Comma 11 3 10" xfId="2700"/>
    <cellStyle name="Comma 11 3 2" xfId="1658"/>
    <cellStyle name="Comma 11 3 2 2" xfId="18302"/>
    <cellStyle name="Comma 11 3 2 3" xfId="16218"/>
    <cellStyle name="Comma 11 3 2 4" xfId="14134"/>
    <cellStyle name="Comma 11 3 2 5" xfId="12050"/>
    <cellStyle name="Comma 11 3 2 6" xfId="9966"/>
    <cellStyle name="Comma 11 3 2 7" xfId="7882"/>
    <cellStyle name="Comma 11 3 2 8" xfId="5798"/>
    <cellStyle name="Comma 11 3 2 9" xfId="3742"/>
    <cellStyle name="Comma 11 3 3" xfId="17260"/>
    <cellStyle name="Comma 11 3 4" xfId="15176"/>
    <cellStyle name="Comma 11 3 5" xfId="13092"/>
    <cellStyle name="Comma 11 3 6" xfId="11008"/>
    <cellStyle name="Comma 11 3 7" xfId="8924"/>
    <cellStyle name="Comma 11 3 8" xfId="6840"/>
    <cellStyle name="Comma 11 3 9" xfId="4770"/>
    <cellStyle name="Comma 11 4" xfId="1130"/>
    <cellStyle name="Comma 11 4 2" xfId="17776"/>
    <cellStyle name="Comma 11 4 3" xfId="15692"/>
    <cellStyle name="Comma 11 4 4" xfId="13608"/>
    <cellStyle name="Comma 11 4 5" xfId="11524"/>
    <cellStyle name="Comma 11 4 6" xfId="9440"/>
    <cellStyle name="Comma 11 4 7" xfId="7356"/>
    <cellStyle name="Comma 11 4 8" xfId="5284"/>
    <cellStyle name="Comma 11 4 9" xfId="3216"/>
    <cellStyle name="Comma 11 5" xfId="16734"/>
    <cellStyle name="Comma 11 6" xfId="14650"/>
    <cellStyle name="Comma 11 7" xfId="12566"/>
    <cellStyle name="Comma 11 8" xfId="10482"/>
    <cellStyle name="Comma 11 9" xfId="8398"/>
    <cellStyle name="Comma 12" xfId="1103"/>
    <cellStyle name="Comma 12 2" xfId="17749"/>
    <cellStyle name="Comma 12 3" xfId="15665"/>
    <cellStyle name="Comma 12 4" xfId="13581"/>
    <cellStyle name="Comma 12 5" xfId="11497"/>
    <cellStyle name="Comma 12 6" xfId="9413"/>
    <cellStyle name="Comma 12 7" xfId="7329"/>
    <cellStyle name="Comma 12 8" xfId="3189"/>
    <cellStyle name="Comma 13" xfId="16707"/>
    <cellStyle name="Comma 14" xfId="14623"/>
    <cellStyle name="Comma 15" xfId="12539"/>
    <cellStyle name="Comma 16" xfId="10455"/>
    <cellStyle name="Comma 17" xfId="8371"/>
    <cellStyle name="Comma 18" xfId="6287"/>
    <cellStyle name="Comma 19" xfId="2147"/>
    <cellStyle name="Comma 2" xfId="45"/>
    <cellStyle name="Comma 2 10" xfId="72"/>
    <cellStyle name="Comma 2 10 10" xfId="6316"/>
    <cellStyle name="Comma 2 10 11" xfId="4258"/>
    <cellStyle name="Comma 2 10 12" xfId="2176"/>
    <cellStyle name="Comma 2 10 2" xfId="359"/>
    <cellStyle name="Comma 2 10 2 10" xfId="4515"/>
    <cellStyle name="Comma 2 10 2 11" xfId="2445"/>
    <cellStyle name="Comma 2 10 2 2" xfId="873"/>
    <cellStyle name="Comma 2 10 2 2 10" xfId="2959"/>
    <cellStyle name="Comma 2 10 2 2 2" xfId="1917"/>
    <cellStyle name="Comma 2 10 2 2 2 2" xfId="18561"/>
    <cellStyle name="Comma 2 10 2 2 2 3" xfId="16477"/>
    <cellStyle name="Comma 2 10 2 2 2 4" xfId="14393"/>
    <cellStyle name="Comma 2 10 2 2 2 5" xfId="12309"/>
    <cellStyle name="Comma 2 10 2 2 2 6" xfId="10225"/>
    <cellStyle name="Comma 2 10 2 2 2 7" xfId="8141"/>
    <cellStyle name="Comma 2 10 2 2 2 8" xfId="6057"/>
    <cellStyle name="Comma 2 10 2 2 2 9" xfId="4001"/>
    <cellStyle name="Comma 2 10 2 2 3" xfId="17519"/>
    <cellStyle name="Comma 2 10 2 2 4" xfId="15435"/>
    <cellStyle name="Comma 2 10 2 2 5" xfId="13351"/>
    <cellStyle name="Comma 2 10 2 2 6" xfId="11267"/>
    <cellStyle name="Comma 2 10 2 2 7" xfId="9183"/>
    <cellStyle name="Comma 2 10 2 2 8" xfId="7099"/>
    <cellStyle name="Comma 2 10 2 2 9" xfId="5029"/>
    <cellStyle name="Comma 2 10 2 3" xfId="1403"/>
    <cellStyle name="Comma 2 10 2 3 2" xfId="18047"/>
    <cellStyle name="Comma 2 10 2 3 3" xfId="15963"/>
    <cellStyle name="Comma 2 10 2 3 4" xfId="13879"/>
    <cellStyle name="Comma 2 10 2 3 5" xfId="11795"/>
    <cellStyle name="Comma 2 10 2 3 6" xfId="9711"/>
    <cellStyle name="Comma 2 10 2 3 7" xfId="7627"/>
    <cellStyle name="Comma 2 10 2 3 8" xfId="5543"/>
    <cellStyle name="Comma 2 10 2 3 9" xfId="3487"/>
    <cellStyle name="Comma 2 10 2 4" xfId="17005"/>
    <cellStyle name="Comma 2 10 2 5" xfId="14921"/>
    <cellStyle name="Comma 2 10 2 6" xfId="12837"/>
    <cellStyle name="Comma 2 10 2 7" xfId="10753"/>
    <cellStyle name="Comma 2 10 2 8" xfId="8669"/>
    <cellStyle name="Comma 2 10 2 9" xfId="6585"/>
    <cellStyle name="Comma 2 10 3" xfId="616"/>
    <cellStyle name="Comma 2 10 3 10" xfId="2702"/>
    <cellStyle name="Comma 2 10 3 2" xfId="1660"/>
    <cellStyle name="Comma 2 10 3 2 2" xfId="18304"/>
    <cellStyle name="Comma 2 10 3 2 3" xfId="16220"/>
    <cellStyle name="Comma 2 10 3 2 4" xfId="14136"/>
    <cellStyle name="Comma 2 10 3 2 5" xfId="12052"/>
    <cellStyle name="Comma 2 10 3 2 6" xfId="9968"/>
    <cellStyle name="Comma 2 10 3 2 7" xfId="7884"/>
    <cellStyle name="Comma 2 10 3 2 8" xfId="5800"/>
    <cellStyle name="Comma 2 10 3 2 9" xfId="3744"/>
    <cellStyle name="Comma 2 10 3 3" xfId="17262"/>
    <cellStyle name="Comma 2 10 3 4" xfId="15178"/>
    <cellStyle name="Comma 2 10 3 5" xfId="13094"/>
    <cellStyle name="Comma 2 10 3 6" xfId="11010"/>
    <cellStyle name="Comma 2 10 3 7" xfId="8926"/>
    <cellStyle name="Comma 2 10 3 8" xfId="6842"/>
    <cellStyle name="Comma 2 10 3 9" xfId="4772"/>
    <cellStyle name="Comma 2 10 4" xfId="1132"/>
    <cellStyle name="Comma 2 10 4 2" xfId="17778"/>
    <cellStyle name="Comma 2 10 4 3" xfId="15694"/>
    <cellStyle name="Comma 2 10 4 4" xfId="13610"/>
    <cellStyle name="Comma 2 10 4 5" xfId="11526"/>
    <cellStyle name="Comma 2 10 4 6" xfId="9442"/>
    <cellStyle name="Comma 2 10 4 7" xfId="7358"/>
    <cellStyle name="Comma 2 10 4 8" xfId="5286"/>
    <cellStyle name="Comma 2 10 4 9" xfId="3218"/>
    <cellStyle name="Comma 2 10 5" xfId="16736"/>
    <cellStyle name="Comma 2 10 6" xfId="14652"/>
    <cellStyle name="Comma 2 10 7" xfId="12568"/>
    <cellStyle name="Comma 2 10 8" xfId="10484"/>
    <cellStyle name="Comma 2 10 9" xfId="8400"/>
    <cellStyle name="Comma 2 11" xfId="333"/>
    <cellStyle name="Comma 2 11 10" xfId="4489"/>
    <cellStyle name="Comma 2 11 11" xfId="2419"/>
    <cellStyle name="Comma 2 11 2" xfId="847"/>
    <cellStyle name="Comma 2 11 2 10" xfId="2933"/>
    <cellStyle name="Comma 2 11 2 2" xfId="1891"/>
    <cellStyle name="Comma 2 11 2 2 2" xfId="18535"/>
    <cellStyle name="Comma 2 11 2 2 3" xfId="16451"/>
    <cellStyle name="Comma 2 11 2 2 4" xfId="14367"/>
    <cellStyle name="Comma 2 11 2 2 5" xfId="12283"/>
    <cellStyle name="Comma 2 11 2 2 6" xfId="10199"/>
    <cellStyle name="Comma 2 11 2 2 7" xfId="8115"/>
    <cellStyle name="Comma 2 11 2 2 8" xfId="6031"/>
    <cellStyle name="Comma 2 11 2 2 9" xfId="3975"/>
    <cellStyle name="Comma 2 11 2 3" xfId="17493"/>
    <cellStyle name="Comma 2 11 2 4" xfId="15409"/>
    <cellStyle name="Comma 2 11 2 5" xfId="13325"/>
    <cellStyle name="Comma 2 11 2 6" xfId="11241"/>
    <cellStyle name="Comma 2 11 2 7" xfId="9157"/>
    <cellStyle name="Comma 2 11 2 8" xfId="7073"/>
    <cellStyle name="Comma 2 11 2 9" xfId="5003"/>
    <cellStyle name="Comma 2 11 3" xfId="1377"/>
    <cellStyle name="Comma 2 11 3 2" xfId="18021"/>
    <cellStyle name="Comma 2 11 3 3" xfId="15937"/>
    <cellStyle name="Comma 2 11 3 4" xfId="13853"/>
    <cellStyle name="Comma 2 11 3 5" xfId="11769"/>
    <cellStyle name="Comma 2 11 3 6" xfId="9685"/>
    <cellStyle name="Comma 2 11 3 7" xfId="7601"/>
    <cellStyle name="Comma 2 11 3 8" xfId="5517"/>
    <cellStyle name="Comma 2 11 3 9" xfId="3461"/>
    <cellStyle name="Comma 2 11 4" xfId="16979"/>
    <cellStyle name="Comma 2 11 5" xfId="14895"/>
    <cellStyle name="Comma 2 11 6" xfId="12811"/>
    <cellStyle name="Comma 2 11 7" xfId="10727"/>
    <cellStyle name="Comma 2 11 8" xfId="8643"/>
    <cellStyle name="Comma 2 11 9" xfId="6559"/>
    <cellStyle name="Comma 2 12" xfId="590"/>
    <cellStyle name="Comma 2 12 10" xfId="2676"/>
    <cellStyle name="Comma 2 12 2" xfId="1634"/>
    <cellStyle name="Comma 2 12 2 2" xfId="18278"/>
    <cellStyle name="Comma 2 12 2 3" xfId="16194"/>
    <cellStyle name="Comma 2 12 2 4" xfId="14110"/>
    <cellStyle name="Comma 2 12 2 5" xfId="12026"/>
    <cellStyle name="Comma 2 12 2 6" xfId="9942"/>
    <cellStyle name="Comma 2 12 2 7" xfId="7858"/>
    <cellStyle name="Comma 2 12 2 8" xfId="5774"/>
    <cellStyle name="Comma 2 12 2 9" xfId="3718"/>
    <cellStyle name="Comma 2 12 3" xfId="17236"/>
    <cellStyle name="Comma 2 12 4" xfId="15152"/>
    <cellStyle name="Comma 2 12 5" xfId="13068"/>
    <cellStyle name="Comma 2 12 6" xfId="10984"/>
    <cellStyle name="Comma 2 12 7" xfId="8900"/>
    <cellStyle name="Comma 2 12 8" xfId="6816"/>
    <cellStyle name="Comma 2 12 9" xfId="4746"/>
    <cellStyle name="Comma 2 13" xfId="1105"/>
    <cellStyle name="Comma 2 13 2" xfId="17751"/>
    <cellStyle name="Comma 2 13 3" xfId="15667"/>
    <cellStyle name="Comma 2 13 4" xfId="13583"/>
    <cellStyle name="Comma 2 13 5" xfId="11499"/>
    <cellStyle name="Comma 2 13 6" xfId="9415"/>
    <cellStyle name="Comma 2 13 7" xfId="7331"/>
    <cellStyle name="Comma 2 13 8" xfId="5260"/>
    <cellStyle name="Comma 2 13 9" xfId="3191"/>
    <cellStyle name="Comma 2 14" xfId="16709"/>
    <cellStyle name="Comma 2 15" xfId="14625"/>
    <cellStyle name="Comma 2 16" xfId="12541"/>
    <cellStyle name="Comma 2 17" xfId="10457"/>
    <cellStyle name="Comma 2 18" xfId="8373"/>
    <cellStyle name="Comma 2 19" xfId="6289"/>
    <cellStyle name="Comma 2 2" xfId="48"/>
    <cellStyle name="Comma 2 2 10" xfId="335"/>
    <cellStyle name="Comma 2 2 10 10" xfId="4491"/>
    <cellStyle name="Comma 2 2 10 11" xfId="2421"/>
    <cellStyle name="Comma 2 2 10 2" xfId="849"/>
    <cellStyle name="Comma 2 2 10 2 10" xfId="2935"/>
    <cellStyle name="Comma 2 2 10 2 2" xfId="1893"/>
    <cellStyle name="Comma 2 2 10 2 2 2" xfId="18537"/>
    <cellStyle name="Comma 2 2 10 2 2 3" xfId="16453"/>
    <cellStyle name="Comma 2 2 10 2 2 4" xfId="14369"/>
    <cellStyle name="Comma 2 2 10 2 2 5" xfId="12285"/>
    <cellStyle name="Comma 2 2 10 2 2 6" xfId="10201"/>
    <cellStyle name="Comma 2 2 10 2 2 7" xfId="8117"/>
    <cellStyle name="Comma 2 2 10 2 2 8" xfId="6033"/>
    <cellStyle name="Comma 2 2 10 2 2 9" xfId="3977"/>
    <cellStyle name="Comma 2 2 10 2 3" xfId="17495"/>
    <cellStyle name="Comma 2 2 10 2 4" xfId="15411"/>
    <cellStyle name="Comma 2 2 10 2 5" xfId="13327"/>
    <cellStyle name="Comma 2 2 10 2 6" xfId="11243"/>
    <cellStyle name="Comma 2 2 10 2 7" xfId="9159"/>
    <cellStyle name="Comma 2 2 10 2 8" xfId="7075"/>
    <cellStyle name="Comma 2 2 10 2 9" xfId="5005"/>
    <cellStyle name="Comma 2 2 10 3" xfId="1379"/>
    <cellStyle name="Comma 2 2 10 3 2" xfId="18023"/>
    <cellStyle name="Comma 2 2 10 3 3" xfId="15939"/>
    <cellStyle name="Comma 2 2 10 3 4" xfId="13855"/>
    <cellStyle name="Comma 2 2 10 3 5" xfId="11771"/>
    <cellStyle name="Comma 2 2 10 3 6" xfId="9687"/>
    <cellStyle name="Comma 2 2 10 3 7" xfId="7603"/>
    <cellStyle name="Comma 2 2 10 3 8" xfId="5519"/>
    <cellStyle name="Comma 2 2 10 3 9" xfId="3463"/>
    <cellStyle name="Comma 2 2 10 4" xfId="16981"/>
    <cellStyle name="Comma 2 2 10 5" xfId="14897"/>
    <cellStyle name="Comma 2 2 10 6" xfId="12813"/>
    <cellStyle name="Comma 2 2 10 7" xfId="10729"/>
    <cellStyle name="Comma 2 2 10 8" xfId="8645"/>
    <cellStyle name="Comma 2 2 10 9" xfId="6561"/>
    <cellStyle name="Comma 2 2 11" xfId="592"/>
    <cellStyle name="Comma 2 2 11 10" xfId="2678"/>
    <cellStyle name="Comma 2 2 11 2" xfId="1636"/>
    <cellStyle name="Comma 2 2 11 2 2" xfId="18280"/>
    <cellStyle name="Comma 2 2 11 2 3" xfId="16196"/>
    <cellStyle name="Comma 2 2 11 2 4" xfId="14112"/>
    <cellStyle name="Comma 2 2 11 2 5" xfId="12028"/>
    <cellStyle name="Comma 2 2 11 2 6" xfId="9944"/>
    <cellStyle name="Comma 2 2 11 2 7" xfId="7860"/>
    <cellStyle name="Comma 2 2 11 2 8" xfId="5776"/>
    <cellStyle name="Comma 2 2 11 2 9" xfId="3720"/>
    <cellStyle name="Comma 2 2 11 3" xfId="17238"/>
    <cellStyle name="Comma 2 2 11 4" xfId="15154"/>
    <cellStyle name="Comma 2 2 11 5" xfId="13070"/>
    <cellStyle name="Comma 2 2 11 6" xfId="10986"/>
    <cellStyle name="Comma 2 2 11 7" xfId="8902"/>
    <cellStyle name="Comma 2 2 11 8" xfId="6818"/>
    <cellStyle name="Comma 2 2 11 9" xfId="4748"/>
    <cellStyle name="Comma 2 2 12" xfId="1108"/>
    <cellStyle name="Comma 2 2 12 2" xfId="17754"/>
    <cellStyle name="Comma 2 2 12 3" xfId="15670"/>
    <cellStyle name="Comma 2 2 12 4" xfId="13586"/>
    <cellStyle name="Comma 2 2 12 5" xfId="11502"/>
    <cellStyle name="Comma 2 2 12 6" xfId="9418"/>
    <cellStyle name="Comma 2 2 12 7" xfId="7334"/>
    <cellStyle name="Comma 2 2 12 8" xfId="5262"/>
    <cellStyle name="Comma 2 2 12 9" xfId="3194"/>
    <cellStyle name="Comma 2 2 13" xfId="16712"/>
    <cellStyle name="Comma 2 2 14" xfId="14628"/>
    <cellStyle name="Comma 2 2 15" xfId="12544"/>
    <cellStyle name="Comma 2 2 16" xfId="10460"/>
    <cellStyle name="Comma 2 2 17" xfId="8376"/>
    <cellStyle name="Comma 2 2 18" xfId="6292"/>
    <cellStyle name="Comma 2 2 19" xfId="4234"/>
    <cellStyle name="Comma 2 2 2" xfId="53"/>
    <cellStyle name="Comma 2 2 2 10" xfId="1113"/>
    <cellStyle name="Comma 2 2 2 10 2" xfId="17759"/>
    <cellStyle name="Comma 2 2 2 10 3" xfId="15675"/>
    <cellStyle name="Comma 2 2 2 10 4" xfId="13591"/>
    <cellStyle name="Comma 2 2 2 10 5" xfId="11507"/>
    <cellStyle name="Comma 2 2 2 10 6" xfId="9423"/>
    <cellStyle name="Comma 2 2 2 10 7" xfId="7339"/>
    <cellStyle name="Comma 2 2 2 10 8" xfId="5267"/>
    <cellStyle name="Comma 2 2 2 10 9" xfId="3199"/>
    <cellStyle name="Comma 2 2 2 11" xfId="16717"/>
    <cellStyle name="Comma 2 2 2 12" xfId="14633"/>
    <cellStyle name="Comma 2 2 2 13" xfId="12549"/>
    <cellStyle name="Comma 2 2 2 14" xfId="10465"/>
    <cellStyle name="Comma 2 2 2 15" xfId="8381"/>
    <cellStyle name="Comma 2 2 2 16" xfId="6297"/>
    <cellStyle name="Comma 2 2 2 17" xfId="4239"/>
    <cellStyle name="Comma 2 2 2 18" xfId="2157"/>
    <cellStyle name="Comma 2 2 2 2" xfId="66"/>
    <cellStyle name="Comma 2 2 2 2 10" xfId="16730"/>
    <cellStyle name="Comma 2 2 2 2 11" xfId="14646"/>
    <cellStyle name="Comma 2 2 2 2 12" xfId="12562"/>
    <cellStyle name="Comma 2 2 2 2 13" xfId="10478"/>
    <cellStyle name="Comma 2 2 2 2 14" xfId="8394"/>
    <cellStyle name="Comma 2 2 2 2 15" xfId="6310"/>
    <cellStyle name="Comma 2 2 2 2 16" xfId="4252"/>
    <cellStyle name="Comma 2 2 2 2 17" xfId="2170"/>
    <cellStyle name="Comma 2 2 2 2 2" xfId="110"/>
    <cellStyle name="Comma 2 2 2 2 2 10" xfId="12603"/>
    <cellStyle name="Comma 2 2 2 2 2 11" xfId="10519"/>
    <cellStyle name="Comma 2 2 2 2 2 12" xfId="8435"/>
    <cellStyle name="Comma 2 2 2 2 2 13" xfId="6351"/>
    <cellStyle name="Comma 2 2 2 2 2 14" xfId="4291"/>
    <cellStyle name="Comma 2 2 2 2 2 15" xfId="2211"/>
    <cellStyle name="Comma 2 2 2 2 2 2" xfId="188"/>
    <cellStyle name="Comma 2 2 2 2 2 2 10" xfId="8511"/>
    <cellStyle name="Comma 2 2 2 2 2 2 11" xfId="6427"/>
    <cellStyle name="Comma 2 2 2 2 2 2 12" xfId="4363"/>
    <cellStyle name="Comma 2 2 2 2 2 2 13" xfId="2287"/>
    <cellStyle name="Comma 2 2 2 2 2 2 2" xfId="310"/>
    <cellStyle name="Comma 2 2 2 2 2 2 2 10" xfId="6541"/>
    <cellStyle name="Comma 2 2 2 2 2 2 2 11" xfId="4471"/>
    <cellStyle name="Comma 2 2 2 2 2 2 2 12" xfId="2401"/>
    <cellStyle name="Comma 2 2 2 2 2 2 2 2" xfId="572"/>
    <cellStyle name="Comma 2 2 2 2 2 2 2 2 10" xfId="4728"/>
    <cellStyle name="Comma 2 2 2 2 2 2 2 2 11" xfId="2658"/>
    <cellStyle name="Comma 2 2 2 2 2 2 2 2 2" xfId="1086"/>
    <cellStyle name="Comma 2 2 2 2 2 2 2 2 2 10" xfId="3172"/>
    <cellStyle name="Comma 2 2 2 2 2 2 2 2 2 2" xfId="2130"/>
    <cellStyle name="Comma 2 2 2 2 2 2 2 2 2 2 2" xfId="18774"/>
    <cellStyle name="Comma 2 2 2 2 2 2 2 2 2 2 3" xfId="16690"/>
    <cellStyle name="Comma 2 2 2 2 2 2 2 2 2 2 4" xfId="14606"/>
    <cellStyle name="Comma 2 2 2 2 2 2 2 2 2 2 5" xfId="12522"/>
    <cellStyle name="Comma 2 2 2 2 2 2 2 2 2 2 6" xfId="10438"/>
    <cellStyle name="Comma 2 2 2 2 2 2 2 2 2 2 7" xfId="8354"/>
    <cellStyle name="Comma 2 2 2 2 2 2 2 2 2 2 8" xfId="6270"/>
    <cellStyle name="Comma 2 2 2 2 2 2 2 2 2 2 9" xfId="4214"/>
    <cellStyle name="Comma 2 2 2 2 2 2 2 2 2 3" xfId="17732"/>
    <cellStyle name="Comma 2 2 2 2 2 2 2 2 2 4" xfId="15648"/>
    <cellStyle name="Comma 2 2 2 2 2 2 2 2 2 5" xfId="13564"/>
    <cellStyle name="Comma 2 2 2 2 2 2 2 2 2 6" xfId="11480"/>
    <cellStyle name="Comma 2 2 2 2 2 2 2 2 2 7" xfId="9396"/>
    <cellStyle name="Comma 2 2 2 2 2 2 2 2 2 8" xfId="7312"/>
    <cellStyle name="Comma 2 2 2 2 2 2 2 2 2 9" xfId="5242"/>
    <cellStyle name="Comma 2 2 2 2 2 2 2 2 3" xfId="1616"/>
    <cellStyle name="Comma 2 2 2 2 2 2 2 2 3 2" xfId="18260"/>
    <cellStyle name="Comma 2 2 2 2 2 2 2 2 3 3" xfId="16176"/>
    <cellStyle name="Comma 2 2 2 2 2 2 2 2 3 4" xfId="14092"/>
    <cellStyle name="Comma 2 2 2 2 2 2 2 2 3 5" xfId="12008"/>
    <cellStyle name="Comma 2 2 2 2 2 2 2 2 3 6" xfId="9924"/>
    <cellStyle name="Comma 2 2 2 2 2 2 2 2 3 7" xfId="7840"/>
    <cellStyle name="Comma 2 2 2 2 2 2 2 2 3 8" xfId="5756"/>
    <cellStyle name="Comma 2 2 2 2 2 2 2 2 3 9" xfId="3700"/>
    <cellStyle name="Comma 2 2 2 2 2 2 2 2 4" xfId="17218"/>
    <cellStyle name="Comma 2 2 2 2 2 2 2 2 5" xfId="15134"/>
    <cellStyle name="Comma 2 2 2 2 2 2 2 2 6" xfId="13050"/>
    <cellStyle name="Comma 2 2 2 2 2 2 2 2 7" xfId="10966"/>
    <cellStyle name="Comma 2 2 2 2 2 2 2 2 8" xfId="8882"/>
    <cellStyle name="Comma 2 2 2 2 2 2 2 2 9" xfId="6798"/>
    <cellStyle name="Comma 2 2 2 2 2 2 2 3" xfId="829"/>
    <cellStyle name="Comma 2 2 2 2 2 2 2 3 10" xfId="2915"/>
    <cellStyle name="Comma 2 2 2 2 2 2 2 3 2" xfId="1873"/>
    <cellStyle name="Comma 2 2 2 2 2 2 2 3 2 2" xfId="18517"/>
    <cellStyle name="Comma 2 2 2 2 2 2 2 3 2 3" xfId="16433"/>
    <cellStyle name="Comma 2 2 2 2 2 2 2 3 2 4" xfId="14349"/>
    <cellStyle name="Comma 2 2 2 2 2 2 2 3 2 5" xfId="12265"/>
    <cellStyle name="Comma 2 2 2 2 2 2 2 3 2 6" xfId="10181"/>
    <cellStyle name="Comma 2 2 2 2 2 2 2 3 2 7" xfId="8097"/>
    <cellStyle name="Comma 2 2 2 2 2 2 2 3 2 8" xfId="6013"/>
    <cellStyle name="Comma 2 2 2 2 2 2 2 3 2 9" xfId="3957"/>
    <cellStyle name="Comma 2 2 2 2 2 2 2 3 3" xfId="17475"/>
    <cellStyle name="Comma 2 2 2 2 2 2 2 3 4" xfId="15391"/>
    <cellStyle name="Comma 2 2 2 2 2 2 2 3 5" xfId="13307"/>
    <cellStyle name="Comma 2 2 2 2 2 2 2 3 6" xfId="11223"/>
    <cellStyle name="Comma 2 2 2 2 2 2 2 3 7" xfId="9139"/>
    <cellStyle name="Comma 2 2 2 2 2 2 2 3 8" xfId="7055"/>
    <cellStyle name="Comma 2 2 2 2 2 2 2 3 9" xfId="4985"/>
    <cellStyle name="Comma 2 2 2 2 2 2 2 4" xfId="1359"/>
    <cellStyle name="Comma 2 2 2 2 2 2 2 4 2" xfId="18003"/>
    <cellStyle name="Comma 2 2 2 2 2 2 2 4 3" xfId="15919"/>
    <cellStyle name="Comma 2 2 2 2 2 2 2 4 4" xfId="13835"/>
    <cellStyle name="Comma 2 2 2 2 2 2 2 4 5" xfId="11751"/>
    <cellStyle name="Comma 2 2 2 2 2 2 2 4 6" xfId="9667"/>
    <cellStyle name="Comma 2 2 2 2 2 2 2 4 7" xfId="7583"/>
    <cellStyle name="Comma 2 2 2 2 2 2 2 4 8" xfId="5499"/>
    <cellStyle name="Comma 2 2 2 2 2 2 2 4 9" xfId="3443"/>
    <cellStyle name="Comma 2 2 2 2 2 2 2 5" xfId="16961"/>
    <cellStyle name="Comma 2 2 2 2 2 2 2 6" xfId="14877"/>
    <cellStyle name="Comma 2 2 2 2 2 2 2 7" xfId="12793"/>
    <cellStyle name="Comma 2 2 2 2 2 2 2 8" xfId="10709"/>
    <cellStyle name="Comma 2 2 2 2 2 2 2 9" xfId="8625"/>
    <cellStyle name="Comma 2 2 2 2 2 2 3" xfId="464"/>
    <cellStyle name="Comma 2 2 2 2 2 2 3 10" xfId="4620"/>
    <cellStyle name="Comma 2 2 2 2 2 2 3 11" xfId="2550"/>
    <cellStyle name="Comma 2 2 2 2 2 2 3 2" xfId="978"/>
    <cellStyle name="Comma 2 2 2 2 2 2 3 2 10" xfId="3064"/>
    <cellStyle name="Comma 2 2 2 2 2 2 3 2 2" xfId="2022"/>
    <cellStyle name="Comma 2 2 2 2 2 2 3 2 2 2" xfId="18666"/>
    <cellStyle name="Comma 2 2 2 2 2 2 3 2 2 3" xfId="16582"/>
    <cellStyle name="Comma 2 2 2 2 2 2 3 2 2 4" xfId="14498"/>
    <cellStyle name="Comma 2 2 2 2 2 2 3 2 2 5" xfId="12414"/>
    <cellStyle name="Comma 2 2 2 2 2 2 3 2 2 6" xfId="10330"/>
    <cellStyle name="Comma 2 2 2 2 2 2 3 2 2 7" xfId="8246"/>
    <cellStyle name="Comma 2 2 2 2 2 2 3 2 2 8" xfId="6162"/>
    <cellStyle name="Comma 2 2 2 2 2 2 3 2 2 9" xfId="4106"/>
    <cellStyle name="Comma 2 2 2 2 2 2 3 2 3" xfId="17624"/>
    <cellStyle name="Comma 2 2 2 2 2 2 3 2 4" xfId="15540"/>
    <cellStyle name="Comma 2 2 2 2 2 2 3 2 5" xfId="13456"/>
    <cellStyle name="Comma 2 2 2 2 2 2 3 2 6" xfId="11372"/>
    <cellStyle name="Comma 2 2 2 2 2 2 3 2 7" xfId="9288"/>
    <cellStyle name="Comma 2 2 2 2 2 2 3 2 8" xfId="7204"/>
    <cellStyle name="Comma 2 2 2 2 2 2 3 2 9" xfId="5134"/>
    <cellStyle name="Comma 2 2 2 2 2 2 3 3" xfId="1508"/>
    <cellStyle name="Comma 2 2 2 2 2 2 3 3 2" xfId="18152"/>
    <cellStyle name="Comma 2 2 2 2 2 2 3 3 3" xfId="16068"/>
    <cellStyle name="Comma 2 2 2 2 2 2 3 3 4" xfId="13984"/>
    <cellStyle name="Comma 2 2 2 2 2 2 3 3 5" xfId="11900"/>
    <cellStyle name="Comma 2 2 2 2 2 2 3 3 6" xfId="9816"/>
    <cellStyle name="Comma 2 2 2 2 2 2 3 3 7" xfId="7732"/>
    <cellStyle name="Comma 2 2 2 2 2 2 3 3 8" xfId="5648"/>
    <cellStyle name="Comma 2 2 2 2 2 2 3 3 9" xfId="3592"/>
    <cellStyle name="Comma 2 2 2 2 2 2 3 4" xfId="17110"/>
    <cellStyle name="Comma 2 2 2 2 2 2 3 5" xfId="15026"/>
    <cellStyle name="Comma 2 2 2 2 2 2 3 6" xfId="12942"/>
    <cellStyle name="Comma 2 2 2 2 2 2 3 7" xfId="10858"/>
    <cellStyle name="Comma 2 2 2 2 2 2 3 8" xfId="8774"/>
    <cellStyle name="Comma 2 2 2 2 2 2 3 9" xfId="6690"/>
    <cellStyle name="Comma 2 2 2 2 2 2 4" xfId="721"/>
    <cellStyle name="Comma 2 2 2 2 2 2 4 10" xfId="2807"/>
    <cellStyle name="Comma 2 2 2 2 2 2 4 2" xfId="1765"/>
    <cellStyle name="Comma 2 2 2 2 2 2 4 2 2" xfId="18409"/>
    <cellStyle name="Comma 2 2 2 2 2 2 4 2 3" xfId="16325"/>
    <cellStyle name="Comma 2 2 2 2 2 2 4 2 4" xfId="14241"/>
    <cellStyle name="Comma 2 2 2 2 2 2 4 2 5" xfId="12157"/>
    <cellStyle name="Comma 2 2 2 2 2 2 4 2 6" xfId="10073"/>
    <cellStyle name="Comma 2 2 2 2 2 2 4 2 7" xfId="7989"/>
    <cellStyle name="Comma 2 2 2 2 2 2 4 2 8" xfId="5905"/>
    <cellStyle name="Comma 2 2 2 2 2 2 4 2 9" xfId="3849"/>
    <cellStyle name="Comma 2 2 2 2 2 2 4 3" xfId="17367"/>
    <cellStyle name="Comma 2 2 2 2 2 2 4 4" xfId="15283"/>
    <cellStyle name="Comma 2 2 2 2 2 2 4 5" xfId="13199"/>
    <cellStyle name="Comma 2 2 2 2 2 2 4 6" xfId="11115"/>
    <cellStyle name="Comma 2 2 2 2 2 2 4 7" xfId="9031"/>
    <cellStyle name="Comma 2 2 2 2 2 2 4 8" xfId="6947"/>
    <cellStyle name="Comma 2 2 2 2 2 2 4 9" xfId="4877"/>
    <cellStyle name="Comma 2 2 2 2 2 2 5" xfId="1245"/>
    <cellStyle name="Comma 2 2 2 2 2 2 5 2" xfId="17889"/>
    <cellStyle name="Comma 2 2 2 2 2 2 5 3" xfId="15805"/>
    <cellStyle name="Comma 2 2 2 2 2 2 5 4" xfId="13721"/>
    <cellStyle name="Comma 2 2 2 2 2 2 5 5" xfId="11637"/>
    <cellStyle name="Comma 2 2 2 2 2 2 5 6" xfId="9553"/>
    <cellStyle name="Comma 2 2 2 2 2 2 5 7" xfId="7469"/>
    <cellStyle name="Comma 2 2 2 2 2 2 5 8" xfId="5391"/>
    <cellStyle name="Comma 2 2 2 2 2 2 5 9" xfId="3329"/>
    <cellStyle name="Comma 2 2 2 2 2 2 6" xfId="16847"/>
    <cellStyle name="Comma 2 2 2 2 2 2 7" xfId="14763"/>
    <cellStyle name="Comma 2 2 2 2 2 2 8" xfId="12679"/>
    <cellStyle name="Comma 2 2 2 2 2 2 9" xfId="10595"/>
    <cellStyle name="Comma 2 2 2 2 2 3" xfId="149"/>
    <cellStyle name="Comma 2 2 2 2 2 3 10" xfId="8473"/>
    <cellStyle name="Comma 2 2 2 2 2 3 11" xfId="6389"/>
    <cellStyle name="Comma 2 2 2 2 2 3 12" xfId="4327"/>
    <cellStyle name="Comma 2 2 2 2 2 3 13" xfId="2249"/>
    <cellStyle name="Comma 2 2 2 2 2 3 2" xfId="271"/>
    <cellStyle name="Comma 2 2 2 2 2 3 2 10" xfId="6503"/>
    <cellStyle name="Comma 2 2 2 2 2 3 2 11" xfId="4435"/>
    <cellStyle name="Comma 2 2 2 2 2 3 2 12" xfId="2363"/>
    <cellStyle name="Comma 2 2 2 2 2 3 2 2" xfId="536"/>
    <cellStyle name="Comma 2 2 2 2 2 3 2 2 10" xfId="4692"/>
    <cellStyle name="Comma 2 2 2 2 2 3 2 2 11" xfId="2622"/>
    <cellStyle name="Comma 2 2 2 2 2 3 2 2 2" xfId="1050"/>
    <cellStyle name="Comma 2 2 2 2 2 3 2 2 2 10" xfId="3136"/>
    <cellStyle name="Comma 2 2 2 2 2 3 2 2 2 2" xfId="2094"/>
    <cellStyle name="Comma 2 2 2 2 2 3 2 2 2 2 2" xfId="18738"/>
    <cellStyle name="Comma 2 2 2 2 2 3 2 2 2 2 3" xfId="16654"/>
    <cellStyle name="Comma 2 2 2 2 2 3 2 2 2 2 4" xfId="14570"/>
    <cellStyle name="Comma 2 2 2 2 2 3 2 2 2 2 5" xfId="12486"/>
    <cellStyle name="Comma 2 2 2 2 2 3 2 2 2 2 6" xfId="10402"/>
    <cellStyle name="Comma 2 2 2 2 2 3 2 2 2 2 7" xfId="8318"/>
    <cellStyle name="Comma 2 2 2 2 2 3 2 2 2 2 8" xfId="6234"/>
    <cellStyle name="Comma 2 2 2 2 2 3 2 2 2 2 9" xfId="4178"/>
    <cellStyle name="Comma 2 2 2 2 2 3 2 2 2 3" xfId="17696"/>
    <cellStyle name="Comma 2 2 2 2 2 3 2 2 2 4" xfId="15612"/>
    <cellStyle name="Comma 2 2 2 2 2 3 2 2 2 5" xfId="13528"/>
    <cellStyle name="Comma 2 2 2 2 2 3 2 2 2 6" xfId="11444"/>
    <cellStyle name="Comma 2 2 2 2 2 3 2 2 2 7" xfId="9360"/>
    <cellStyle name="Comma 2 2 2 2 2 3 2 2 2 8" xfId="7276"/>
    <cellStyle name="Comma 2 2 2 2 2 3 2 2 2 9" xfId="5206"/>
    <cellStyle name="Comma 2 2 2 2 2 3 2 2 3" xfId="1580"/>
    <cellStyle name="Comma 2 2 2 2 2 3 2 2 3 2" xfId="18224"/>
    <cellStyle name="Comma 2 2 2 2 2 3 2 2 3 3" xfId="16140"/>
    <cellStyle name="Comma 2 2 2 2 2 3 2 2 3 4" xfId="14056"/>
    <cellStyle name="Comma 2 2 2 2 2 3 2 2 3 5" xfId="11972"/>
    <cellStyle name="Comma 2 2 2 2 2 3 2 2 3 6" xfId="9888"/>
    <cellStyle name="Comma 2 2 2 2 2 3 2 2 3 7" xfId="7804"/>
    <cellStyle name="Comma 2 2 2 2 2 3 2 2 3 8" xfId="5720"/>
    <cellStyle name="Comma 2 2 2 2 2 3 2 2 3 9" xfId="3664"/>
    <cellStyle name="Comma 2 2 2 2 2 3 2 2 4" xfId="17182"/>
    <cellStyle name="Comma 2 2 2 2 2 3 2 2 5" xfId="15098"/>
    <cellStyle name="Comma 2 2 2 2 2 3 2 2 6" xfId="13014"/>
    <cellStyle name="Comma 2 2 2 2 2 3 2 2 7" xfId="10930"/>
    <cellStyle name="Comma 2 2 2 2 2 3 2 2 8" xfId="8846"/>
    <cellStyle name="Comma 2 2 2 2 2 3 2 2 9" xfId="6762"/>
    <cellStyle name="Comma 2 2 2 2 2 3 2 3" xfId="793"/>
    <cellStyle name="Comma 2 2 2 2 2 3 2 3 10" xfId="2879"/>
    <cellStyle name="Comma 2 2 2 2 2 3 2 3 2" xfId="1837"/>
    <cellStyle name="Comma 2 2 2 2 2 3 2 3 2 2" xfId="18481"/>
    <cellStyle name="Comma 2 2 2 2 2 3 2 3 2 3" xfId="16397"/>
    <cellStyle name="Comma 2 2 2 2 2 3 2 3 2 4" xfId="14313"/>
    <cellStyle name="Comma 2 2 2 2 2 3 2 3 2 5" xfId="12229"/>
    <cellStyle name="Comma 2 2 2 2 2 3 2 3 2 6" xfId="10145"/>
    <cellStyle name="Comma 2 2 2 2 2 3 2 3 2 7" xfId="8061"/>
    <cellStyle name="Comma 2 2 2 2 2 3 2 3 2 8" xfId="5977"/>
    <cellStyle name="Comma 2 2 2 2 2 3 2 3 2 9" xfId="3921"/>
    <cellStyle name="Comma 2 2 2 2 2 3 2 3 3" xfId="17439"/>
    <cellStyle name="Comma 2 2 2 2 2 3 2 3 4" xfId="15355"/>
    <cellStyle name="Comma 2 2 2 2 2 3 2 3 5" xfId="13271"/>
    <cellStyle name="Comma 2 2 2 2 2 3 2 3 6" xfId="11187"/>
    <cellStyle name="Comma 2 2 2 2 2 3 2 3 7" xfId="9103"/>
    <cellStyle name="Comma 2 2 2 2 2 3 2 3 8" xfId="7019"/>
    <cellStyle name="Comma 2 2 2 2 2 3 2 3 9" xfId="4949"/>
    <cellStyle name="Comma 2 2 2 2 2 3 2 4" xfId="1321"/>
    <cellStyle name="Comma 2 2 2 2 2 3 2 4 2" xfId="17965"/>
    <cellStyle name="Comma 2 2 2 2 2 3 2 4 3" xfId="15881"/>
    <cellStyle name="Comma 2 2 2 2 2 3 2 4 4" xfId="13797"/>
    <cellStyle name="Comma 2 2 2 2 2 3 2 4 5" xfId="11713"/>
    <cellStyle name="Comma 2 2 2 2 2 3 2 4 6" xfId="9629"/>
    <cellStyle name="Comma 2 2 2 2 2 3 2 4 7" xfId="7545"/>
    <cellStyle name="Comma 2 2 2 2 2 3 2 4 8" xfId="5463"/>
    <cellStyle name="Comma 2 2 2 2 2 3 2 4 9" xfId="3405"/>
    <cellStyle name="Comma 2 2 2 2 2 3 2 5" xfId="16923"/>
    <cellStyle name="Comma 2 2 2 2 2 3 2 6" xfId="14839"/>
    <cellStyle name="Comma 2 2 2 2 2 3 2 7" xfId="12755"/>
    <cellStyle name="Comma 2 2 2 2 2 3 2 8" xfId="10671"/>
    <cellStyle name="Comma 2 2 2 2 2 3 2 9" xfId="8587"/>
    <cellStyle name="Comma 2 2 2 2 2 3 3" xfId="428"/>
    <cellStyle name="Comma 2 2 2 2 2 3 3 10" xfId="4584"/>
    <cellStyle name="Comma 2 2 2 2 2 3 3 11" xfId="2514"/>
    <cellStyle name="Comma 2 2 2 2 2 3 3 2" xfId="942"/>
    <cellStyle name="Comma 2 2 2 2 2 3 3 2 10" xfId="3028"/>
    <cellStyle name="Comma 2 2 2 2 2 3 3 2 2" xfId="1986"/>
    <cellStyle name="Comma 2 2 2 2 2 3 3 2 2 2" xfId="18630"/>
    <cellStyle name="Comma 2 2 2 2 2 3 3 2 2 3" xfId="16546"/>
    <cellStyle name="Comma 2 2 2 2 2 3 3 2 2 4" xfId="14462"/>
    <cellStyle name="Comma 2 2 2 2 2 3 3 2 2 5" xfId="12378"/>
    <cellStyle name="Comma 2 2 2 2 2 3 3 2 2 6" xfId="10294"/>
    <cellStyle name="Comma 2 2 2 2 2 3 3 2 2 7" xfId="8210"/>
    <cellStyle name="Comma 2 2 2 2 2 3 3 2 2 8" xfId="6126"/>
    <cellStyle name="Comma 2 2 2 2 2 3 3 2 2 9" xfId="4070"/>
    <cellStyle name="Comma 2 2 2 2 2 3 3 2 3" xfId="17588"/>
    <cellStyle name="Comma 2 2 2 2 2 3 3 2 4" xfId="15504"/>
    <cellStyle name="Comma 2 2 2 2 2 3 3 2 5" xfId="13420"/>
    <cellStyle name="Comma 2 2 2 2 2 3 3 2 6" xfId="11336"/>
    <cellStyle name="Comma 2 2 2 2 2 3 3 2 7" xfId="9252"/>
    <cellStyle name="Comma 2 2 2 2 2 3 3 2 8" xfId="7168"/>
    <cellStyle name="Comma 2 2 2 2 2 3 3 2 9" xfId="5098"/>
    <cellStyle name="Comma 2 2 2 2 2 3 3 3" xfId="1472"/>
    <cellStyle name="Comma 2 2 2 2 2 3 3 3 2" xfId="18116"/>
    <cellStyle name="Comma 2 2 2 2 2 3 3 3 3" xfId="16032"/>
    <cellStyle name="Comma 2 2 2 2 2 3 3 3 4" xfId="13948"/>
    <cellStyle name="Comma 2 2 2 2 2 3 3 3 5" xfId="11864"/>
    <cellStyle name="Comma 2 2 2 2 2 3 3 3 6" xfId="9780"/>
    <cellStyle name="Comma 2 2 2 2 2 3 3 3 7" xfId="7696"/>
    <cellStyle name="Comma 2 2 2 2 2 3 3 3 8" xfId="5612"/>
    <cellStyle name="Comma 2 2 2 2 2 3 3 3 9" xfId="3556"/>
    <cellStyle name="Comma 2 2 2 2 2 3 3 4" xfId="17074"/>
    <cellStyle name="Comma 2 2 2 2 2 3 3 5" xfId="14990"/>
    <cellStyle name="Comma 2 2 2 2 2 3 3 6" xfId="12906"/>
    <cellStyle name="Comma 2 2 2 2 2 3 3 7" xfId="10822"/>
    <cellStyle name="Comma 2 2 2 2 2 3 3 8" xfId="8738"/>
    <cellStyle name="Comma 2 2 2 2 2 3 3 9" xfId="6654"/>
    <cellStyle name="Comma 2 2 2 2 2 3 4" xfId="685"/>
    <cellStyle name="Comma 2 2 2 2 2 3 4 10" xfId="2771"/>
    <cellStyle name="Comma 2 2 2 2 2 3 4 2" xfId="1729"/>
    <cellStyle name="Comma 2 2 2 2 2 3 4 2 2" xfId="18373"/>
    <cellStyle name="Comma 2 2 2 2 2 3 4 2 3" xfId="16289"/>
    <cellStyle name="Comma 2 2 2 2 2 3 4 2 4" xfId="14205"/>
    <cellStyle name="Comma 2 2 2 2 2 3 4 2 5" xfId="12121"/>
    <cellStyle name="Comma 2 2 2 2 2 3 4 2 6" xfId="10037"/>
    <cellStyle name="Comma 2 2 2 2 2 3 4 2 7" xfId="7953"/>
    <cellStyle name="Comma 2 2 2 2 2 3 4 2 8" xfId="5869"/>
    <cellStyle name="Comma 2 2 2 2 2 3 4 2 9" xfId="3813"/>
    <cellStyle name="Comma 2 2 2 2 2 3 4 3" xfId="17331"/>
    <cellStyle name="Comma 2 2 2 2 2 3 4 4" xfId="15247"/>
    <cellStyle name="Comma 2 2 2 2 2 3 4 5" xfId="13163"/>
    <cellStyle name="Comma 2 2 2 2 2 3 4 6" xfId="11079"/>
    <cellStyle name="Comma 2 2 2 2 2 3 4 7" xfId="8995"/>
    <cellStyle name="Comma 2 2 2 2 2 3 4 8" xfId="6911"/>
    <cellStyle name="Comma 2 2 2 2 2 3 4 9" xfId="4841"/>
    <cellStyle name="Comma 2 2 2 2 2 3 5" xfId="1207"/>
    <cellStyle name="Comma 2 2 2 2 2 3 5 2" xfId="17851"/>
    <cellStyle name="Comma 2 2 2 2 2 3 5 3" xfId="15767"/>
    <cellStyle name="Comma 2 2 2 2 2 3 5 4" xfId="13683"/>
    <cellStyle name="Comma 2 2 2 2 2 3 5 5" xfId="11599"/>
    <cellStyle name="Comma 2 2 2 2 2 3 5 6" xfId="9515"/>
    <cellStyle name="Comma 2 2 2 2 2 3 5 7" xfId="7431"/>
    <cellStyle name="Comma 2 2 2 2 2 3 5 8" xfId="5355"/>
    <cellStyle name="Comma 2 2 2 2 2 3 5 9" xfId="3291"/>
    <cellStyle name="Comma 2 2 2 2 2 3 6" xfId="16809"/>
    <cellStyle name="Comma 2 2 2 2 2 3 7" xfId="14725"/>
    <cellStyle name="Comma 2 2 2 2 2 3 8" xfId="12641"/>
    <cellStyle name="Comma 2 2 2 2 2 3 9" xfId="10557"/>
    <cellStyle name="Comma 2 2 2 2 2 4" xfId="232"/>
    <cellStyle name="Comma 2 2 2 2 2 4 10" xfId="6465"/>
    <cellStyle name="Comma 2 2 2 2 2 4 11" xfId="4399"/>
    <cellStyle name="Comma 2 2 2 2 2 4 12" xfId="2325"/>
    <cellStyle name="Comma 2 2 2 2 2 4 2" xfId="500"/>
    <cellStyle name="Comma 2 2 2 2 2 4 2 10" xfId="4656"/>
    <cellStyle name="Comma 2 2 2 2 2 4 2 11" xfId="2586"/>
    <cellStyle name="Comma 2 2 2 2 2 4 2 2" xfId="1014"/>
    <cellStyle name="Comma 2 2 2 2 2 4 2 2 10" xfId="3100"/>
    <cellStyle name="Comma 2 2 2 2 2 4 2 2 2" xfId="2058"/>
    <cellStyle name="Comma 2 2 2 2 2 4 2 2 2 2" xfId="18702"/>
    <cellStyle name="Comma 2 2 2 2 2 4 2 2 2 3" xfId="16618"/>
    <cellStyle name="Comma 2 2 2 2 2 4 2 2 2 4" xfId="14534"/>
    <cellStyle name="Comma 2 2 2 2 2 4 2 2 2 5" xfId="12450"/>
    <cellStyle name="Comma 2 2 2 2 2 4 2 2 2 6" xfId="10366"/>
    <cellStyle name="Comma 2 2 2 2 2 4 2 2 2 7" xfId="8282"/>
    <cellStyle name="Comma 2 2 2 2 2 4 2 2 2 8" xfId="6198"/>
    <cellStyle name="Comma 2 2 2 2 2 4 2 2 2 9" xfId="4142"/>
    <cellStyle name="Comma 2 2 2 2 2 4 2 2 3" xfId="17660"/>
    <cellStyle name="Comma 2 2 2 2 2 4 2 2 4" xfId="15576"/>
    <cellStyle name="Comma 2 2 2 2 2 4 2 2 5" xfId="13492"/>
    <cellStyle name="Comma 2 2 2 2 2 4 2 2 6" xfId="11408"/>
    <cellStyle name="Comma 2 2 2 2 2 4 2 2 7" xfId="9324"/>
    <cellStyle name="Comma 2 2 2 2 2 4 2 2 8" xfId="7240"/>
    <cellStyle name="Comma 2 2 2 2 2 4 2 2 9" xfId="5170"/>
    <cellStyle name="Comma 2 2 2 2 2 4 2 3" xfId="1544"/>
    <cellStyle name="Comma 2 2 2 2 2 4 2 3 2" xfId="18188"/>
    <cellStyle name="Comma 2 2 2 2 2 4 2 3 3" xfId="16104"/>
    <cellStyle name="Comma 2 2 2 2 2 4 2 3 4" xfId="14020"/>
    <cellStyle name="Comma 2 2 2 2 2 4 2 3 5" xfId="11936"/>
    <cellStyle name="Comma 2 2 2 2 2 4 2 3 6" xfId="9852"/>
    <cellStyle name="Comma 2 2 2 2 2 4 2 3 7" xfId="7768"/>
    <cellStyle name="Comma 2 2 2 2 2 4 2 3 8" xfId="5684"/>
    <cellStyle name="Comma 2 2 2 2 2 4 2 3 9" xfId="3628"/>
    <cellStyle name="Comma 2 2 2 2 2 4 2 4" xfId="17146"/>
    <cellStyle name="Comma 2 2 2 2 2 4 2 5" xfId="15062"/>
    <cellStyle name="Comma 2 2 2 2 2 4 2 6" xfId="12978"/>
    <cellStyle name="Comma 2 2 2 2 2 4 2 7" xfId="10894"/>
    <cellStyle name="Comma 2 2 2 2 2 4 2 8" xfId="8810"/>
    <cellStyle name="Comma 2 2 2 2 2 4 2 9" xfId="6726"/>
    <cellStyle name="Comma 2 2 2 2 2 4 3" xfId="757"/>
    <cellStyle name="Comma 2 2 2 2 2 4 3 10" xfId="2843"/>
    <cellStyle name="Comma 2 2 2 2 2 4 3 2" xfId="1801"/>
    <cellStyle name="Comma 2 2 2 2 2 4 3 2 2" xfId="18445"/>
    <cellStyle name="Comma 2 2 2 2 2 4 3 2 3" xfId="16361"/>
    <cellStyle name="Comma 2 2 2 2 2 4 3 2 4" xfId="14277"/>
    <cellStyle name="Comma 2 2 2 2 2 4 3 2 5" xfId="12193"/>
    <cellStyle name="Comma 2 2 2 2 2 4 3 2 6" xfId="10109"/>
    <cellStyle name="Comma 2 2 2 2 2 4 3 2 7" xfId="8025"/>
    <cellStyle name="Comma 2 2 2 2 2 4 3 2 8" xfId="5941"/>
    <cellStyle name="Comma 2 2 2 2 2 4 3 2 9" xfId="3885"/>
    <cellStyle name="Comma 2 2 2 2 2 4 3 3" xfId="17403"/>
    <cellStyle name="Comma 2 2 2 2 2 4 3 4" xfId="15319"/>
    <cellStyle name="Comma 2 2 2 2 2 4 3 5" xfId="13235"/>
    <cellStyle name="Comma 2 2 2 2 2 4 3 6" xfId="11151"/>
    <cellStyle name="Comma 2 2 2 2 2 4 3 7" xfId="9067"/>
    <cellStyle name="Comma 2 2 2 2 2 4 3 8" xfId="6983"/>
    <cellStyle name="Comma 2 2 2 2 2 4 3 9" xfId="4913"/>
    <cellStyle name="Comma 2 2 2 2 2 4 4" xfId="1283"/>
    <cellStyle name="Comma 2 2 2 2 2 4 4 2" xfId="17927"/>
    <cellStyle name="Comma 2 2 2 2 2 4 4 3" xfId="15843"/>
    <cellStyle name="Comma 2 2 2 2 2 4 4 4" xfId="13759"/>
    <cellStyle name="Comma 2 2 2 2 2 4 4 5" xfId="11675"/>
    <cellStyle name="Comma 2 2 2 2 2 4 4 6" xfId="9591"/>
    <cellStyle name="Comma 2 2 2 2 2 4 4 7" xfId="7507"/>
    <cellStyle name="Comma 2 2 2 2 2 4 4 8" xfId="5427"/>
    <cellStyle name="Comma 2 2 2 2 2 4 4 9" xfId="3367"/>
    <cellStyle name="Comma 2 2 2 2 2 4 5" xfId="16885"/>
    <cellStyle name="Comma 2 2 2 2 2 4 6" xfId="14801"/>
    <cellStyle name="Comma 2 2 2 2 2 4 7" xfId="12717"/>
    <cellStyle name="Comma 2 2 2 2 2 4 8" xfId="10633"/>
    <cellStyle name="Comma 2 2 2 2 2 4 9" xfId="8549"/>
    <cellStyle name="Comma 2 2 2 2 2 5" xfId="392"/>
    <cellStyle name="Comma 2 2 2 2 2 5 10" xfId="4548"/>
    <cellStyle name="Comma 2 2 2 2 2 5 11" xfId="2478"/>
    <cellStyle name="Comma 2 2 2 2 2 5 2" xfId="906"/>
    <cellStyle name="Comma 2 2 2 2 2 5 2 10" xfId="2992"/>
    <cellStyle name="Comma 2 2 2 2 2 5 2 2" xfId="1950"/>
    <cellStyle name="Comma 2 2 2 2 2 5 2 2 2" xfId="18594"/>
    <cellStyle name="Comma 2 2 2 2 2 5 2 2 3" xfId="16510"/>
    <cellStyle name="Comma 2 2 2 2 2 5 2 2 4" xfId="14426"/>
    <cellStyle name="Comma 2 2 2 2 2 5 2 2 5" xfId="12342"/>
    <cellStyle name="Comma 2 2 2 2 2 5 2 2 6" xfId="10258"/>
    <cellStyle name="Comma 2 2 2 2 2 5 2 2 7" xfId="8174"/>
    <cellStyle name="Comma 2 2 2 2 2 5 2 2 8" xfId="6090"/>
    <cellStyle name="Comma 2 2 2 2 2 5 2 2 9" xfId="4034"/>
    <cellStyle name="Comma 2 2 2 2 2 5 2 3" xfId="17552"/>
    <cellStyle name="Comma 2 2 2 2 2 5 2 4" xfId="15468"/>
    <cellStyle name="Comma 2 2 2 2 2 5 2 5" xfId="13384"/>
    <cellStyle name="Comma 2 2 2 2 2 5 2 6" xfId="11300"/>
    <cellStyle name="Comma 2 2 2 2 2 5 2 7" xfId="9216"/>
    <cellStyle name="Comma 2 2 2 2 2 5 2 8" xfId="7132"/>
    <cellStyle name="Comma 2 2 2 2 2 5 2 9" xfId="5062"/>
    <cellStyle name="Comma 2 2 2 2 2 5 3" xfId="1436"/>
    <cellStyle name="Comma 2 2 2 2 2 5 3 2" xfId="18080"/>
    <cellStyle name="Comma 2 2 2 2 2 5 3 3" xfId="15996"/>
    <cellStyle name="Comma 2 2 2 2 2 5 3 4" xfId="13912"/>
    <cellStyle name="Comma 2 2 2 2 2 5 3 5" xfId="11828"/>
    <cellStyle name="Comma 2 2 2 2 2 5 3 6" xfId="9744"/>
    <cellStyle name="Comma 2 2 2 2 2 5 3 7" xfId="7660"/>
    <cellStyle name="Comma 2 2 2 2 2 5 3 8" xfId="5576"/>
    <cellStyle name="Comma 2 2 2 2 2 5 3 9" xfId="3520"/>
    <cellStyle name="Comma 2 2 2 2 2 5 4" xfId="17038"/>
    <cellStyle name="Comma 2 2 2 2 2 5 5" xfId="14954"/>
    <cellStyle name="Comma 2 2 2 2 2 5 6" xfId="12870"/>
    <cellStyle name="Comma 2 2 2 2 2 5 7" xfId="10786"/>
    <cellStyle name="Comma 2 2 2 2 2 5 8" xfId="8702"/>
    <cellStyle name="Comma 2 2 2 2 2 5 9" xfId="6618"/>
    <cellStyle name="Comma 2 2 2 2 2 6" xfId="649"/>
    <cellStyle name="Comma 2 2 2 2 2 6 10" xfId="2735"/>
    <cellStyle name="Comma 2 2 2 2 2 6 2" xfId="1693"/>
    <cellStyle name="Comma 2 2 2 2 2 6 2 2" xfId="18337"/>
    <cellStyle name="Comma 2 2 2 2 2 6 2 3" xfId="16253"/>
    <cellStyle name="Comma 2 2 2 2 2 6 2 4" xfId="14169"/>
    <cellStyle name="Comma 2 2 2 2 2 6 2 5" xfId="12085"/>
    <cellStyle name="Comma 2 2 2 2 2 6 2 6" xfId="10001"/>
    <cellStyle name="Comma 2 2 2 2 2 6 2 7" xfId="7917"/>
    <cellStyle name="Comma 2 2 2 2 2 6 2 8" xfId="5833"/>
    <cellStyle name="Comma 2 2 2 2 2 6 2 9" xfId="3777"/>
    <cellStyle name="Comma 2 2 2 2 2 6 3" xfId="17295"/>
    <cellStyle name="Comma 2 2 2 2 2 6 4" xfId="15211"/>
    <cellStyle name="Comma 2 2 2 2 2 6 5" xfId="13127"/>
    <cellStyle name="Comma 2 2 2 2 2 6 6" xfId="11043"/>
    <cellStyle name="Comma 2 2 2 2 2 6 7" xfId="8959"/>
    <cellStyle name="Comma 2 2 2 2 2 6 8" xfId="6875"/>
    <cellStyle name="Comma 2 2 2 2 2 6 9" xfId="4805"/>
    <cellStyle name="Comma 2 2 2 2 2 7" xfId="1169"/>
    <cellStyle name="Comma 2 2 2 2 2 7 2" xfId="17813"/>
    <cellStyle name="Comma 2 2 2 2 2 7 3" xfId="15729"/>
    <cellStyle name="Comma 2 2 2 2 2 7 4" xfId="13645"/>
    <cellStyle name="Comma 2 2 2 2 2 7 5" xfId="11561"/>
    <cellStyle name="Comma 2 2 2 2 2 7 6" xfId="9477"/>
    <cellStyle name="Comma 2 2 2 2 2 7 7" xfId="7393"/>
    <cellStyle name="Comma 2 2 2 2 2 7 8" xfId="5319"/>
    <cellStyle name="Comma 2 2 2 2 2 7 9" xfId="3253"/>
    <cellStyle name="Comma 2 2 2 2 2 8" xfId="16771"/>
    <cellStyle name="Comma 2 2 2 2 2 9" xfId="14687"/>
    <cellStyle name="Comma 2 2 2 2 3" xfId="168"/>
    <cellStyle name="Comma 2 2 2 2 3 10" xfId="8492"/>
    <cellStyle name="Comma 2 2 2 2 3 11" xfId="6408"/>
    <cellStyle name="Comma 2 2 2 2 3 12" xfId="4345"/>
    <cellStyle name="Comma 2 2 2 2 3 13" xfId="2268"/>
    <cellStyle name="Comma 2 2 2 2 3 2" xfId="290"/>
    <cellStyle name="Comma 2 2 2 2 3 2 10" xfId="6522"/>
    <cellStyle name="Comma 2 2 2 2 3 2 11" xfId="4453"/>
    <cellStyle name="Comma 2 2 2 2 3 2 12" xfId="2382"/>
    <cellStyle name="Comma 2 2 2 2 3 2 2" xfId="554"/>
    <cellStyle name="Comma 2 2 2 2 3 2 2 10" xfId="4710"/>
    <cellStyle name="Comma 2 2 2 2 3 2 2 11" xfId="2640"/>
    <cellStyle name="Comma 2 2 2 2 3 2 2 2" xfId="1068"/>
    <cellStyle name="Comma 2 2 2 2 3 2 2 2 10" xfId="3154"/>
    <cellStyle name="Comma 2 2 2 2 3 2 2 2 2" xfId="2112"/>
    <cellStyle name="Comma 2 2 2 2 3 2 2 2 2 2" xfId="18756"/>
    <cellStyle name="Comma 2 2 2 2 3 2 2 2 2 3" xfId="16672"/>
    <cellStyle name="Comma 2 2 2 2 3 2 2 2 2 4" xfId="14588"/>
    <cellStyle name="Comma 2 2 2 2 3 2 2 2 2 5" xfId="12504"/>
    <cellStyle name="Comma 2 2 2 2 3 2 2 2 2 6" xfId="10420"/>
    <cellStyle name="Comma 2 2 2 2 3 2 2 2 2 7" xfId="8336"/>
    <cellStyle name="Comma 2 2 2 2 3 2 2 2 2 8" xfId="6252"/>
    <cellStyle name="Comma 2 2 2 2 3 2 2 2 2 9" xfId="4196"/>
    <cellStyle name="Comma 2 2 2 2 3 2 2 2 3" xfId="17714"/>
    <cellStyle name="Comma 2 2 2 2 3 2 2 2 4" xfId="15630"/>
    <cellStyle name="Comma 2 2 2 2 3 2 2 2 5" xfId="13546"/>
    <cellStyle name="Comma 2 2 2 2 3 2 2 2 6" xfId="11462"/>
    <cellStyle name="Comma 2 2 2 2 3 2 2 2 7" xfId="9378"/>
    <cellStyle name="Comma 2 2 2 2 3 2 2 2 8" xfId="7294"/>
    <cellStyle name="Comma 2 2 2 2 3 2 2 2 9" xfId="5224"/>
    <cellStyle name="Comma 2 2 2 2 3 2 2 3" xfId="1598"/>
    <cellStyle name="Comma 2 2 2 2 3 2 2 3 2" xfId="18242"/>
    <cellStyle name="Comma 2 2 2 2 3 2 2 3 3" xfId="16158"/>
    <cellStyle name="Comma 2 2 2 2 3 2 2 3 4" xfId="14074"/>
    <cellStyle name="Comma 2 2 2 2 3 2 2 3 5" xfId="11990"/>
    <cellStyle name="Comma 2 2 2 2 3 2 2 3 6" xfId="9906"/>
    <cellStyle name="Comma 2 2 2 2 3 2 2 3 7" xfId="7822"/>
    <cellStyle name="Comma 2 2 2 2 3 2 2 3 8" xfId="5738"/>
    <cellStyle name="Comma 2 2 2 2 3 2 2 3 9" xfId="3682"/>
    <cellStyle name="Comma 2 2 2 2 3 2 2 4" xfId="17200"/>
    <cellStyle name="Comma 2 2 2 2 3 2 2 5" xfId="15116"/>
    <cellStyle name="Comma 2 2 2 2 3 2 2 6" xfId="13032"/>
    <cellStyle name="Comma 2 2 2 2 3 2 2 7" xfId="10948"/>
    <cellStyle name="Comma 2 2 2 2 3 2 2 8" xfId="8864"/>
    <cellStyle name="Comma 2 2 2 2 3 2 2 9" xfId="6780"/>
    <cellStyle name="Comma 2 2 2 2 3 2 3" xfId="811"/>
    <cellStyle name="Comma 2 2 2 2 3 2 3 10" xfId="2897"/>
    <cellStyle name="Comma 2 2 2 2 3 2 3 2" xfId="1855"/>
    <cellStyle name="Comma 2 2 2 2 3 2 3 2 2" xfId="18499"/>
    <cellStyle name="Comma 2 2 2 2 3 2 3 2 3" xfId="16415"/>
    <cellStyle name="Comma 2 2 2 2 3 2 3 2 4" xfId="14331"/>
    <cellStyle name="Comma 2 2 2 2 3 2 3 2 5" xfId="12247"/>
    <cellStyle name="Comma 2 2 2 2 3 2 3 2 6" xfId="10163"/>
    <cellStyle name="Comma 2 2 2 2 3 2 3 2 7" xfId="8079"/>
    <cellStyle name="Comma 2 2 2 2 3 2 3 2 8" xfId="5995"/>
    <cellStyle name="Comma 2 2 2 2 3 2 3 2 9" xfId="3939"/>
    <cellStyle name="Comma 2 2 2 2 3 2 3 3" xfId="17457"/>
    <cellStyle name="Comma 2 2 2 2 3 2 3 4" xfId="15373"/>
    <cellStyle name="Comma 2 2 2 2 3 2 3 5" xfId="13289"/>
    <cellStyle name="Comma 2 2 2 2 3 2 3 6" xfId="11205"/>
    <cellStyle name="Comma 2 2 2 2 3 2 3 7" xfId="9121"/>
    <cellStyle name="Comma 2 2 2 2 3 2 3 8" xfId="7037"/>
    <cellStyle name="Comma 2 2 2 2 3 2 3 9" xfId="4967"/>
    <cellStyle name="Comma 2 2 2 2 3 2 4" xfId="1340"/>
    <cellStyle name="Comma 2 2 2 2 3 2 4 2" xfId="17984"/>
    <cellStyle name="Comma 2 2 2 2 3 2 4 3" xfId="15900"/>
    <cellStyle name="Comma 2 2 2 2 3 2 4 4" xfId="13816"/>
    <cellStyle name="Comma 2 2 2 2 3 2 4 5" xfId="11732"/>
    <cellStyle name="Comma 2 2 2 2 3 2 4 6" xfId="9648"/>
    <cellStyle name="Comma 2 2 2 2 3 2 4 7" xfId="7564"/>
    <cellStyle name="Comma 2 2 2 2 3 2 4 8" xfId="5481"/>
    <cellStyle name="Comma 2 2 2 2 3 2 4 9" xfId="3424"/>
    <cellStyle name="Comma 2 2 2 2 3 2 5" xfId="16942"/>
    <cellStyle name="Comma 2 2 2 2 3 2 6" xfId="14858"/>
    <cellStyle name="Comma 2 2 2 2 3 2 7" xfId="12774"/>
    <cellStyle name="Comma 2 2 2 2 3 2 8" xfId="10690"/>
    <cellStyle name="Comma 2 2 2 2 3 2 9" xfId="8606"/>
    <cellStyle name="Comma 2 2 2 2 3 3" xfId="446"/>
    <cellStyle name="Comma 2 2 2 2 3 3 10" xfId="4602"/>
    <cellStyle name="Comma 2 2 2 2 3 3 11" xfId="2532"/>
    <cellStyle name="Comma 2 2 2 2 3 3 2" xfId="960"/>
    <cellStyle name="Comma 2 2 2 2 3 3 2 10" xfId="3046"/>
    <cellStyle name="Comma 2 2 2 2 3 3 2 2" xfId="2004"/>
    <cellStyle name="Comma 2 2 2 2 3 3 2 2 2" xfId="18648"/>
    <cellStyle name="Comma 2 2 2 2 3 3 2 2 3" xfId="16564"/>
    <cellStyle name="Comma 2 2 2 2 3 3 2 2 4" xfId="14480"/>
    <cellStyle name="Comma 2 2 2 2 3 3 2 2 5" xfId="12396"/>
    <cellStyle name="Comma 2 2 2 2 3 3 2 2 6" xfId="10312"/>
    <cellStyle name="Comma 2 2 2 2 3 3 2 2 7" xfId="8228"/>
    <cellStyle name="Comma 2 2 2 2 3 3 2 2 8" xfId="6144"/>
    <cellStyle name="Comma 2 2 2 2 3 3 2 2 9" xfId="4088"/>
    <cellStyle name="Comma 2 2 2 2 3 3 2 3" xfId="17606"/>
    <cellStyle name="Comma 2 2 2 2 3 3 2 4" xfId="15522"/>
    <cellStyle name="Comma 2 2 2 2 3 3 2 5" xfId="13438"/>
    <cellStyle name="Comma 2 2 2 2 3 3 2 6" xfId="11354"/>
    <cellStyle name="Comma 2 2 2 2 3 3 2 7" xfId="9270"/>
    <cellStyle name="Comma 2 2 2 2 3 3 2 8" xfId="7186"/>
    <cellStyle name="Comma 2 2 2 2 3 3 2 9" xfId="5116"/>
    <cellStyle name="Comma 2 2 2 2 3 3 3" xfId="1490"/>
    <cellStyle name="Comma 2 2 2 2 3 3 3 2" xfId="18134"/>
    <cellStyle name="Comma 2 2 2 2 3 3 3 3" xfId="16050"/>
    <cellStyle name="Comma 2 2 2 2 3 3 3 4" xfId="13966"/>
    <cellStyle name="Comma 2 2 2 2 3 3 3 5" xfId="11882"/>
    <cellStyle name="Comma 2 2 2 2 3 3 3 6" xfId="9798"/>
    <cellStyle name="Comma 2 2 2 2 3 3 3 7" xfId="7714"/>
    <cellStyle name="Comma 2 2 2 2 3 3 3 8" xfId="5630"/>
    <cellStyle name="Comma 2 2 2 2 3 3 3 9" xfId="3574"/>
    <cellStyle name="Comma 2 2 2 2 3 3 4" xfId="17092"/>
    <cellStyle name="Comma 2 2 2 2 3 3 5" xfId="15008"/>
    <cellStyle name="Comma 2 2 2 2 3 3 6" xfId="12924"/>
    <cellStyle name="Comma 2 2 2 2 3 3 7" xfId="10840"/>
    <cellStyle name="Comma 2 2 2 2 3 3 8" xfId="8756"/>
    <cellStyle name="Comma 2 2 2 2 3 3 9" xfId="6672"/>
    <cellStyle name="Comma 2 2 2 2 3 4" xfId="703"/>
    <cellStyle name="Comma 2 2 2 2 3 4 10" xfId="2789"/>
    <cellStyle name="Comma 2 2 2 2 3 4 2" xfId="1747"/>
    <cellStyle name="Comma 2 2 2 2 3 4 2 2" xfId="18391"/>
    <cellStyle name="Comma 2 2 2 2 3 4 2 3" xfId="16307"/>
    <cellStyle name="Comma 2 2 2 2 3 4 2 4" xfId="14223"/>
    <cellStyle name="Comma 2 2 2 2 3 4 2 5" xfId="12139"/>
    <cellStyle name="Comma 2 2 2 2 3 4 2 6" xfId="10055"/>
    <cellStyle name="Comma 2 2 2 2 3 4 2 7" xfId="7971"/>
    <cellStyle name="Comma 2 2 2 2 3 4 2 8" xfId="5887"/>
    <cellStyle name="Comma 2 2 2 2 3 4 2 9" xfId="3831"/>
    <cellStyle name="Comma 2 2 2 2 3 4 3" xfId="17349"/>
    <cellStyle name="Comma 2 2 2 2 3 4 4" xfId="15265"/>
    <cellStyle name="Comma 2 2 2 2 3 4 5" xfId="13181"/>
    <cellStyle name="Comma 2 2 2 2 3 4 6" xfId="11097"/>
    <cellStyle name="Comma 2 2 2 2 3 4 7" xfId="9013"/>
    <cellStyle name="Comma 2 2 2 2 3 4 8" xfId="6929"/>
    <cellStyle name="Comma 2 2 2 2 3 4 9" xfId="4859"/>
    <cellStyle name="Comma 2 2 2 2 3 5" xfId="1226"/>
    <cellStyle name="Comma 2 2 2 2 3 5 2" xfId="17870"/>
    <cellStyle name="Comma 2 2 2 2 3 5 3" xfId="15786"/>
    <cellStyle name="Comma 2 2 2 2 3 5 4" xfId="13702"/>
    <cellStyle name="Comma 2 2 2 2 3 5 5" xfId="11618"/>
    <cellStyle name="Comma 2 2 2 2 3 5 6" xfId="9534"/>
    <cellStyle name="Comma 2 2 2 2 3 5 7" xfId="7450"/>
    <cellStyle name="Comma 2 2 2 2 3 5 8" xfId="5373"/>
    <cellStyle name="Comma 2 2 2 2 3 5 9" xfId="3310"/>
    <cellStyle name="Comma 2 2 2 2 3 6" xfId="16828"/>
    <cellStyle name="Comma 2 2 2 2 3 7" xfId="14744"/>
    <cellStyle name="Comma 2 2 2 2 3 8" xfId="12660"/>
    <cellStyle name="Comma 2 2 2 2 3 9" xfId="10576"/>
    <cellStyle name="Comma 2 2 2 2 4" xfId="130"/>
    <cellStyle name="Comma 2 2 2 2 4 10" xfId="8454"/>
    <cellStyle name="Comma 2 2 2 2 4 11" xfId="6370"/>
    <cellStyle name="Comma 2 2 2 2 4 12" xfId="4309"/>
    <cellStyle name="Comma 2 2 2 2 4 13" xfId="2230"/>
    <cellStyle name="Comma 2 2 2 2 4 2" xfId="252"/>
    <cellStyle name="Comma 2 2 2 2 4 2 10" xfId="6484"/>
    <cellStyle name="Comma 2 2 2 2 4 2 11" xfId="4417"/>
    <cellStyle name="Comma 2 2 2 2 4 2 12" xfId="2344"/>
    <cellStyle name="Comma 2 2 2 2 4 2 2" xfId="518"/>
    <cellStyle name="Comma 2 2 2 2 4 2 2 10" xfId="4674"/>
    <cellStyle name="Comma 2 2 2 2 4 2 2 11" xfId="2604"/>
    <cellStyle name="Comma 2 2 2 2 4 2 2 2" xfId="1032"/>
    <cellStyle name="Comma 2 2 2 2 4 2 2 2 10" xfId="3118"/>
    <cellStyle name="Comma 2 2 2 2 4 2 2 2 2" xfId="2076"/>
    <cellStyle name="Comma 2 2 2 2 4 2 2 2 2 2" xfId="18720"/>
    <cellStyle name="Comma 2 2 2 2 4 2 2 2 2 3" xfId="16636"/>
    <cellStyle name="Comma 2 2 2 2 4 2 2 2 2 4" xfId="14552"/>
    <cellStyle name="Comma 2 2 2 2 4 2 2 2 2 5" xfId="12468"/>
    <cellStyle name="Comma 2 2 2 2 4 2 2 2 2 6" xfId="10384"/>
    <cellStyle name="Comma 2 2 2 2 4 2 2 2 2 7" xfId="8300"/>
    <cellStyle name="Comma 2 2 2 2 4 2 2 2 2 8" xfId="6216"/>
    <cellStyle name="Comma 2 2 2 2 4 2 2 2 2 9" xfId="4160"/>
    <cellStyle name="Comma 2 2 2 2 4 2 2 2 3" xfId="17678"/>
    <cellStyle name="Comma 2 2 2 2 4 2 2 2 4" xfId="15594"/>
    <cellStyle name="Comma 2 2 2 2 4 2 2 2 5" xfId="13510"/>
    <cellStyle name="Comma 2 2 2 2 4 2 2 2 6" xfId="11426"/>
    <cellStyle name="Comma 2 2 2 2 4 2 2 2 7" xfId="9342"/>
    <cellStyle name="Comma 2 2 2 2 4 2 2 2 8" xfId="7258"/>
    <cellStyle name="Comma 2 2 2 2 4 2 2 2 9" xfId="5188"/>
    <cellStyle name="Comma 2 2 2 2 4 2 2 3" xfId="1562"/>
    <cellStyle name="Comma 2 2 2 2 4 2 2 3 2" xfId="18206"/>
    <cellStyle name="Comma 2 2 2 2 4 2 2 3 3" xfId="16122"/>
    <cellStyle name="Comma 2 2 2 2 4 2 2 3 4" xfId="14038"/>
    <cellStyle name="Comma 2 2 2 2 4 2 2 3 5" xfId="11954"/>
    <cellStyle name="Comma 2 2 2 2 4 2 2 3 6" xfId="9870"/>
    <cellStyle name="Comma 2 2 2 2 4 2 2 3 7" xfId="7786"/>
    <cellStyle name="Comma 2 2 2 2 4 2 2 3 8" xfId="5702"/>
    <cellStyle name="Comma 2 2 2 2 4 2 2 3 9" xfId="3646"/>
    <cellStyle name="Comma 2 2 2 2 4 2 2 4" xfId="17164"/>
    <cellStyle name="Comma 2 2 2 2 4 2 2 5" xfId="15080"/>
    <cellStyle name="Comma 2 2 2 2 4 2 2 6" xfId="12996"/>
    <cellStyle name="Comma 2 2 2 2 4 2 2 7" xfId="10912"/>
    <cellStyle name="Comma 2 2 2 2 4 2 2 8" xfId="8828"/>
    <cellStyle name="Comma 2 2 2 2 4 2 2 9" xfId="6744"/>
    <cellStyle name="Comma 2 2 2 2 4 2 3" xfId="775"/>
    <cellStyle name="Comma 2 2 2 2 4 2 3 10" xfId="2861"/>
    <cellStyle name="Comma 2 2 2 2 4 2 3 2" xfId="1819"/>
    <cellStyle name="Comma 2 2 2 2 4 2 3 2 2" xfId="18463"/>
    <cellStyle name="Comma 2 2 2 2 4 2 3 2 3" xfId="16379"/>
    <cellStyle name="Comma 2 2 2 2 4 2 3 2 4" xfId="14295"/>
    <cellStyle name="Comma 2 2 2 2 4 2 3 2 5" xfId="12211"/>
    <cellStyle name="Comma 2 2 2 2 4 2 3 2 6" xfId="10127"/>
    <cellStyle name="Comma 2 2 2 2 4 2 3 2 7" xfId="8043"/>
    <cellStyle name="Comma 2 2 2 2 4 2 3 2 8" xfId="5959"/>
    <cellStyle name="Comma 2 2 2 2 4 2 3 2 9" xfId="3903"/>
    <cellStyle name="Comma 2 2 2 2 4 2 3 3" xfId="17421"/>
    <cellStyle name="Comma 2 2 2 2 4 2 3 4" xfId="15337"/>
    <cellStyle name="Comma 2 2 2 2 4 2 3 5" xfId="13253"/>
    <cellStyle name="Comma 2 2 2 2 4 2 3 6" xfId="11169"/>
    <cellStyle name="Comma 2 2 2 2 4 2 3 7" xfId="9085"/>
    <cellStyle name="Comma 2 2 2 2 4 2 3 8" xfId="7001"/>
    <cellStyle name="Comma 2 2 2 2 4 2 3 9" xfId="4931"/>
    <cellStyle name="Comma 2 2 2 2 4 2 4" xfId="1302"/>
    <cellStyle name="Comma 2 2 2 2 4 2 4 2" xfId="17946"/>
    <cellStyle name="Comma 2 2 2 2 4 2 4 3" xfId="15862"/>
    <cellStyle name="Comma 2 2 2 2 4 2 4 4" xfId="13778"/>
    <cellStyle name="Comma 2 2 2 2 4 2 4 5" xfId="11694"/>
    <cellStyle name="Comma 2 2 2 2 4 2 4 6" xfId="9610"/>
    <cellStyle name="Comma 2 2 2 2 4 2 4 7" xfId="7526"/>
    <cellStyle name="Comma 2 2 2 2 4 2 4 8" xfId="5445"/>
    <cellStyle name="Comma 2 2 2 2 4 2 4 9" xfId="3386"/>
    <cellStyle name="Comma 2 2 2 2 4 2 5" xfId="16904"/>
    <cellStyle name="Comma 2 2 2 2 4 2 6" xfId="14820"/>
    <cellStyle name="Comma 2 2 2 2 4 2 7" xfId="12736"/>
    <cellStyle name="Comma 2 2 2 2 4 2 8" xfId="10652"/>
    <cellStyle name="Comma 2 2 2 2 4 2 9" xfId="8568"/>
    <cellStyle name="Comma 2 2 2 2 4 3" xfId="410"/>
    <cellStyle name="Comma 2 2 2 2 4 3 10" xfId="4566"/>
    <cellStyle name="Comma 2 2 2 2 4 3 11" xfId="2496"/>
    <cellStyle name="Comma 2 2 2 2 4 3 2" xfId="924"/>
    <cellStyle name="Comma 2 2 2 2 4 3 2 10" xfId="3010"/>
    <cellStyle name="Comma 2 2 2 2 4 3 2 2" xfId="1968"/>
    <cellStyle name="Comma 2 2 2 2 4 3 2 2 2" xfId="18612"/>
    <cellStyle name="Comma 2 2 2 2 4 3 2 2 3" xfId="16528"/>
    <cellStyle name="Comma 2 2 2 2 4 3 2 2 4" xfId="14444"/>
    <cellStyle name="Comma 2 2 2 2 4 3 2 2 5" xfId="12360"/>
    <cellStyle name="Comma 2 2 2 2 4 3 2 2 6" xfId="10276"/>
    <cellStyle name="Comma 2 2 2 2 4 3 2 2 7" xfId="8192"/>
    <cellStyle name="Comma 2 2 2 2 4 3 2 2 8" xfId="6108"/>
    <cellStyle name="Comma 2 2 2 2 4 3 2 2 9" xfId="4052"/>
    <cellStyle name="Comma 2 2 2 2 4 3 2 3" xfId="17570"/>
    <cellStyle name="Comma 2 2 2 2 4 3 2 4" xfId="15486"/>
    <cellStyle name="Comma 2 2 2 2 4 3 2 5" xfId="13402"/>
    <cellStyle name="Comma 2 2 2 2 4 3 2 6" xfId="11318"/>
    <cellStyle name="Comma 2 2 2 2 4 3 2 7" xfId="9234"/>
    <cellStyle name="Comma 2 2 2 2 4 3 2 8" xfId="7150"/>
    <cellStyle name="Comma 2 2 2 2 4 3 2 9" xfId="5080"/>
    <cellStyle name="Comma 2 2 2 2 4 3 3" xfId="1454"/>
    <cellStyle name="Comma 2 2 2 2 4 3 3 2" xfId="18098"/>
    <cellStyle name="Comma 2 2 2 2 4 3 3 3" xfId="16014"/>
    <cellStyle name="Comma 2 2 2 2 4 3 3 4" xfId="13930"/>
    <cellStyle name="Comma 2 2 2 2 4 3 3 5" xfId="11846"/>
    <cellStyle name="Comma 2 2 2 2 4 3 3 6" xfId="9762"/>
    <cellStyle name="Comma 2 2 2 2 4 3 3 7" xfId="7678"/>
    <cellStyle name="Comma 2 2 2 2 4 3 3 8" xfId="5594"/>
    <cellStyle name="Comma 2 2 2 2 4 3 3 9" xfId="3538"/>
    <cellStyle name="Comma 2 2 2 2 4 3 4" xfId="17056"/>
    <cellStyle name="Comma 2 2 2 2 4 3 5" xfId="14972"/>
    <cellStyle name="Comma 2 2 2 2 4 3 6" xfId="12888"/>
    <cellStyle name="Comma 2 2 2 2 4 3 7" xfId="10804"/>
    <cellStyle name="Comma 2 2 2 2 4 3 8" xfId="8720"/>
    <cellStyle name="Comma 2 2 2 2 4 3 9" xfId="6636"/>
    <cellStyle name="Comma 2 2 2 2 4 4" xfId="667"/>
    <cellStyle name="Comma 2 2 2 2 4 4 10" xfId="2753"/>
    <cellStyle name="Comma 2 2 2 2 4 4 2" xfId="1711"/>
    <cellStyle name="Comma 2 2 2 2 4 4 2 2" xfId="18355"/>
    <cellStyle name="Comma 2 2 2 2 4 4 2 3" xfId="16271"/>
    <cellStyle name="Comma 2 2 2 2 4 4 2 4" xfId="14187"/>
    <cellStyle name="Comma 2 2 2 2 4 4 2 5" xfId="12103"/>
    <cellStyle name="Comma 2 2 2 2 4 4 2 6" xfId="10019"/>
    <cellStyle name="Comma 2 2 2 2 4 4 2 7" xfId="7935"/>
    <cellStyle name="Comma 2 2 2 2 4 4 2 8" xfId="5851"/>
    <cellStyle name="Comma 2 2 2 2 4 4 2 9" xfId="3795"/>
    <cellStyle name="Comma 2 2 2 2 4 4 3" xfId="17313"/>
    <cellStyle name="Comma 2 2 2 2 4 4 4" xfId="15229"/>
    <cellStyle name="Comma 2 2 2 2 4 4 5" xfId="13145"/>
    <cellStyle name="Comma 2 2 2 2 4 4 6" xfId="11061"/>
    <cellStyle name="Comma 2 2 2 2 4 4 7" xfId="8977"/>
    <cellStyle name="Comma 2 2 2 2 4 4 8" xfId="6893"/>
    <cellStyle name="Comma 2 2 2 2 4 4 9" xfId="4823"/>
    <cellStyle name="Comma 2 2 2 2 4 5" xfId="1188"/>
    <cellStyle name="Comma 2 2 2 2 4 5 2" xfId="17832"/>
    <cellStyle name="Comma 2 2 2 2 4 5 3" xfId="15748"/>
    <cellStyle name="Comma 2 2 2 2 4 5 4" xfId="13664"/>
    <cellStyle name="Comma 2 2 2 2 4 5 5" xfId="11580"/>
    <cellStyle name="Comma 2 2 2 2 4 5 6" xfId="9496"/>
    <cellStyle name="Comma 2 2 2 2 4 5 7" xfId="7412"/>
    <cellStyle name="Comma 2 2 2 2 4 5 8" xfId="5337"/>
    <cellStyle name="Comma 2 2 2 2 4 5 9" xfId="3272"/>
    <cellStyle name="Comma 2 2 2 2 4 6" xfId="16790"/>
    <cellStyle name="Comma 2 2 2 2 4 7" xfId="14706"/>
    <cellStyle name="Comma 2 2 2 2 4 8" xfId="12622"/>
    <cellStyle name="Comma 2 2 2 2 4 9" xfId="10538"/>
    <cellStyle name="Comma 2 2 2 2 5" xfId="212"/>
    <cellStyle name="Comma 2 2 2 2 5 10" xfId="6446"/>
    <cellStyle name="Comma 2 2 2 2 5 11" xfId="4381"/>
    <cellStyle name="Comma 2 2 2 2 5 12" xfId="2306"/>
    <cellStyle name="Comma 2 2 2 2 5 2" xfId="482"/>
    <cellStyle name="Comma 2 2 2 2 5 2 10" xfId="4638"/>
    <cellStyle name="Comma 2 2 2 2 5 2 11" xfId="2568"/>
    <cellStyle name="Comma 2 2 2 2 5 2 2" xfId="996"/>
    <cellStyle name="Comma 2 2 2 2 5 2 2 10" xfId="3082"/>
    <cellStyle name="Comma 2 2 2 2 5 2 2 2" xfId="2040"/>
    <cellStyle name="Comma 2 2 2 2 5 2 2 2 2" xfId="18684"/>
    <cellStyle name="Comma 2 2 2 2 5 2 2 2 3" xfId="16600"/>
    <cellStyle name="Comma 2 2 2 2 5 2 2 2 4" xfId="14516"/>
    <cellStyle name="Comma 2 2 2 2 5 2 2 2 5" xfId="12432"/>
    <cellStyle name="Comma 2 2 2 2 5 2 2 2 6" xfId="10348"/>
    <cellStyle name="Comma 2 2 2 2 5 2 2 2 7" xfId="8264"/>
    <cellStyle name="Comma 2 2 2 2 5 2 2 2 8" xfId="6180"/>
    <cellStyle name="Comma 2 2 2 2 5 2 2 2 9" xfId="4124"/>
    <cellStyle name="Comma 2 2 2 2 5 2 2 3" xfId="17642"/>
    <cellStyle name="Comma 2 2 2 2 5 2 2 4" xfId="15558"/>
    <cellStyle name="Comma 2 2 2 2 5 2 2 5" xfId="13474"/>
    <cellStyle name="Comma 2 2 2 2 5 2 2 6" xfId="11390"/>
    <cellStyle name="Comma 2 2 2 2 5 2 2 7" xfId="9306"/>
    <cellStyle name="Comma 2 2 2 2 5 2 2 8" xfId="7222"/>
    <cellStyle name="Comma 2 2 2 2 5 2 2 9" xfId="5152"/>
    <cellStyle name="Comma 2 2 2 2 5 2 3" xfId="1526"/>
    <cellStyle name="Comma 2 2 2 2 5 2 3 2" xfId="18170"/>
    <cellStyle name="Comma 2 2 2 2 5 2 3 3" xfId="16086"/>
    <cellStyle name="Comma 2 2 2 2 5 2 3 4" xfId="14002"/>
    <cellStyle name="Comma 2 2 2 2 5 2 3 5" xfId="11918"/>
    <cellStyle name="Comma 2 2 2 2 5 2 3 6" xfId="9834"/>
    <cellStyle name="Comma 2 2 2 2 5 2 3 7" xfId="7750"/>
    <cellStyle name="Comma 2 2 2 2 5 2 3 8" xfId="5666"/>
    <cellStyle name="Comma 2 2 2 2 5 2 3 9" xfId="3610"/>
    <cellStyle name="Comma 2 2 2 2 5 2 4" xfId="17128"/>
    <cellStyle name="Comma 2 2 2 2 5 2 5" xfId="15044"/>
    <cellStyle name="Comma 2 2 2 2 5 2 6" xfId="12960"/>
    <cellStyle name="Comma 2 2 2 2 5 2 7" xfId="10876"/>
    <cellStyle name="Comma 2 2 2 2 5 2 8" xfId="8792"/>
    <cellStyle name="Comma 2 2 2 2 5 2 9" xfId="6708"/>
    <cellStyle name="Comma 2 2 2 2 5 3" xfId="739"/>
    <cellStyle name="Comma 2 2 2 2 5 3 10" xfId="2825"/>
    <cellStyle name="Comma 2 2 2 2 5 3 2" xfId="1783"/>
    <cellStyle name="Comma 2 2 2 2 5 3 2 2" xfId="18427"/>
    <cellStyle name="Comma 2 2 2 2 5 3 2 3" xfId="16343"/>
    <cellStyle name="Comma 2 2 2 2 5 3 2 4" xfId="14259"/>
    <cellStyle name="Comma 2 2 2 2 5 3 2 5" xfId="12175"/>
    <cellStyle name="Comma 2 2 2 2 5 3 2 6" xfId="10091"/>
    <cellStyle name="Comma 2 2 2 2 5 3 2 7" xfId="8007"/>
    <cellStyle name="Comma 2 2 2 2 5 3 2 8" xfId="5923"/>
    <cellStyle name="Comma 2 2 2 2 5 3 2 9" xfId="3867"/>
    <cellStyle name="Comma 2 2 2 2 5 3 3" xfId="17385"/>
    <cellStyle name="Comma 2 2 2 2 5 3 4" xfId="15301"/>
    <cellStyle name="Comma 2 2 2 2 5 3 5" xfId="13217"/>
    <cellStyle name="Comma 2 2 2 2 5 3 6" xfId="11133"/>
    <cellStyle name="Comma 2 2 2 2 5 3 7" xfId="9049"/>
    <cellStyle name="Comma 2 2 2 2 5 3 8" xfId="6965"/>
    <cellStyle name="Comma 2 2 2 2 5 3 9" xfId="4895"/>
    <cellStyle name="Comma 2 2 2 2 5 4" xfId="1264"/>
    <cellStyle name="Comma 2 2 2 2 5 4 2" xfId="17908"/>
    <cellStyle name="Comma 2 2 2 2 5 4 3" xfId="15824"/>
    <cellStyle name="Comma 2 2 2 2 5 4 4" xfId="13740"/>
    <cellStyle name="Comma 2 2 2 2 5 4 5" xfId="11656"/>
    <cellStyle name="Comma 2 2 2 2 5 4 6" xfId="9572"/>
    <cellStyle name="Comma 2 2 2 2 5 4 7" xfId="7488"/>
    <cellStyle name="Comma 2 2 2 2 5 4 8" xfId="5409"/>
    <cellStyle name="Comma 2 2 2 2 5 4 9" xfId="3348"/>
    <cellStyle name="Comma 2 2 2 2 5 5" xfId="16866"/>
    <cellStyle name="Comma 2 2 2 2 5 6" xfId="14782"/>
    <cellStyle name="Comma 2 2 2 2 5 7" xfId="12698"/>
    <cellStyle name="Comma 2 2 2 2 5 8" xfId="10614"/>
    <cellStyle name="Comma 2 2 2 2 5 9" xfId="8530"/>
    <cellStyle name="Comma 2 2 2 2 6" xfId="90"/>
    <cellStyle name="Comma 2 2 2 2 6 10" xfId="6332"/>
    <cellStyle name="Comma 2 2 2 2 6 11" xfId="4273"/>
    <cellStyle name="Comma 2 2 2 2 6 12" xfId="2192"/>
    <cellStyle name="Comma 2 2 2 2 6 2" xfId="374"/>
    <cellStyle name="Comma 2 2 2 2 6 2 10" xfId="4530"/>
    <cellStyle name="Comma 2 2 2 2 6 2 11" xfId="2460"/>
    <cellStyle name="Comma 2 2 2 2 6 2 2" xfId="888"/>
    <cellStyle name="Comma 2 2 2 2 6 2 2 10" xfId="2974"/>
    <cellStyle name="Comma 2 2 2 2 6 2 2 2" xfId="1932"/>
    <cellStyle name="Comma 2 2 2 2 6 2 2 2 2" xfId="18576"/>
    <cellStyle name="Comma 2 2 2 2 6 2 2 2 3" xfId="16492"/>
    <cellStyle name="Comma 2 2 2 2 6 2 2 2 4" xfId="14408"/>
    <cellStyle name="Comma 2 2 2 2 6 2 2 2 5" xfId="12324"/>
    <cellStyle name="Comma 2 2 2 2 6 2 2 2 6" xfId="10240"/>
    <cellStyle name="Comma 2 2 2 2 6 2 2 2 7" xfId="8156"/>
    <cellStyle name="Comma 2 2 2 2 6 2 2 2 8" xfId="6072"/>
    <cellStyle name="Comma 2 2 2 2 6 2 2 2 9" xfId="4016"/>
    <cellStyle name="Comma 2 2 2 2 6 2 2 3" xfId="17534"/>
    <cellStyle name="Comma 2 2 2 2 6 2 2 4" xfId="15450"/>
    <cellStyle name="Comma 2 2 2 2 6 2 2 5" xfId="13366"/>
    <cellStyle name="Comma 2 2 2 2 6 2 2 6" xfId="11282"/>
    <cellStyle name="Comma 2 2 2 2 6 2 2 7" xfId="9198"/>
    <cellStyle name="Comma 2 2 2 2 6 2 2 8" xfId="7114"/>
    <cellStyle name="Comma 2 2 2 2 6 2 2 9" xfId="5044"/>
    <cellStyle name="Comma 2 2 2 2 6 2 3" xfId="1418"/>
    <cellStyle name="Comma 2 2 2 2 6 2 3 2" xfId="18062"/>
    <cellStyle name="Comma 2 2 2 2 6 2 3 3" xfId="15978"/>
    <cellStyle name="Comma 2 2 2 2 6 2 3 4" xfId="13894"/>
    <cellStyle name="Comma 2 2 2 2 6 2 3 5" xfId="11810"/>
    <cellStyle name="Comma 2 2 2 2 6 2 3 6" xfId="9726"/>
    <cellStyle name="Comma 2 2 2 2 6 2 3 7" xfId="7642"/>
    <cellStyle name="Comma 2 2 2 2 6 2 3 8" xfId="5558"/>
    <cellStyle name="Comma 2 2 2 2 6 2 3 9" xfId="3502"/>
    <cellStyle name="Comma 2 2 2 2 6 2 4" xfId="17020"/>
    <cellStyle name="Comma 2 2 2 2 6 2 5" xfId="14936"/>
    <cellStyle name="Comma 2 2 2 2 6 2 6" xfId="12852"/>
    <cellStyle name="Comma 2 2 2 2 6 2 7" xfId="10768"/>
    <cellStyle name="Comma 2 2 2 2 6 2 8" xfId="8684"/>
    <cellStyle name="Comma 2 2 2 2 6 2 9" xfId="6600"/>
    <cellStyle name="Comma 2 2 2 2 6 3" xfId="631"/>
    <cellStyle name="Comma 2 2 2 2 6 3 10" xfId="2717"/>
    <cellStyle name="Comma 2 2 2 2 6 3 2" xfId="1675"/>
    <cellStyle name="Comma 2 2 2 2 6 3 2 2" xfId="18319"/>
    <cellStyle name="Comma 2 2 2 2 6 3 2 3" xfId="16235"/>
    <cellStyle name="Comma 2 2 2 2 6 3 2 4" xfId="14151"/>
    <cellStyle name="Comma 2 2 2 2 6 3 2 5" xfId="12067"/>
    <cellStyle name="Comma 2 2 2 2 6 3 2 6" xfId="9983"/>
    <cellStyle name="Comma 2 2 2 2 6 3 2 7" xfId="7899"/>
    <cellStyle name="Comma 2 2 2 2 6 3 2 8" xfId="5815"/>
    <cellStyle name="Comma 2 2 2 2 6 3 2 9" xfId="3759"/>
    <cellStyle name="Comma 2 2 2 2 6 3 3" xfId="17277"/>
    <cellStyle name="Comma 2 2 2 2 6 3 4" xfId="15193"/>
    <cellStyle name="Comma 2 2 2 2 6 3 5" xfId="13109"/>
    <cellStyle name="Comma 2 2 2 2 6 3 6" xfId="11025"/>
    <cellStyle name="Comma 2 2 2 2 6 3 7" xfId="8941"/>
    <cellStyle name="Comma 2 2 2 2 6 3 8" xfId="6857"/>
    <cellStyle name="Comma 2 2 2 2 6 3 9" xfId="4787"/>
    <cellStyle name="Comma 2 2 2 2 6 4" xfId="1150"/>
    <cellStyle name="Comma 2 2 2 2 6 4 2" xfId="17794"/>
    <cellStyle name="Comma 2 2 2 2 6 4 3" xfId="15710"/>
    <cellStyle name="Comma 2 2 2 2 6 4 4" xfId="13626"/>
    <cellStyle name="Comma 2 2 2 2 6 4 5" xfId="11542"/>
    <cellStyle name="Comma 2 2 2 2 6 4 6" xfId="9458"/>
    <cellStyle name="Comma 2 2 2 2 6 4 7" xfId="7374"/>
    <cellStyle name="Comma 2 2 2 2 6 4 8" xfId="5301"/>
    <cellStyle name="Comma 2 2 2 2 6 4 9" xfId="3234"/>
    <cellStyle name="Comma 2 2 2 2 6 5" xfId="16752"/>
    <cellStyle name="Comma 2 2 2 2 6 6" xfId="14668"/>
    <cellStyle name="Comma 2 2 2 2 6 7" xfId="12584"/>
    <cellStyle name="Comma 2 2 2 2 6 8" xfId="10500"/>
    <cellStyle name="Comma 2 2 2 2 6 9" xfId="8416"/>
    <cellStyle name="Comma 2 2 2 2 7" xfId="353"/>
    <cellStyle name="Comma 2 2 2 2 7 10" xfId="4509"/>
    <cellStyle name="Comma 2 2 2 2 7 11" xfId="2439"/>
    <cellStyle name="Comma 2 2 2 2 7 2" xfId="867"/>
    <cellStyle name="Comma 2 2 2 2 7 2 10" xfId="2953"/>
    <cellStyle name="Comma 2 2 2 2 7 2 2" xfId="1911"/>
    <cellStyle name="Comma 2 2 2 2 7 2 2 2" xfId="18555"/>
    <cellStyle name="Comma 2 2 2 2 7 2 2 3" xfId="16471"/>
    <cellStyle name="Comma 2 2 2 2 7 2 2 4" xfId="14387"/>
    <cellStyle name="Comma 2 2 2 2 7 2 2 5" xfId="12303"/>
    <cellStyle name="Comma 2 2 2 2 7 2 2 6" xfId="10219"/>
    <cellStyle name="Comma 2 2 2 2 7 2 2 7" xfId="8135"/>
    <cellStyle name="Comma 2 2 2 2 7 2 2 8" xfId="6051"/>
    <cellStyle name="Comma 2 2 2 2 7 2 2 9" xfId="3995"/>
    <cellStyle name="Comma 2 2 2 2 7 2 3" xfId="17513"/>
    <cellStyle name="Comma 2 2 2 2 7 2 4" xfId="15429"/>
    <cellStyle name="Comma 2 2 2 2 7 2 5" xfId="13345"/>
    <cellStyle name="Comma 2 2 2 2 7 2 6" xfId="11261"/>
    <cellStyle name="Comma 2 2 2 2 7 2 7" xfId="9177"/>
    <cellStyle name="Comma 2 2 2 2 7 2 8" xfId="7093"/>
    <cellStyle name="Comma 2 2 2 2 7 2 9" xfId="5023"/>
    <cellStyle name="Comma 2 2 2 2 7 3" xfId="1397"/>
    <cellStyle name="Comma 2 2 2 2 7 3 2" xfId="18041"/>
    <cellStyle name="Comma 2 2 2 2 7 3 3" xfId="15957"/>
    <cellStyle name="Comma 2 2 2 2 7 3 4" xfId="13873"/>
    <cellStyle name="Comma 2 2 2 2 7 3 5" xfId="11789"/>
    <cellStyle name="Comma 2 2 2 2 7 3 6" xfId="9705"/>
    <cellStyle name="Comma 2 2 2 2 7 3 7" xfId="7621"/>
    <cellStyle name="Comma 2 2 2 2 7 3 8" xfId="5537"/>
    <cellStyle name="Comma 2 2 2 2 7 3 9" xfId="3481"/>
    <cellStyle name="Comma 2 2 2 2 7 4" xfId="16999"/>
    <cellStyle name="Comma 2 2 2 2 7 5" xfId="14915"/>
    <cellStyle name="Comma 2 2 2 2 7 6" xfId="12831"/>
    <cellStyle name="Comma 2 2 2 2 7 7" xfId="10747"/>
    <cellStyle name="Comma 2 2 2 2 7 8" xfId="8663"/>
    <cellStyle name="Comma 2 2 2 2 7 9" xfId="6579"/>
    <cellStyle name="Comma 2 2 2 2 8" xfId="610"/>
    <cellStyle name="Comma 2 2 2 2 8 10" xfId="2696"/>
    <cellStyle name="Comma 2 2 2 2 8 2" xfId="1654"/>
    <cellStyle name="Comma 2 2 2 2 8 2 2" xfId="18298"/>
    <cellStyle name="Comma 2 2 2 2 8 2 3" xfId="16214"/>
    <cellStyle name="Comma 2 2 2 2 8 2 4" xfId="14130"/>
    <cellStyle name="Comma 2 2 2 2 8 2 5" xfId="12046"/>
    <cellStyle name="Comma 2 2 2 2 8 2 6" xfId="9962"/>
    <cellStyle name="Comma 2 2 2 2 8 2 7" xfId="7878"/>
    <cellStyle name="Comma 2 2 2 2 8 2 8" xfId="5794"/>
    <cellStyle name="Comma 2 2 2 2 8 2 9" xfId="3738"/>
    <cellStyle name="Comma 2 2 2 2 8 3" xfId="17256"/>
    <cellStyle name="Comma 2 2 2 2 8 4" xfId="15172"/>
    <cellStyle name="Comma 2 2 2 2 8 5" xfId="13088"/>
    <cellStyle name="Comma 2 2 2 2 8 6" xfId="11004"/>
    <cellStyle name="Comma 2 2 2 2 8 7" xfId="8920"/>
    <cellStyle name="Comma 2 2 2 2 8 8" xfId="6836"/>
    <cellStyle name="Comma 2 2 2 2 8 9" xfId="4766"/>
    <cellStyle name="Comma 2 2 2 2 9" xfId="1126"/>
    <cellStyle name="Comma 2 2 2 2 9 2" xfId="17772"/>
    <cellStyle name="Comma 2 2 2 2 9 3" xfId="15688"/>
    <cellStyle name="Comma 2 2 2 2 9 4" xfId="13604"/>
    <cellStyle name="Comma 2 2 2 2 9 5" xfId="11520"/>
    <cellStyle name="Comma 2 2 2 2 9 6" xfId="9436"/>
    <cellStyle name="Comma 2 2 2 2 9 7" xfId="7352"/>
    <cellStyle name="Comma 2 2 2 2 9 8" xfId="5280"/>
    <cellStyle name="Comma 2 2 2 2 9 9" xfId="3212"/>
    <cellStyle name="Comma 2 2 2 3" xfId="100"/>
    <cellStyle name="Comma 2 2 2 3 10" xfId="12593"/>
    <cellStyle name="Comma 2 2 2 3 11" xfId="10509"/>
    <cellStyle name="Comma 2 2 2 3 12" xfId="8425"/>
    <cellStyle name="Comma 2 2 2 3 13" xfId="6341"/>
    <cellStyle name="Comma 2 2 2 3 14" xfId="4282"/>
    <cellStyle name="Comma 2 2 2 3 15" xfId="2201"/>
    <cellStyle name="Comma 2 2 2 3 2" xfId="178"/>
    <cellStyle name="Comma 2 2 2 3 2 10" xfId="8501"/>
    <cellStyle name="Comma 2 2 2 3 2 11" xfId="6417"/>
    <cellStyle name="Comma 2 2 2 3 2 12" xfId="4354"/>
    <cellStyle name="Comma 2 2 2 3 2 13" xfId="2277"/>
    <cellStyle name="Comma 2 2 2 3 2 2" xfId="300"/>
    <cellStyle name="Comma 2 2 2 3 2 2 10" xfId="6531"/>
    <cellStyle name="Comma 2 2 2 3 2 2 11" xfId="4462"/>
    <cellStyle name="Comma 2 2 2 3 2 2 12" xfId="2391"/>
    <cellStyle name="Comma 2 2 2 3 2 2 2" xfId="563"/>
    <cellStyle name="Comma 2 2 2 3 2 2 2 10" xfId="4719"/>
    <cellStyle name="Comma 2 2 2 3 2 2 2 11" xfId="2649"/>
    <cellStyle name="Comma 2 2 2 3 2 2 2 2" xfId="1077"/>
    <cellStyle name="Comma 2 2 2 3 2 2 2 2 10" xfId="3163"/>
    <cellStyle name="Comma 2 2 2 3 2 2 2 2 2" xfId="2121"/>
    <cellStyle name="Comma 2 2 2 3 2 2 2 2 2 2" xfId="18765"/>
    <cellStyle name="Comma 2 2 2 3 2 2 2 2 2 3" xfId="16681"/>
    <cellStyle name="Comma 2 2 2 3 2 2 2 2 2 4" xfId="14597"/>
    <cellStyle name="Comma 2 2 2 3 2 2 2 2 2 5" xfId="12513"/>
    <cellStyle name="Comma 2 2 2 3 2 2 2 2 2 6" xfId="10429"/>
    <cellStyle name="Comma 2 2 2 3 2 2 2 2 2 7" xfId="8345"/>
    <cellStyle name="Comma 2 2 2 3 2 2 2 2 2 8" xfId="6261"/>
    <cellStyle name="Comma 2 2 2 3 2 2 2 2 2 9" xfId="4205"/>
    <cellStyle name="Comma 2 2 2 3 2 2 2 2 3" xfId="17723"/>
    <cellStyle name="Comma 2 2 2 3 2 2 2 2 4" xfId="15639"/>
    <cellStyle name="Comma 2 2 2 3 2 2 2 2 5" xfId="13555"/>
    <cellStyle name="Comma 2 2 2 3 2 2 2 2 6" xfId="11471"/>
    <cellStyle name="Comma 2 2 2 3 2 2 2 2 7" xfId="9387"/>
    <cellStyle name="Comma 2 2 2 3 2 2 2 2 8" xfId="7303"/>
    <cellStyle name="Comma 2 2 2 3 2 2 2 2 9" xfId="5233"/>
    <cellStyle name="Comma 2 2 2 3 2 2 2 3" xfId="1607"/>
    <cellStyle name="Comma 2 2 2 3 2 2 2 3 2" xfId="18251"/>
    <cellStyle name="Comma 2 2 2 3 2 2 2 3 3" xfId="16167"/>
    <cellStyle name="Comma 2 2 2 3 2 2 2 3 4" xfId="14083"/>
    <cellStyle name="Comma 2 2 2 3 2 2 2 3 5" xfId="11999"/>
    <cellStyle name="Comma 2 2 2 3 2 2 2 3 6" xfId="9915"/>
    <cellStyle name="Comma 2 2 2 3 2 2 2 3 7" xfId="7831"/>
    <cellStyle name="Comma 2 2 2 3 2 2 2 3 8" xfId="5747"/>
    <cellStyle name="Comma 2 2 2 3 2 2 2 3 9" xfId="3691"/>
    <cellStyle name="Comma 2 2 2 3 2 2 2 4" xfId="17209"/>
    <cellStyle name="Comma 2 2 2 3 2 2 2 5" xfId="15125"/>
    <cellStyle name="Comma 2 2 2 3 2 2 2 6" xfId="13041"/>
    <cellStyle name="Comma 2 2 2 3 2 2 2 7" xfId="10957"/>
    <cellStyle name="Comma 2 2 2 3 2 2 2 8" xfId="8873"/>
    <cellStyle name="Comma 2 2 2 3 2 2 2 9" xfId="6789"/>
    <cellStyle name="Comma 2 2 2 3 2 2 3" xfId="820"/>
    <cellStyle name="Comma 2 2 2 3 2 2 3 10" xfId="2906"/>
    <cellStyle name="Comma 2 2 2 3 2 2 3 2" xfId="1864"/>
    <cellStyle name="Comma 2 2 2 3 2 2 3 2 2" xfId="18508"/>
    <cellStyle name="Comma 2 2 2 3 2 2 3 2 3" xfId="16424"/>
    <cellStyle name="Comma 2 2 2 3 2 2 3 2 4" xfId="14340"/>
    <cellStyle name="Comma 2 2 2 3 2 2 3 2 5" xfId="12256"/>
    <cellStyle name="Comma 2 2 2 3 2 2 3 2 6" xfId="10172"/>
    <cellStyle name="Comma 2 2 2 3 2 2 3 2 7" xfId="8088"/>
    <cellStyle name="Comma 2 2 2 3 2 2 3 2 8" xfId="6004"/>
    <cellStyle name="Comma 2 2 2 3 2 2 3 2 9" xfId="3948"/>
    <cellStyle name="Comma 2 2 2 3 2 2 3 3" xfId="17466"/>
    <cellStyle name="Comma 2 2 2 3 2 2 3 4" xfId="15382"/>
    <cellStyle name="Comma 2 2 2 3 2 2 3 5" xfId="13298"/>
    <cellStyle name="Comma 2 2 2 3 2 2 3 6" xfId="11214"/>
    <cellStyle name="Comma 2 2 2 3 2 2 3 7" xfId="9130"/>
    <cellStyle name="Comma 2 2 2 3 2 2 3 8" xfId="7046"/>
    <cellStyle name="Comma 2 2 2 3 2 2 3 9" xfId="4976"/>
    <cellStyle name="Comma 2 2 2 3 2 2 4" xfId="1349"/>
    <cellStyle name="Comma 2 2 2 3 2 2 4 2" xfId="17993"/>
    <cellStyle name="Comma 2 2 2 3 2 2 4 3" xfId="15909"/>
    <cellStyle name="Comma 2 2 2 3 2 2 4 4" xfId="13825"/>
    <cellStyle name="Comma 2 2 2 3 2 2 4 5" xfId="11741"/>
    <cellStyle name="Comma 2 2 2 3 2 2 4 6" xfId="9657"/>
    <cellStyle name="Comma 2 2 2 3 2 2 4 7" xfId="7573"/>
    <cellStyle name="Comma 2 2 2 3 2 2 4 8" xfId="5490"/>
    <cellStyle name="Comma 2 2 2 3 2 2 4 9" xfId="3433"/>
    <cellStyle name="Comma 2 2 2 3 2 2 5" xfId="16951"/>
    <cellStyle name="Comma 2 2 2 3 2 2 6" xfId="14867"/>
    <cellStyle name="Comma 2 2 2 3 2 2 7" xfId="12783"/>
    <cellStyle name="Comma 2 2 2 3 2 2 8" xfId="10699"/>
    <cellStyle name="Comma 2 2 2 3 2 2 9" xfId="8615"/>
    <cellStyle name="Comma 2 2 2 3 2 3" xfId="455"/>
    <cellStyle name="Comma 2 2 2 3 2 3 10" xfId="4611"/>
    <cellStyle name="Comma 2 2 2 3 2 3 11" xfId="2541"/>
    <cellStyle name="Comma 2 2 2 3 2 3 2" xfId="969"/>
    <cellStyle name="Comma 2 2 2 3 2 3 2 10" xfId="3055"/>
    <cellStyle name="Comma 2 2 2 3 2 3 2 2" xfId="2013"/>
    <cellStyle name="Comma 2 2 2 3 2 3 2 2 2" xfId="18657"/>
    <cellStyle name="Comma 2 2 2 3 2 3 2 2 3" xfId="16573"/>
    <cellStyle name="Comma 2 2 2 3 2 3 2 2 4" xfId="14489"/>
    <cellStyle name="Comma 2 2 2 3 2 3 2 2 5" xfId="12405"/>
    <cellStyle name="Comma 2 2 2 3 2 3 2 2 6" xfId="10321"/>
    <cellStyle name="Comma 2 2 2 3 2 3 2 2 7" xfId="8237"/>
    <cellStyle name="Comma 2 2 2 3 2 3 2 2 8" xfId="6153"/>
    <cellStyle name="Comma 2 2 2 3 2 3 2 2 9" xfId="4097"/>
    <cellStyle name="Comma 2 2 2 3 2 3 2 3" xfId="17615"/>
    <cellStyle name="Comma 2 2 2 3 2 3 2 4" xfId="15531"/>
    <cellStyle name="Comma 2 2 2 3 2 3 2 5" xfId="13447"/>
    <cellStyle name="Comma 2 2 2 3 2 3 2 6" xfId="11363"/>
    <cellStyle name="Comma 2 2 2 3 2 3 2 7" xfId="9279"/>
    <cellStyle name="Comma 2 2 2 3 2 3 2 8" xfId="7195"/>
    <cellStyle name="Comma 2 2 2 3 2 3 2 9" xfId="5125"/>
    <cellStyle name="Comma 2 2 2 3 2 3 3" xfId="1499"/>
    <cellStyle name="Comma 2 2 2 3 2 3 3 2" xfId="18143"/>
    <cellStyle name="Comma 2 2 2 3 2 3 3 3" xfId="16059"/>
    <cellStyle name="Comma 2 2 2 3 2 3 3 4" xfId="13975"/>
    <cellStyle name="Comma 2 2 2 3 2 3 3 5" xfId="11891"/>
    <cellStyle name="Comma 2 2 2 3 2 3 3 6" xfId="9807"/>
    <cellStyle name="Comma 2 2 2 3 2 3 3 7" xfId="7723"/>
    <cellStyle name="Comma 2 2 2 3 2 3 3 8" xfId="5639"/>
    <cellStyle name="Comma 2 2 2 3 2 3 3 9" xfId="3583"/>
    <cellStyle name="Comma 2 2 2 3 2 3 4" xfId="17101"/>
    <cellStyle name="Comma 2 2 2 3 2 3 5" xfId="15017"/>
    <cellStyle name="Comma 2 2 2 3 2 3 6" xfId="12933"/>
    <cellStyle name="Comma 2 2 2 3 2 3 7" xfId="10849"/>
    <cellStyle name="Comma 2 2 2 3 2 3 8" xfId="8765"/>
    <cellStyle name="Comma 2 2 2 3 2 3 9" xfId="6681"/>
    <cellStyle name="Comma 2 2 2 3 2 4" xfId="712"/>
    <cellStyle name="Comma 2 2 2 3 2 4 10" xfId="2798"/>
    <cellStyle name="Comma 2 2 2 3 2 4 2" xfId="1756"/>
    <cellStyle name="Comma 2 2 2 3 2 4 2 2" xfId="18400"/>
    <cellStyle name="Comma 2 2 2 3 2 4 2 3" xfId="16316"/>
    <cellStyle name="Comma 2 2 2 3 2 4 2 4" xfId="14232"/>
    <cellStyle name="Comma 2 2 2 3 2 4 2 5" xfId="12148"/>
    <cellStyle name="Comma 2 2 2 3 2 4 2 6" xfId="10064"/>
    <cellStyle name="Comma 2 2 2 3 2 4 2 7" xfId="7980"/>
    <cellStyle name="Comma 2 2 2 3 2 4 2 8" xfId="5896"/>
    <cellStyle name="Comma 2 2 2 3 2 4 2 9" xfId="3840"/>
    <cellStyle name="Comma 2 2 2 3 2 4 3" xfId="17358"/>
    <cellStyle name="Comma 2 2 2 3 2 4 4" xfId="15274"/>
    <cellStyle name="Comma 2 2 2 3 2 4 5" xfId="13190"/>
    <cellStyle name="Comma 2 2 2 3 2 4 6" xfId="11106"/>
    <cellStyle name="Comma 2 2 2 3 2 4 7" xfId="9022"/>
    <cellStyle name="Comma 2 2 2 3 2 4 8" xfId="6938"/>
    <cellStyle name="Comma 2 2 2 3 2 4 9" xfId="4868"/>
    <cellStyle name="Comma 2 2 2 3 2 5" xfId="1235"/>
    <cellStyle name="Comma 2 2 2 3 2 5 2" xfId="17879"/>
    <cellStyle name="Comma 2 2 2 3 2 5 3" xfId="15795"/>
    <cellStyle name="Comma 2 2 2 3 2 5 4" xfId="13711"/>
    <cellStyle name="Comma 2 2 2 3 2 5 5" xfId="11627"/>
    <cellStyle name="Comma 2 2 2 3 2 5 6" xfId="9543"/>
    <cellStyle name="Comma 2 2 2 3 2 5 7" xfId="7459"/>
    <cellStyle name="Comma 2 2 2 3 2 5 8" xfId="5382"/>
    <cellStyle name="Comma 2 2 2 3 2 5 9" xfId="3319"/>
    <cellStyle name="Comma 2 2 2 3 2 6" xfId="16837"/>
    <cellStyle name="Comma 2 2 2 3 2 7" xfId="14753"/>
    <cellStyle name="Comma 2 2 2 3 2 8" xfId="12669"/>
    <cellStyle name="Comma 2 2 2 3 2 9" xfId="10585"/>
    <cellStyle name="Comma 2 2 2 3 3" xfId="139"/>
    <cellStyle name="Comma 2 2 2 3 3 10" xfId="8463"/>
    <cellStyle name="Comma 2 2 2 3 3 11" xfId="6379"/>
    <cellStyle name="Comma 2 2 2 3 3 12" xfId="4318"/>
    <cellStyle name="Comma 2 2 2 3 3 13" xfId="2239"/>
    <cellStyle name="Comma 2 2 2 3 3 2" xfId="261"/>
    <cellStyle name="Comma 2 2 2 3 3 2 10" xfId="6493"/>
    <cellStyle name="Comma 2 2 2 3 3 2 11" xfId="4426"/>
    <cellStyle name="Comma 2 2 2 3 3 2 12" xfId="2353"/>
    <cellStyle name="Comma 2 2 2 3 3 2 2" xfId="527"/>
    <cellStyle name="Comma 2 2 2 3 3 2 2 10" xfId="4683"/>
    <cellStyle name="Comma 2 2 2 3 3 2 2 11" xfId="2613"/>
    <cellStyle name="Comma 2 2 2 3 3 2 2 2" xfId="1041"/>
    <cellStyle name="Comma 2 2 2 3 3 2 2 2 10" xfId="3127"/>
    <cellStyle name="Comma 2 2 2 3 3 2 2 2 2" xfId="2085"/>
    <cellStyle name="Comma 2 2 2 3 3 2 2 2 2 2" xfId="18729"/>
    <cellStyle name="Comma 2 2 2 3 3 2 2 2 2 3" xfId="16645"/>
    <cellStyle name="Comma 2 2 2 3 3 2 2 2 2 4" xfId="14561"/>
    <cellStyle name="Comma 2 2 2 3 3 2 2 2 2 5" xfId="12477"/>
    <cellStyle name="Comma 2 2 2 3 3 2 2 2 2 6" xfId="10393"/>
    <cellStyle name="Comma 2 2 2 3 3 2 2 2 2 7" xfId="8309"/>
    <cellStyle name="Comma 2 2 2 3 3 2 2 2 2 8" xfId="6225"/>
    <cellStyle name="Comma 2 2 2 3 3 2 2 2 2 9" xfId="4169"/>
    <cellStyle name="Comma 2 2 2 3 3 2 2 2 3" xfId="17687"/>
    <cellStyle name="Comma 2 2 2 3 3 2 2 2 4" xfId="15603"/>
    <cellStyle name="Comma 2 2 2 3 3 2 2 2 5" xfId="13519"/>
    <cellStyle name="Comma 2 2 2 3 3 2 2 2 6" xfId="11435"/>
    <cellStyle name="Comma 2 2 2 3 3 2 2 2 7" xfId="9351"/>
    <cellStyle name="Comma 2 2 2 3 3 2 2 2 8" xfId="7267"/>
    <cellStyle name="Comma 2 2 2 3 3 2 2 2 9" xfId="5197"/>
    <cellStyle name="Comma 2 2 2 3 3 2 2 3" xfId="1571"/>
    <cellStyle name="Comma 2 2 2 3 3 2 2 3 2" xfId="18215"/>
    <cellStyle name="Comma 2 2 2 3 3 2 2 3 3" xfId="16131"/>
    <cellStyle name="Comma 2 2 2 3 3 2 2 3 4" xfId="14047"/>
    <cellStyle name="Comma 2 2 2 3 3 2 2 3 5" xfId="11963"/>
    <cellStyle name="Comma 2 2 2 3 3 2 2 3 6" xfId="9879"/>
    <cellStyle name="Comma 2 2 2 3 3 2 2 3 7" xfId="7795"/>
    <cellStyle name="Comma 2 2 2 3 3 2 2 3 8" xfId="5711"/>
    <cellStyle name="Comma 2 2 2 3 3 2 2 3 9" xfId="3655"/>
    <cellStyle name="Comma 2 2 2 3 3 2 2 4" xfId="17173"/>
    <cellStyle name="Comma 2 2 2 3 3 2 2 5" xfId="15089"/>
    <cellStyle name="Comma 2 2 2 3 3 2 2 6" xfId="13005"/>
    <cellStyle name="Comma 2 2 2 3 3 2 2 7" xfId="10921"/>
    <cellStyle name="Comma 2 2 2 3 3 2 2 8" xfId="8837"/>
    <cellStyle name="Comma 2 2 2 3 3 2 2 9" xfId="6753"/>
    <cellStyle name="Comma 2 2 2 3 3 2 3" xfId="784"/>
    <cellStyle name="Comma 2 2 2 3 3 2 3 10" xfId="2870"/>
    <cellStyle name="Comma 2 2 2 3 3 2 3 2" xfId="1828"/>
    <cellStyle name="Comma 2 2 2 3 3 2 3 2 2" xfId="18472"/>
    <cellStyle name="Comma 2 2 2 3 3 2 3 2 3" xfId="16388"/>
    <cellStyle name="Comma 2 2 2 3 3 2 3 2 4" xfId="14304"/>
    <cellStyle name="Comma 2 2 2 3 3 2 3 2 5" xfId="12220"/>
    <cellStyle name="Comma 2 2 2 3 3 2 3 2 6" xfId="10136"/>
    <cellStyle name="Comma 2 2 2 3 3 2 3 2 7" xfId="8052"/>
    <cellStyle name="Comma 2 2 2 3 3 2 3 2 8" xfId="5968"/>
    <cellStyle name="Comma 2 2 2 3 3 2 3 2 9" xfId="3912"/>
    <cellStyle name="Comma 2 2 2 3 3 2 3 3" xfId="17430"/>
    <cellStyle name="Comma 2 2 2 3 3 2 3 4" xfId="15346"/>
    <cellStyle name="Comma 2 2 2 3 3 2 3 5" xfId="13262"/>
    <cellStyle name="Comma 2 2 2 3 3 2 3 6" xfId="11178"/>
    <cellStyle name="Comma 2 2 2 3 3 2 3 7" xfId="9094"/>
    <cellStyle name="Comma 2 2 2 3 3 2 3 8" xfId="7010"/>
    <cellStyle name="Comma 2 2 2 3 3 2 3 9" xfId="4940"/>
    <cellStyle name="Comma 2 2 2 3 3 2 4" xfId="1311"/>
    <cellStyle name="Comma 2 2 2 3 3 2 4 2" xfId="17955"/>
    <cellStyle name="Comma 2 2 2 3 3 2 4 3" xfId="15871"/>
    <cellStyle name="Comma 2 2 2 3 3 2 4 4" xfId="13787"/>
    <cellStyle name="Comma 2 2 2 3 3 2 4 5" xfId="11703"/>
    <cellStyle name="Comma 2 2 2 3 3 2 4 6" xfId="9619"/>
    <cellStyle name="Comma 2 2 2 3 3 2 4 7" xfId="7535"/>
    <cellStyle name="Comma 2 2 2 3 3 2 4 8" xfId="5454"/>
    <cellStyle name="Comma 2 2 2 3 3 2 4 9" xfId="3395"/>
    <cellStyle name="Comma 2 2 2 3 3 2 5" xfId="16913"/>
    <cellStyle name="Comma 2 2 2 3 3 2 6" xfId="14829"/>
    <cellStyle name="Comma 2 2 2 3 3 2 7" xfId="12745"/>
    <cellStyle name="Comma 2 2 2 3 3 2 8" xfId="10661"/>
    <cellStyle name="Comma 2 2 2 3 3 2 9" xfId="8577"/>
    <cellStyle name="Comma 2 2 2 3 3 3" xfId="419"/>
    <cellStyle name="Comma 2 2 2 3 3 3 10" xfId="4575"/>
    <cellStyle name="Comma 2 2 2 3 3 3 11" xfId="2505"/>
    <cellStyle name="Comma 2 2 2 3 3 3 2" xfId="933"/>
    <cellStyle name="Comma 2 2 2 3 3 3 2 10" xfId="3019"/>
    <cellStyle name="Comma 2 2 2 3 3 3 2 2" xfId="1977"/>
    <cellStyle name="Comma 2 2 2 3 3 3 2 2 2" xfId="18621"/>
    <cellStyle name="Comma 2 2 2 3 3 3 2 2 3" xfId="16537"/>
    <cellStyle name="Comma 2 2 2 3 3 3 2 2 4" xfId="14453"/>
    <cellStyle name="Comma 2 2 2 3 3 3 2 2 5" xfId="12369"/>
    <cellStyle name="Comma 2 2 2 3 3 3 2 2 6" xfId="10285"/>
    <cellStyle name="Comma 2 2 2 3 3 3 2 2 7" xfId="8201"/>
    <cellStyle name="Comma 2 2 2 3 3 3 2 2 8" xfId="6117"/>
    <cellStyle name="Comma 2 2 2 3 3 3 2 2 9" xfId="4061"/>
    <cellStyle name="Comma 2 2 2 3 3 3 2 3" xfId="17579"/>
    <cellStyle name="Comma 2 2 2 3 3 3 2 4" xfId="15495"/>
    <cellStyle name="Comma 2 2 2 3 3 3 2 5" xfId="13411"/>
    <cellStyle name="Comma 2 2 2 3 3 3 2 6" xfId="11327"/>
    <cellStyle name="Comma 2 2 2 3 3 3 2 7" xfId="9243"/>
    <cellStyle name="Comma 2 2 2 3 3 3 2 8" xfId="7159"/>
    <cellStyle name="Comma 2 2 2 3 3 3 2 9" xfId="5089"/>
    <cellStyle name="Comma 2 2 2 3 3 3 3" xfId="1463"/>
    <cellStyle name="Comma 2 2 2 3 3 3 3 2" xfId="18107"/>
    <cellStyle name="Comma 2 2 2 3 3 3 3 3" xfId="16023"/>
    <cellStyle name="Comma 2 2 2 3 3 3 3 4" xfId="13939"/>
    <cellStyle name="Comma 2 2 2 3 3 3 3 5" xfId="11855"/>
    <cellStyle name="Comma 2 2 2 3 3 3 3 6" xfId="9771"/>
    <cellStyle name="Comma 2 2 2 3 3 3 3 7" xfId="7687"/>
    <cellStyle name="Comma 2 2 2 3 3 3 3 8" xfId="5603"/>
    <cellStyle name="Comma 2 2 2 3 3 3 3 9" xfId="3547"/>
    <cellStyle name="Comma 2 2 2 3 3 3 4" xfId="17065"/>
    <cellStyle name="Comma 2 2 2 3 3 3 5" xfId="14981"/>
    <cellStyle name="Comma 2 2 2 3 3 3 6" xfId="12897"/>
    <cellStyle name="Comma 2 2 2 3 3 3 7" xfId="10813"/>
    <cellStyle name="Comma 2 2 2 3 3 3 8" xfId="8729"/>
    <cellStyle name="Comma 2 2 2 3 3 3 9" xfId="6645"/>
    <cellStyle name="Comma 2 2 2 3 3 4" xfId="676"/>
    <cellStyle name="Comma 2 2 2 3 3 4 10" xfId="2762"/>
    <cellStyle name="Comma 2 2 2 3 3 4 2" xfId="1720"/>
    <cellStyle name="Comma 2 2 2 3 3 4 2 2" xfId="18364"/>
    <cellStyle name="Comma 2 2 2 3 3 4 2 3" xfId="16280"/>
    <cellStyle name="Comma 2 2 2 3 3 4 2 4" xfId="14196"/>
    <cellStyle name="Comma 2 2 2 3 3 4 2 5" xfId="12112"/>
    <cellStyle name="Comma 2 2 2 3 3 4 2 6" xfId="10028"/>
    <cellStyle name="Comma 2 2 2 3 3 4 2 7" xfId="7944"/>
    <cellStyle name="Comma 2 2 2 3 3 4 2 8" xfId="5860"/>
    <cellStyle name="Comma 2 2 2 3 3 4 2 9" xfId="3804"/>
    <cellStyle name="Comma 2 2 2 3 3 4 3" xfId="17322"/>
    <cellStyle name="Comma 2 2 2 3 3 4 4" xfId="15238"/>
    <cellStyle name="Comma 2 2 2 3 3 4 5" xfId="13154"/>
    <cellStyle name="Comma 2 2 2 3 3 4 6" xfId="11070"/>
    <cellStyle name="Comma 2 2 2 3 3 4 7" xfId="8986"/>
    <cellStyle name="Comma 2 2 2 3 3 4 8" xfId="6902"/>
    <cellStyle name="Comma 2 2 2 3 3 4 9" xfId="4832"/>
    <cellStyle name="Comma 2 2 2 3 3 5" xfId="1197"/>
    <cellStyle name="Comma 2 2 2 3 3 5 2" xfId="17841"/>
    <cellStyle name="Comma 2 2 2 3 3 5 3" xfId="15757"/>
    <cellStyle name="Comma 2 2 2 3 3 5 4" xfId="13673"/>
    <cellStyle name="Comma 2 2 2 3 3 5 5" xfId="11589"/>
    <cellStyle name="Comma 2 2 2 3 3 5 6" xfId="9505"/>
    <cellStyle name="Comma 2 2 2 3 3 5 7" xfId="7421"/>
    <cellStyle name="Comma 2 2 2 3 3 5 8" xfId="5346"/>
    <cellStyle name="Comma 2 2 2 3 3 5 9" xfId="3281"/>
    <cellStyle name="Comma 2 2 2 3 3 6" xfId="16799"/>
    <cellStyle name="Comma 2 2 2 3 3 7" xfId="14715"/>
    <cellStyle name="Comma 2 2 2 3 3 8" xfId="12631"/>
    <cellStyle name="Comma 2 2 2 3 3 9" xfId="10547"/>
    <cellStyle name="Comma 2 2 2 3 4" xfId="222"/>
    <cellStyle name="Comma 2 2 2 3 4 10" xfId="6455"/>
    <cellStyle name="Comma 2 2 2 3 4 11" xfId="4390"/>
    <cellStyle name="Comma 2 2 2 3 4 12" xfId="2315"/>
    <cellStyle name="Comma 2 2 2 3 4 2" xfId="491"/>
    <cellStyle name="Comma 2 2 2 3 4 2 10" xfId="4647"/>
    <cellStyle name="Comma 2 2 2 3 4 2 11" xfId="2577"/>
    <cellStyle name="Comma 2 2 2 3 4 2 2" xfId="1005"/>
    <cellStyle name="Comma 2 2 2 3 4 2 2 10" xfId="3091"/>
    <cellStyle name="Comma 2 2 2 3 4 2 2 2" xfId="2049"/>
    <cellStyle name="Comma 2 2 2 3 4 2 2 2 2" xfId="18693"/>
    <cellStyle name="Comma 2 2 2 3 4 2 2 2 3" xfId="16609"/>
    <cellStyle name="Comma 2 2 2 3 4 2 2 2 4" xfId="14525"/>
    <cellStyle name="Comma 2 2 2 3 4 2 2 2 5" xfId="12441"/>
    <cellStyle name="Comma 2 2 2 3 4 2 2 2 6" xfId="10357"/>
    <cellStyle name="Comma 2 2 2 3 4 2 2 2 7" xfId="8273"/>
    <cellStyle name="Comma 2 2 2 3 4 2 2 2 8" xfId="6189"/>
    <cellStyle name="Comma 2 2 2 3 4 2 2 2 9" xfId="4133"/>
    <cellStyle name="Comma 2 2 2 3 4 2 2 3" xfId="17651"/>
    <cellStyle name="Comma 2 2 2 3 4 2 2 4" xfId="15567"/>
    <cellStyle name="Comma 2 2 2 3 4 2 2 5" xfId="13483"/>
    <cellStyle name="Comma 2 2 2 3 4 2 2 6" xfId="11399"/>
    <cellStyle name="Comma 2 2 2 3 4 2 2 7" xfId="9315"/>
    <cellStyle name="Comma 2 2 2 3 4 2 2 8" xfId="7231"/>
    <cellStyle name="Comma 2 2 2 3 4 2 2 9" xfId="5161"/>
    <cellStyle name="Comma 2 2 2 3 4 2 3" xfId="1535"/>
    <cellStyle name="Comma 2 2 2 3 4 2 3 2" xfId="18179"/>
    <cellStyle name="Comma 2 2 2 3 4 2 3 3" xfId="16095"/>
    <cellStyle name="Comma 2 2 2 3 4 2 3 4" xfId="14011"/>
    <cellStyle name="Comma 2 2 2 3 4 2 3 5" xfId="11927"/>
    <cellStyle name="Comma 2 2 2 3 4 2 3 6" xfId="9843"/>
    <cellStyle name="Comma 2 2 2 3 4 2 3 7" xfId="7759"/>
    <cellStyle name="Comma 2 2 2 3 4 2 3 8" xfId="5675"/>
    <cellStyle name="Comma 2 2 2 3 4 2 3 9" xfId="3619"/>
    <cellStyle name="Comma 2 2 2 3 4 2 4" xfId="17137"/>
    <cellStyle name="Comma 2 2 2 3 4 2 5" xfId="15053"/>
    <cellStyle name="Comma 2 2 2 3 4 2 6" xfId="12969"/>
    <cellStyle name="Comma 2 2 2 3 4 2 7" xfId="10885"/>
    <cellStyle name="Comma 2 2 2 3 4 2 8" xfId="8801"/>
    <cellStyle name="Comma 2 2 2 3 4 2 9" xfId="6717"/>
    <cellStyle name="Comma 2 2 2 3 4 3" xfId="748"/>
    <cellStyle name="Comma 2 2 2 3 4 3 10" xfId="2834"/>
    <cellStyle name="Comma 2 2 2 3 4 3 2" xfId="1792"/>
    <cellStyle name="Comma 2 2 2 3 4 3 2 2" xfId="18436"/>
    <cellStyle name="Comma 2 2 2 3 4 3 2 3" xfId="16352"/>
    <cellStyle name="Comma 2 2 2 3 4 3 2 4" xfId="14268"/>
    <cellStyle name="Comma 2 2 2 3 4 3 2 5" xfId="12184"/>
    <cellStyle name="Comma 2 2 2 3 4 3 2 6" xfId="10100"/>
    <cellStyle name="Comma 2 2 2 3 4 3 2 7" xfId="8016"/>
    <cellStyle name="Comma 2 2 2 3 4 3 2 8" xfId="5932"/>
    <cellStyle name="Comma 2 2 2 3 4 3 2 9" xfId="3876"/>
    <cellStyle name="Comma 2 2 2 3 4 3 3" xfId="17394"/>
    <cellStyle name="Comma 2 2 2 3 4 3 4" xfId="15310"/>
    <cellStyle name="Comma 2 2 2 3 4 3 5" xfId="13226"/>
    <cellStyle name="Comma 2 2 2 3 4 3 6" xfId="11142"/>
    <cellStyle name="Comma 2 2 2 3 4 3 7" xfId="9058"/>
    <cellStyle name="Comma 2 2 2 3 4 3 8" xfId="6974"/>
    <cellStyle name="Comma 2 2 2 3 4 3 9" xfId="4904"/>
    <cellStyle name="Comma 2 2 2 3 4 4" xfId="1273"/>
    <cellStyle name="Comma 2 2 2 3 4 4 2" xfId="17917"/>
    <cellStyle name="Comma 2 2 2 3 4 4 3" xfId="15833"/>
    <cellStyle name="Comma 2 2 2 3 4 4 4" xfId="13749"/>
    <cellStyle name="Comma 2 2 2 3 4 4 5" xfId="11665"/>
    <cellStyle name="Comma 2 2 2 3 4 4 6" xfId="9581"/>
    <cellStyle name="Comma 2 2 2 3 4 4 7" xfId="7497"/>
    <cellStyle name="Comma 2 2 2 3 4 4 8" xfId="5418"/>
    <cellStyle name="Comma 2 2 2 3 4 4 9" xfId="3357"/>
    <cellStyle name="Comma 2 2 2 3 4 5" xfId="16875"/>
    <cellStyle name="Comma 2 2 2 3 4 6" xfId="14791"/>
    <cellStyle name="Comma 2 2 2 3 4 7" xfId="12707"/>
    <cellStyle name="Comma 2 2 2 3 4 8" xfId="10623"/>
    <cellStyle name="Comma 2 2 2 3 4 9" xfId="8539"/>
    <cellStyle name="Comma 2 2 2 3 5" xfId="383"/>
    <cellStyle name="Comma 2 2 2 3 5 10" xfId="4539"/>
    <cellStyle name="Comma 2 2 2 3 5 11" xfId="2469"/>
    <cellStyle name="Comma 2 2 2 3 5 2" xfId="897"/>
    <cellStyle name="Comma 2 2 2 3 5 2 10" xfId="2983"/>
    <cellStyle name="Comma 2 2 2 3 5 2 2" xfId="1941"/>
    <cellStyle name="Comma 2 2 2 3 5 2 2 2" xfId="18585"/>
    <cellStyle name="Comma 2 2 2 3 5 2 2 3" xfId="16501"/>
    <cellStyle name="Comma 2 2 2 3 5 2 2 4" xfId="14417"/>
    <cellStyle name="Comma 2 2 2 3 5 2 2 5" xfId="12333"/>
    <cellStyle name="Comma 2 2 2 3 5 2 2 6" xfId="10249"/>
    <cellStyle name="Comma 2 2 2 3 5 2 2 7" xfId="8165"/>
    <cellStyle name="Comma 2 2 2 3 5 2 2 8" xfId="6081"/>
    <cellStyle name="Comma 2 2 2 3 5 2 2 9" xfId="4025"/>
    <cellStyle name="Comma 2 2 2 3 5 2 3" xfId="17543"/>
    <cellStyle name="Comma 2 2 2 3 5 2 4" xfId="15459"/>
    <cellStyle name="Comma 2 2 2 3 5 2 5" xfId="13375"/>
    <cellStyle name="Comma 2 2 2 3 5 2 6" xfId="11291"/>
    <cellStyle name="Comma 2 2 2 3 5 2 7" xfId="9207"/>
    <cellStyle name="Comma 2 2 2 3 5 2 8" xfId="7123"/>
    <cellStyle name="Comma 2 2 2 3 5 2 9" xfId="5053"/>
    <cellStyle name="Comma 2 2 2 3 5 3" xfId="1427"/>
    <cellStyle name="Comma 2 2 2 3 5 3 2" xfId="18071"/>
    <cellStyle name="Comma 2 2 2 3 5 3 3" xfId="15987"/>
    <cellStyle name="Comma 2 2 2 3 5 3 4" xfId="13903"/>
    <cellStyle name="Comma 2 2 2 3 5 3 5" xfId="11819"/>
    <cellStyle name="Comma 2 2 2 3 5 3 6" xfId="9735"/>
    <cellStyle name="Comma 2 2 2 3 5 3 7" xfId="7651"/>
    <cellStyle name="Comma 2 2 2 3 5 3 8" xfId="5567"/>
    <cellStyle name="Comma 2 2 2 3 5 3 9" xfId="3511"/>
    <cellStyle name="Comma 2 2 2 3 5 4" xfId="17029"/>
    <cellStyle name="Comma 2 2 2 3 5 5" xfId="14945"/>
    <cellStyle name="Comma 2 2 2 3 5 6" xfId="12861"/>
    <cellStyle name="Comma 2 2 2 3 5 7" xfId="10777"/>
    <cellStyle name="Comma 2 2 2 3 5 8" xfId="8693"/>
    <cellStyle name="Comma 2 2 2 3 5 9" xfId="6609"/>
    <cellStyle name="Comma 2 2 2 3 6" xfId="640"/>
    <cellStyle name="Comma 2 2 2 3 6 10" xfId="2726"/>
    <cellStyle name="Comma 2 2 2 3 6 2" xfId="1684"/>
    <cellStyle name="Comma 2 2 2 3 6 2 2" xfId="18328"/>
    <cellStyle name="Comma 2 2 2 3 6 2 3" xfId="16244"/>
    <cellStyle name="Comma 2 2 2 3 6 2 4" xfId="14160"/>
    <cellStyle name="Comma 2 2 2 3 6 2 5" xfId="12076"/>
    <cellStyle name="Comma 2 2 2 3 6 2 6" xfId="9992"/>
    <cellStyle name="Comma 2 2 2 3 6 2 7" xfId="7908"/>
    <cellStyle name="Comma 2 2 2 3 6 2 8" xfId="5824"/>
    <cellStyle name="Comma 2 2 2 3 6 2 9" xfId="3768"/>
    <cellStyle name="Comma 2 2 2 3 6 3" xfId="17286"/>
    <cellStyle name="Comma 2 2 2 3 6 4" xfId="15202"/>
    <cellStyle name="Comma 2 2 2 3 6 5" xfId="13118"/>
    <cellStyle name="Comma 2 2 2 3 6 6" xfId="11034"/>
    <cellStyle name="Comma 2 2 2 3 6 7" xfId="8950"/>
    <cellStyle name="Comma 2 2 2 3 6 8" xfId="6866"/>
    <cellStyle name="Comma 2 2 2 3 6 9" xfId="4796"/>
    <cellStyle name="Comma 2 2 2 3 7" xfId="1159"/>
    <cellStyle name="Comma 2 2 2 3 7 2" xfId="17803"/>
    <cellStyle name="Comma 2 2 2 3 7 3" xfId="15719"/>
    <cellStyle name="Comma 2 2 2 3 7 4" xfId="13635"/>
    <cellStyle name="Comma 2 2 2 3 7 5" xfId="11551"/>
    <cellStyle name="Comma 2 2 2 3 7 6" xfId="9467"/>
    <cellStyle name="Comma 2 2 2 3 7 7" xfId="7383"/>
    <cellStyle name="Comma 2 2 2 3 7 8" xfId="5310"/>
    <cellStyle name="Comma 2 2 2 3 7 9" xfId="3243"/>
    <cellStyle name="Comma 2 2 2 3 8" xfId="16761"/>
    <cellStyle name="Comma 2 2 2 3 9" xfId="14677"/>
    <cellStyle name="Comma 2 2 2 4" xfId="158"/>
    <cellStyle name="Comma 2 2 2 4 10" xfId="8482"/>
    <cellStyle name="Comma 2 2 2 4 11" xfId="6398"/>
    <cellStyle name="Comma 2 2 2 4 12" xfId="4336"/>
    <cellStyle name="Comma 2 2 2 4 13" xfId="2258"/>
    <cellStyle name="Comma 2 2 2 4 2" xfId="280"/>
    <cellStyle name="Comma 2 2 2 4 2 10" xfId="6512"/>
    <cellStyle name="Comma 2 2 2 4 2 11" xfId="4444"/>
    <cellStyle name="Comma 2 2 2 4 2 12" xfId="2372"/>
    <cellStyle name="Comma 2 2 2 4 2 2" xfId="545"/>
    <cellStyle name="Comma 2 2 2 4 2 2 10" xfId="4701"/>
    <cellStyle name="Comma 2 2 2 4 2 2 11" xfId="2631"/>
    <cellStyle name="Comma 2 2 2 4 2 2 2" xfId="1059"/>
    <cellStyle name="Comma 2 2 2 4 2 2 2 10" xfId="3145"/>
    <cellStyle name="Comma 2 2 2 4 2 2 2 2" xfId="2103"/>
    <cellStyle name="Comma 2 2 2 4 2 2 2 2 2" xfId="18747"/>
    <cellStyle name="Comma 2 2 2 4 2 2 2 2 3" xfId="16663"/>
    <cellStyle name="Comma 2 2 2 4 2 2 2 2 4" xfId="14579"/>
    <cellStyle name="Comma 2 2 2 4 2 2 2 2 5" xfId="12495"/>
    <cellStyle name="Comma 2 2 2 4 2 2 2 2 6" xfId="10411"/>
    <cellStyle name="Comma 2 2 2 4 2 2 2 2 7" xfId="8327"/>
    <cellStyle name="Comma 2 2 2 4 2 2 2 2 8" xfId="6243"/>
    <cellStyle name="Comma 2 2 2 4 2 2 2 2 9" xfId="4187"/>
    <cellStyle name="Comma 2 2 2 4 2 2 2 3" xfId="17705"/>
    <cellStyle name="Comma 2 2 2 4 2 2 2 4" xfId="15621"/>
    <cellStyle name="Comma 2 2 2 4 2 2 2 5" xfId="13537"/>
    <cellStyle name="Comma 2 2 2 4 2 2 2 6" xfId="11453"/>
    <cellStyle name="Comma 2 2 2 4 2 2 2 7" xfId="9369"/>
    <cellStyle name="Comma 2 2 2 4 2 2 2 8" xfId="7285"/>
    <cellStyle name="Comma 2 2 2 4 2 2 2 9" xfId="5215"/>
    <cellStyle name="Comma 2 2 2 4 2 2 3" xfId="1589"/>
    <cellStyle name="Comma 2 2 2 4 2 2 3 2" xfId="18233"/>
    <cellStyle name="Comma 2 2 2 4 2 2 3 3" xfId="16149"/>
    <cellStyle name="Comma 2 2 2 4 2 2 3 4" xfId="14065"/>
    <cellStyle name="Comma 2 2 2 4 2 2 3 5" xfId="11981"/>
    <cellStyle name="Comma 2 2 2 4 2 2 3 6" xfId="9897"/>
    <cellStyle name="Comma 2 2 2 4 2 2 3 7" xfId="7813"/>
    <cellStyle name="Comma 2 2 2 4 2 2 3 8" xfId="5729"/>
    <cellStyle name="Comma 2 2 2 4 2 2 3 9" xfId="3673"/>
    <cellStyle name="Comma 2 2 2 4 2 2 4" xfId="17191"/>
    <cellStyle name="Comma 2 2 2 4 2 2 5" xfId="15107"/>
    <cellStyle name="Comma 2 2 2 4 2 2 6" xfId="13023"/>
    <cellStyle name="Comma 2 2 2 4 2 2 7" xfId="10939"/>
    <cellStyle name="Comma 2 2 2 4 2 2 8" xfId="8855"/>
    <cellStyle name="Comma 2 2 2 4 2 2 9" xfId="6771"/>
    <cellStyle name="Comma 2 2 2 4 2 3" xfId="802"/>
    <cellStyle name="Comma 2 2 2 4 2 3 10" xfId="2888"/>
    <cellStyle name="Comma 2 2 2 4 2 3 2" xfId="1846"/>
    <cellStyle name="Comma 2 2 2 4 2 3 2 2" xfId="18490"/>
    <cellStyle name="Comma 2 2 2 4 2 3 2 3" xfId="16406"/>
    <cellStyle name="Comma 2 2 2 4 2 3 2 4" xfId="14322"/>
    <cellStyle name="Comma 2 2 2 4 2 3 2 5" xfId="12238"/>
    <cellStyle name="Comma 2 2 2 4 2 3 2 6" xfId="10154"/>
    <cellStyle name="Comma 2 2 2 4 2 3 2 7" xfId="8070"/>
    <cellStyle name="Comma 2 2 2 4 2 3 2 8" xfId="5986"/>
    <cellStyle name="Comma 2 2 2 4 2 3 2 9" xfId="3930"/>
    <cellStyle name="Comma 2 2 2 4 2 3 3" xfId="17448"/>
    <cellStyle name="Comma 2 2 2 4 2 3 4" xfId="15364"/>
    <cellStyle name="Comma 2 2 2 4 2 3 5" xfId="13280"/>
    <cellStyle name="Comma 2 2 2 4 2 3 6" xfId="11196"/>
    <cellStyle name="Comma 2 2 2 4 2 3 7" xfId="9112"/>
    <cellStyle name="Comma 2 2 2 4 2 3 8" xfId="7028"/>
    <cellStyle name="Comma 2 2 2 4 2 3 9" xfId="4958"/>
    <cellStyle name="Comma 2 2 2 4 2 4" xfId="1330"/>
    <cellStyle name="Comma 2 2 2 4 2 4 2" xfId="17974"/>
    <cellStyle name="Comma 2 2 2 4 2 4 3" xfId="15890"/>
    <cellStyle name="Comma 2 2 2 4 2 4 4" xfId="13806"/>
    <cellStyle name="Comma 2 2 2 4 2 4 5" xfId="11722"/>
    <cellStyle name="Comma 2 2 2 4 2 4 6" xfId="9638"/>
    <cellStyle name="Comma 2 2 2 4 2 4 7" xfId="7554"/>
    <cellStyle name="Comma 2 2 2 4 2 4 8" xfId="5472"/>
    <cellStyle name="Comma 2 2 2 4 2 4 9" xfId="3414"/>
    <cellStyle name="Comma 2 2 2 4 2 5" xfId="16932"/>
    <cellStyle name="Comma 2 2 2 4 2 6" xfId="14848"/>
    <cellStyle name="Comma 2 2 2 4 2 7" xfId="12764"/>
    <cellStyle name="Comma 2 2 2 4 2 8" xfId="10680"/>
    <cellStyle name="Comma 2 2 2 4 2 9" xfId="8596"/>
    <cellStyle name="Comma 2 2 2 4 3" xfId="437"/>
    <cellStyle name="Comma 2 2 2 4 3 10" xfId="4593"/>
    <cellStyle name="Comma 2 2 2 4 3 11" xfId="2523"/>
    <cellStyle name="Comma 2 2 2 4 3 2" xfId="951"/>
    <cellStyle name="Comma 2 2 2 4 3 2 10" xfId="3037"/>
    <cellStyle name="Comma 2 2 2 4 3 2 2" xfId="1995"/>
    <cellStyle name="Comma 2 2 2 4 3 2 2 2" xfId="18639"/>
    <cellStyle name="Comma 2 2 2 4 3 2 2 3" xfId="16555"/>
    <cellStyle name="Comma 2 2 2 4 3 2 2 4" xfId="14471"/>
    <cellStyle name="Comma 2 2 2 4 3 2 2 5" xfId="12387"/>
    <cellStyle name="Comma 2 2 2 4 3 2 2 6" xfId="10303"/>
    <cellStyle name="Comma 2 2 2 4 3 2 2 7" xfId="8219"/>
    <cellStyle name="Comma 2 2 2 4 3 2 2 8" xfId="6135"/>
    <cellStyle name="Comma 2 2 2 4 3 2 2 9" xfId="4079"/>
    <cellStyle name="Comma 2 2 2 4 3 2 3" xfId="17597"/>
    <cellStyle name="Comma 2 2 2 4 3 2 4" xfId="15513"/>
    <cellStyle name="Comma 2 2 2 4 3 2 5" xfId="13429"/>
    <cellStyle name="Comma 2 2 2 4 3 2 6" xfId="11345"/>
    <cellStyle name="Comma 2 2 2 4 3 2 7" xfId="9261"/>
    <cellStyle name="Comma 2 2 2 4 3 2 8" xfId="7177"/>
    <cellStyle name="Comma 2 2 2 4 3 2 9" xfId="5107"/>
    <cellStyle name="Comma 2 2 2 4 3 3" xfId="1481"/>
    <cellStyle name="Comma 2 2 2 4 3 3 2" xfId="18125"/>
    <cellStyle name="Comma 2 2 2 4 3 3 3" xfId="16041"/>
    <cellStyle name="Comma 2 2 2 4 3 3 4" xfId="13957"/>
    <cellStyle name="Comma 2 2 2 4 3 3 5" xfId="11873"/>
    <cellStyle name="Comma 2 2 2 4 3 3 6" xfId="9789"/>
    <cellStyle name="Comma 2 2 2 4 3 3 7" xfId="7705"/>
    <cellStyle name="Comma 2 2 2 4 3 3 8" xfId="5621"/>
    <cellStyle name="Comma 2 2 2 4 3 3 9" xfId="3565"/>
    <cellStyle name="Comma 2 2 2 4 3 4" xfId="17083"/>
    <cellStyle name="Comma 2 2 2 4 3 5" xfId="14999"/>
    <cellStyle name="Comma 2 2 2 4 3 6" xfId="12915"/>
    <cellStyle name="Comma 2 2 2 4 3 7" xfId="10831"/>
    <cellStyle name="Comma 2 2 2 4 3 8" xfId="8747"/>
    <cellStyle name="Comma 2 2 2 4 3 9" xfId="6663"/>
    <cellStyle name="Comma 2 2 2 4 4" xfId="694"/>
    <cellStyle name="Comma 2 2 2 4 4 10" xfId="2780"/>
    <cellStyle name="Comma 2 2 2 4 4 2" xfId="1738"/>
    <cellStyle name="Comma 2 2 2 4 4 2 2" xfId="18382"/>
    <cellStyle name="Comma 2 2 2 4 4 2 3" xfId="16298"/>
    <cellStyle name="Comma 2 2 2 4 4 2 4" xfId="14214"/>
    <cellStyle name="Comma 2 2 2 4 4 2 5" xfId="12130"/>
    <cellStyle name="Comma 2 2 2 4 4 2 6" xfId="10046"/>
    <cellStyle name="Comma 2 2 2 4 4 2 7" xfId="7962"/>
    <cellStyle name="Comma 2 2 2 4 4 2 8" xfId="5878"/>
    <cellStyle name="Comma 2 2 2 4 4 2 9" xfId="3822"/>
    <cellStyle name="Comma 2 2 2 4 4 3" xfId="17340"/>
    <cellStyle name="Comma 2 2 2 4 4 4" xfId="15256"/>
    <cellStyle name="Comma 2 2 2 4 4 5" xfId="13172"/>
    <cellStyle name="Comma 2 2 2 4 4 6" xfId="11088"/>
    <cellStyle name="Comma 2 2 2 4 4 7" xfId="9004"/>
    <cellStyle name="Comma 2 2 2 4 4 8" xfId="6920"/>
    <cellStyle name="Comma 2 2 2 4 4 9" xfId="4850"/>
    <cellStyle name="Comma 2 2 2 4 5" xfId="1216"/>
    <cellStyle name="Comma 2 2 2 4 5 2" xfId="17860"/>
    <cellStyle name="Comma 2 2 2 4 5 3" xfId="15776"/>
    <cellStyle name="Comma 2 2 2 4 5 4" xfId="13692"/>
    <cellStyle name="Comma 2 2 2 4 5 5" xfId="11608"/>
    <cellStyle name="Comma 2 2 2 4 5 6" xfId="9524"/>
    <cellStyle name="Comma 2 2 2 4 5 7" xfId="7440"/>
    <cellStyle name="Comma 2 2 2 4 5 8" xfId="5364"/>
    <cellStyle name="Comma 2 2 2 4 5 9" xfId="3300"/>
    <cellStyle name="Comma 2 2 2 4 6" xfId="16818"/>
    <cellStyle name="Comma 2 2 2 4 7" xfId="14734"/>
    <cellStyle name="Comma 2 2 2 4 8" xfId="12650"/>
    <cellStyle name="Comma 2 2 2 4 9" xfId="10566"/>
    <cellStyle name="Comma 2 2 2 5" xfId="120"/>
    <cellStyle name="Comma 2 2 2 5 10" xfId="8444"/>
    <cellStyle name="Comma 2 2 2 5 11" xfId="6360"/>
    <cellStyle name="Comma 2 2 2 5 12" xfId="4300"/>
    <cellStyle name="Comma 2 2 2 5 13" xfId="2220"/>
    <cellStyle name="Comma 2 2 2 5 2" xfId="242"/>
    <cellStyle name="Comma 2 2 2 5 2 10" xfId="6474"/>
    <cellStyle name="Comma 2 2 2 5 2 11" xfId="4408"/>
    <cellStyle name="Comma 2 2 2 5 2 12" xfId="2334"/>
    <cellStyle name="Comma 2 2 2 5 2 2" xfId="509"/>
    <cellStyle name="Comma 2 2 2 5 2 2 10" xfId="4665"/>
    <cellStyle name="Comma 2 2 2 5 2 2 11" xfId="2595"/>
    <cellStyle name="Comma 2 2 2 5 2 2 2" xfId="1023"/>
    <cellStyle name="Comma 2 2 2 5 2 2 2 10" xfId="3109"/>
    <cellStyle name="Comma 2 2 2 5 2 2 2 2" xfId="2067"/>
    <cellStyle name="Comma 2 2 2 5 2 2 2 2 2" xfId="18711"/>
    <cellStyle name="Comma 2 2 2 5 2 2 2 2 3" xfId="16627"/>
    <cellStyle name="Comma 2 2 2 5 2 2 2 2 4" xfId="14543"/>
    <cellStyle name="Comma 2 2 2 5 2 2 2 2 5" xfId="12459"/>
    <cellStyle name="Comma 2 2 2 5 2 2 2 2 6" xfId="10375"/>
    <cellStyle name="Comma 2 2 2 5 2 2 2 2 7" xfId="8291"/>
    <cellStyle name="Comma 2 2 2 5 2 2 2 2 8" xfId="6207"/>
    <cellStyle name="Comma 2 2 2 5 2 2 2 2 9" xfId="4151"/>
    <cellStyle name="Comma 2 2 2 5 2 2 2 3" xfId="17669"/>
    <cellStyle name="Comma 2 2 2 5 2 2 2 4" xfId="15585"/>
    <cellStyle name="Comma 2 2 2 5 2 2 2 5" xfId="13501"/>
    <cellStyle name="Comma 2 2 2 5 2 2 2 6" xfId="11417"/>
    <cellStyle name="Comma 2 2 2 5 2 2 2 7" xfId="9333"/>
    <cellStyle name="Comma 2 2 2 5 2 2 2 8" xfId="7249"/>
    <cellStyle name="Comma 2 2 2 5 2 2 2 9" xfId="5179"/>
    <cellStyle name="Comma 2 2 2 5 2 2 3" xfId="1553"/>
    <cellStyle name="Comma 2 2 2 5 2 2 3 2" xfId="18197"/>
    <cellStyle name="Comma 2 2 2 5 2 2 3 3" xfId="16113"/>
    <cellStyle name="Comma 2 2 2 5 2 2 3 4" xfId="14029"/>
    <cellStyle name="Comma 2 2 2 5 2 2 3 5" xfId="11945"/>
    <cellStyle name="Comma 2 2 2 5 2 2 3 6" xfId="9861"/>
    <cellStyle name="Comma 2 2 2 5 2 2 3 7" xfId="7777"/>
    <cellStyle name="Comma 2 2 2 5 2 2 3 8" xfId="5693"/>
    <cellStyle name="Comma 2 2 2 5 2 2 3 9" xfId="3637"/>
    <cellStyle name="Comma 2 2 2 5 2 2 4" xfId="17155"/>
    <cellStyle name="Comma 2 2 2 5 2 2 5" xfId="15071"/>
    <cellStyle name="Comma 2 2 2 5 2 2 6" xfId="12987"/>
    <cellStyle name="Comma 2 2 2 5 2 2 7" xfId="10903"/>
    <cellStyle name="Comma 2 2 2 5 2 2 8" xfId="8819"/>
    <cellStyle name="Comma 2 2 2 5 2 2 9" xfId="6735"/>
    <cellStyle name="Comma 2 2 2 5 2 3" xfId="766"/>
    <cellStyle name="Comma 2 2 2 5 2 3 10" xfId="2852"/>
    <cellStyle name="Comma 2 2 2 5 2 3 2" xfId="1810"/>
    <cellStyle name="Comma 2 2 2 5 2 3 2 2" xfId="18454"/>
    <cellStyle name="Comma 2 2 2 5 2 3 2 3" xfId="16370"/>
    <cellStyle name="Comma 2 2 2 5 2 3 2 4" xfId="14286"/>
    <cellStyle name="Comma 2 2 2 5 2 3 2 5" xfId="12202"/>
    <cellStyle name="Comma 2 2 2 5 2 3 2 6" xfId="10118"/>
    <cellStyle name="Comma 2 2 2 5 2 3 2 7" xfId="8034"/>
    <cellStyle name="Comma 2 2 2 5 2 3 2 8" xfId="5950"/>
    <cellStyle name="Comma 2 2 2 5 2 3 2 9" xfId="3894"/>
    <cellStyle name="Comma 2 2 2 5 2 3 3" xfId="17412"/>
    <cellStyle name="Comma 2 2 2 5 2 3 4" xfId="15328"/>
    <cellStyle name="Comma 2 2 2 5 2 3 5" xfId="13244"/>
    <cellStyle name="Comma 2 2 2 5 2 3 6" xfId="11160"/>
    <cellStyle name="Comma 2 2 2 5 2 3 7" xfId="9076"/>
    <cellStyle name="Comma 2 2 2 5 2 3 8" xfId="6992"/>
    <cellStyle name="Comma 2 2 2 5 2 3 9" xfId="4922"/>
    <cellStyle name="Comma 2 2 2 5 2 4" xfId="1292"/>
    <cellStyle name="Comma 2 2 2 5 2 4 2" xfId="17936"/>
    <cellStyle name="Comma 2 2 2 5 2 4 3" xfId="15852"/>
    <cellStyle name="Comma 2 2 2 5 2 4 4" xfId="13768"/>
    <cellStyle name="Comma 2 2 2 5 2 4 5" xfId="11684"/>
    <cellStyle name="Comma 2 2 2 5 2 4 6" xfId="9600"/>
    <cellStyle name="Comma 2 2 2 5 2 4 7" xfId="7516"/>
    <cellStyle name="Comma 2 2 2 5 2 4 8" xfId="5436"/>
    <cellStyle name="Comma 2 2 2 5 2 4 9" xfId="3376"/>
    <cellStyle name="Comma 2 2 2 5 2 5" xfId="16894"/>
    <cellStyle name="Comma 2 2 2 5 2 6" xfId="14810"/>
    <cellStyle name="Comma 2 2 2 5 2 7" xfId="12726"/>
    <cellStyle name="Comma 2 2 2 5 2 8" xfId="10642"/>
    <cellStyle name="Comma 2 2 2 5 2 9" xfId="8558"/>
    <cellStyle name="Comma 2 2 2 5 3" xfId="401"/>
    <cellStyle name="Comma 2 2 2 5 3 10" xfId="4557"/>
    <cellStyle name="Comma 2 2 2 5 3 11" xfId="2487"/>
    <cellStyle name="Comma 2 2 2 5 3 2" xfId="915"/>
    <cellStyle name="Comma 2 2 2 5 3 2 10" xfId="3001"/>
    <cellStyle name="Comma 2 2 2 5 3 2 2" xfId="1959"/>
    <cellStyle name="Comma 2 2 2 5 3 2 2 2" xfId="18603"/>
    <cellStyle name="Comma 2 2 2 5 3 2 2 3" xfId="16519"/>
    <cellStyle name="Comma 2 2 2 5 3 2 2 4" xfId="14435"/>
    <cellStyle name="Comma 2 2 2 5 3 2 2 5" xfId="12351"/>
    <cellStyle name="Comma 2 2 2 5 3 2 2 6" xfId="10267"/>
    <cellStyle name="Comma 2 2 2 5 3 2 2 7" xfId="8183"/>
    <cellStyle name="Comma 2 2 2 5 3 2 2 8" xfId="6099"/>
    <cellStyle name="Comma 2 2 2 5 3 2 2 9" xfId="4043"/>
    <cellStyle name="Comma 2 2 2 5 3 2 3" xfId="17561"/>
    <cellStyle name="Comma 2 2 2 5 3 2 4" xfId="15477"/>
    <cellStyle name="Comma 2 2 2 5 3 2 5" xfId="13393"/>
    <cellStyle name="Comma 2 2 2 5 3 2 6" xfId="11309"/>
    <cellStyle name="Comma 2 2 2 5 3 2 7" xfId="9225"/>
    <cellStyle name="Comma 2 2 2 5 3 2 8" xfId="7141"/>
    <cellStyle name="Comma 2 2 2 5 3 2 9" xfId="5071"/>
    <cellStyle name="Comma 2 2 2 5 3 3" xfId="1445"/>
    <cellStyle name="Comma 2 2 2 5 3 3 2" xfId="18089"/>
    <cellStyle name="Comma 2 2 2 5 3 3 3" xfId="16005"/>
    <cellStyle name="Comma 2 2 2 5 3 3 4" xfId="13921"/>
    <cellStyle name="Comma 2 2 2 5 3 3 5" xfId="11837"/>
    <cellStyle name="Comma 2 2 2 5 3 3 6" xfId="9753"/>
    <cellStyle name="Comma 2 2 2 5 3 3 7" xfId="7669"/>
    <cellStyle name="Comma 2 2 2 5 3 3 8" xfId="5585"/>
    <cellStyle name="Comma 2 2 2 5 3 3 9" xfId="3529"/>
    <cellStyle name="Comma 2 2 2 5 3 4" xfId="17047"/>
    <cellStyle name="Comma 2 2 2 5 3 5" xfId="14963"/>
    <cellStyle name="Comma 2 2 2 5 3 6" xfId="12879"/>
    <cellStyle name="Comma 2 2 2 5 3 7" xfId="10795"/>
    <cellStyle name="Comma 2 2 2 5 3 8" xfId="8711"/>
    <cellStyle name="Comma 2 2 2 5 3 9" xfId="6627"/>
    <cellStyle name="Comma 2 2 2 5 4" xfId="658"/>
    <cellStyle name="Comma 2 2 2 5 4 10" xfId="2744"/>
    <cellStyle name="Comma 2 2 2 5 4 2" xfId="1702"/>
    <cellStyle name="Comma 2 2 2 5 4 2 2" xfId="18346"/>
    <cellStyle name="Comma 2 2 2 5 4 2 3" xfId="16262"/>
    <cellStyle name="Comma 2 2 2 5 4 2 4" xfId="14178"/>
    <cellStyle name="Comma 2 2 2 5 4 2 5" xfId="12094"/>
    <cellStyle name="Comma 2 2 2 5 4 2 6" xfId="10010"/>
    <cellStyle name="Comma 2 2 2 5 4 2 7" xfId="7926"/>
    <cellStyle name="Comma 2 2 2 5 4 2 8" xfId="5842"/>
    <cellStyle name="Comma 2 2 2 5 4 2 9" xfId="3786"/>
    <cellStyle name="Comma 2 2 2 5 4 3" xfId="17304"/>
    <cellStyle name="Comma 2 2 2 5 4 4" xfId="15220"/>
    <cellStyle name="Comma 2 2 2 5 4 5" xfId="13136"/>
    <cellStyle name="Comma 2 2 2 5 4 6" xfId="11052"/>
    <cellStyle name="Comma 2 2 2 5 4 7" xfId="8968"/>
    <cellStyle name="Comma 2 2 2 5 4 8" xfId="6884"/>
    <cellStyle name="Comma 2 2 2 5 4 9" xfId="4814"/>
    <cellStyle name="Comma 2 2 2 5 5" xfId="1178"/>
    <cellStyle name="Comma 2 2 2 5 5 2" xfId="17822"/>
    <cellStyle name="Comma 2 2 2 5 5 3" xfId="15738"/>
    <cellStyle name="Comma 2 2 2 5 5 4" xfId="13654"/>
    <cellStyle name="Comma 2 2 2 5 5 5" xfId="11570"/>
    <cellStyle name="Comma 2 2 2 5 5 6" xfId="9486"/>
    <cellStyle name="Comma 2 2 2 5 5 7" xfId="7402"/>
    <cellStyle name="Comma 2 2 2 5 5 8" xfId="5328"/>
    <cellStyle name="Comma 2 2 2 5 5 9" xfId="3262"/>
    <cellStyle name="Comma 2 2 2 5 6" xfId="16780"/>
    <cellStyle name="Comma 2 2 2 5 7" xfId="14696"/>
    <cellStyle name="Comma 2 2 2 5 8" xfId="12612"/>
    <cellStyle name="Comma 2 2 2 5 9" xfId="10528"/>
    <cellStyle name="Comma 2 2 2 6" xfId="202"/>
    <cellStyle name="Comma 2 2 2 6 10" xfId="6436"/>
    <cellStyle name="Comma 2 2 2 6 11" xfId="4372"/>
    <cellStyle name="Comma 2 2 2 6 12" xfId="2296"/>
    <cellStyle name="Comma 2 2 2 6 2" xfId="473"/>
    <cellStyle name="Comma 2 2 2 6 2 10" xfId="4629"/>
    <cellStyle name="Comma 2 2 2 6 2 11" xfId="2559"/>
    <cellStyle name="Comma 2 2 2 6 2 2" xfId="987"/>
    <cellStyle name="Comma 2 2 2 6 2 2 10" xfId="3073"/>
    <cellStyle name="Comma 2 2 2 6 2 2 2" xfId="2031"/>
    <cellStyle name="Comma 2 2 2 6 2 2 2 2" xfId="18675"/>
    <cellStyle name="Comma 2 2 2 6 2 2 2 3" xfId="16591"/>
    <cellStyle name="Comma 2 2 2 6 2 2 2 4" xfId="14507"/>
    <cellStyle name="Comma 2 2 2 6 2 2 2 5" xfId="12423"/>
    <cellStyle name="Comma 2 2 2 6 2 2 2 6" xfId="10339"/>
    <cellStyle name="Comma 2 2 2 6 2 2 2 7" xfId="8255"/>
    <cellStyle name="Comma 2 2 2 6 2 2 2 8" xfId="6171"/>
    <cellStyle name="Comma 2 2 2 6 2 2 2 9" xfId="4115"/>
    <cellStyle name="Comma 2 2 2 6 2 2 3" xfId="17633"/>
    <cellStyle name="Comma 2 2 2 6 2 2 4" xfId="15549"/>
    <cellStyle name="Comma 2 2 2 6 2 2 5" xfId="13465"/>
    <cellStyle name="Comma 2 2 2 6 2 2 6" xfId="11381"/>
    <cellStyle name="Comma 2 2 2 6 2 2 7" xfId="9297"/>
    <cellStyle name="Comma 2 2 2 6 2 2 8" xfId="7213"/>
    <cellStyle name="Comma 2 2 2 6 2 2 9" xfId="5143"/>
    <cellStyle name="Comma 2 2 2 6 2 3" xfId="1517"/>
    <cellStyle name="Comma 2 2 2 6 2 3 2" xfId="18161"/>
    <cellStyle name="Comma 2 2 2 6 2 3 3" xfId="16077"/>
    <cellStyle name="Comma 2 2 2 6 2 3 4" xfId="13993"/>
    <cellStyle name="Comma 2 2 2 6 2 3 5" xfId="11909"/>
    <cellStyle name="Comma 2 2 2 6 2 3 6" xfId="9825"/>
    <cellStyle name="Comma 2 2 2 6 2 3 7" xfId="7741"/>
    <cellStyle name="Comma 2 2 2 6 2 3 8" xfId="5657"/>
    <cellStyle name="Comma 2 2 2 6 2 3 9" xfId="3601"/>
    <cellStyle name="Comma 2 2 2 6 2 4" xfId="17119"/>
    <cellStyle name="Comma 2 2 2 6 2 5" xfId="15035"/>
    <cellStyle name="Comma 2 2 2 6 2 6" xfId="12951"/>
    <cellStyle name="Comma 2 2 2 6 2 7" xfId="10867"/>
    <cellStyle name="Comma 2 2 2 6 2 8" xfId="8783"/>
    <cellStyle name="Comma 2 2 2 6 2 9" xfId="6699"/>
    <cellStyle name="Comma 2 2 2 6 3" xfId="730"/>
    <cellStyle name="Comma 2 2 2 6 3 10" xfId="2816"/>
    <cellStyle name="Comma 2 2 2 6 3 2" xfId="1774"/>
    <cellStyle name="Comma 2 2 2 6 3 2 2" xfId="18418"/>
    <cellStyle name="Comma 2 2 2 6 3 2 3" xfId="16334"/>
    <cellStyle name="Comma 2 2 2 6 3 2 4" xfId="14250"/>
    <cellStyle name="Comma 2 2 2 6 3 2 5" xfId="12166"/>
    <cellStyle name="Comma 2 2 2 6 3 2 6" xfId="10082"/>
    <cellStyle name="Comma 2 2 2 6 3 2 7" xfId="7998"/>
    <cellStyle name="Comma 2 2 2 6 3 2 8" xfId="5914"/>
    <cellStyle name="Comma 2 2 2 6 3 2 9" xfId="3858"/>
    <cellStyle name="Comma 2 2 2 6 3 3" xfId="17376"/>
    <cellStyle name="Comma 2 2 2 6 3 4" xfId="15292"/>
    <cellStyle name="Comma 2 2 2 6 3 5" xfId="13208"/>
    <cellStyle name="Comma 2 2 2 6 3 6" xfId="11124"/>
    <cellStyle name="Comma 2 2 2 6 3 7" xfId="9040"/>
    <cellStyle name="Comma 2 2 2 6 3 8" xfId="6956"/>
    <cellStyle name="Comma 2 2 2 6 3 9" xfId="4886"/>
    <cellStyle name="Comma 2 2 2 6 4" xfId="1254"/>
    <cellStyle name="Comma 2 2 2 6 4 2" xfId="17898"/>
    <cellStyle name="Comma 2 2 2 6 4 3" xfId="15814"/>
    <cellStyle name="Comma 2 2 2 6 4 4" xfId="13730"/>
    <cellStyle name="Comma 2 2 2 6 4 5" xfId="11646"/>
    <cellStyle name="Comma 2 2 2 6 4 6" xfId="9562"/>
    <cellStyle name="Comma 2 2 2 6 4 7" xfId="7478"/>
    <cellStyle name="Comma 2 2 2 6 4 8" xfId="5400"/>
    <cellStyle name="Comma 2 2 2 6 4 9" xfId="3338"/>
    <cellStyle name="Comma 2 2 2 6 5" xfId="16856"/>
    <cellStyle name="Comma 2 2 2 6 6" xfId="14772"/>
    <cellStyle name="Comma 2 2 2 6 7" xfId="12688"/>
    <cellStyle name="Comma 2 2 2 6 8" xfId="10604"/>
    <cellStyle name="Comma 2 2 2 6 9" xfId="8520"/>
    <cellStyle name="Comma 2 2 2 7" xfId="76"/>
    <cellStyle name="Comma 2 2 2 7 10" xfId="6320"/>
    <cellStyle name="Comma 2 2 2 7 11" xfId="4262"/>
    <cellStyle name="Comma 2 2 2 7 12" xfId="2180"/>
    <cellStyle name="Comma 2 2 2 7 2" xfId="363"/>
    <cellStyle name="Comma 2 2 2 7 2 10" xfId="4519"/>
    <cellStyle name="Comma 2 2 2 7 2 11" xfId="2449"/>
    <cellStyle name="Comma 2 2 2 7 2 2" xfId="877"/>
    <cellStyle name="Comma 2 2 2 7 2 2 10" xfId="2963"/>
    <cellStyle name="Comma 2 2 2 7 2 2 2" xfId="1921"/>
    <cellStyle name="Comma 2 2 2 7 2 2 2 2" xfId="18565"/>
    <cellStyle name="Comma 2 2 2 7 2 2 2 3" xfId="16481"/>
    <cellStyle name="Comma 2 2 2 7 2 2 2 4" xfId="14397"/>
    <cellStyle name="Comma 2 2 2 7 2 2 2 5" xfId="12313"/>
    <cellStyle name="Comma 2 2 2 7 2 2 2 6" xfId="10229"/>
    <cellStyle name="Comma 2 2 2 7 2 2 2 7" xfId="8145"/>
    <cellStyle name="Comma 2 2 2 7 2 2 2 8" xfId="6061"/>
    <cellStyle name="Comma 2 2 2 7 2 2 2 9" xfId="4005"/>
    <cellStyle name="Comma 2 2 2 7 2 2 3" xfId="17523"/>
    <cellStyle name="Comma 2 2 2 7 2 2 4" xfId="15439"/>
    <cellStyle name="Comma 2 2 2 7 2 2 5" xfId="13355"/>
    <cellStyle name="Comma 2 2 2 7 2 2 6" xfId="11271"/>
    <cellStyle name="Comma 2 2 2 7 2 2 7" xfId="9187"/>
    <cellStyle name="Comma 2 2 2 7 2 2 8" xfId="7103"/>
    <cellStyle name="Comma 2 2 2 7 2 2 9" xfId="5033"/>
    <cellStyle name="Comma 2 2 2 7 2 3" xfId="1407"/>
    <cellStyle name="Comma 2 2 2 7 2 3 2" xfId="18051"/>
    <cellStyle name="Comma 2 2 2 7 2 3 3" xfId="15967"/>
    <cellStyle name="Comma 2 2 2 7 2 3 4" xfId="13883"/>
    <cellStyle name="Comma 2 2 2 7 2 3 5" xfId="11799"/>
    <cellStyle name="Comma 2 2 2 7 2 3 6" xfId="9715"/>
    <cellStyle name="Comma 2 2 2 7 2 3 7" xfId="7631"/>
    <cellStyle name="Comma 2 2 2 7 2 3 8" xfId="5547"/>
    <cellStyle name="Comma 2 2 2 7 2 3 9" xfId="3491"/>
    <cellStyle name="Comma 2 2 2 7 2 4" xfId="17009"/>
    <cellStyle name="Comma 2 2 2 7 2 5" xfId="14925"/>
    <cellStyle name="Comma 2 2 2 7 2 6" xfId="12841"/>
    <cellStyle name="Comma 2 2 2 7 2 7" xfId="10757"/>
    <cellStyle name="Comma 2 2 2 7 2 8" xfId="8673"/>
    <cellStyle name="Comma 2 2 2 7 2 9" xfId="6589"/>
    <cellStyle name="Comma 2 2 2 7 3" xfId="620"/>
    <cellStyle name="Comma 2 2 2 7 3 10" xfId="2706"/>
    <cellStyle name="Comma 2 2 2 7 3 2" xfId="1664"/>
    <cellStyle name="Comma 2 2 2 7 3 2 2" xfId="18308"/>
    <cellStyle name="Comma 2 2 2 7 3 2 3" xfId="16224"/>
    <cellStyle name="Comma 2 2 2 7 3 2 4" xfId="14140"/>
    <cellStyle name="Comma 2 2 2 7 3 2 5" xfId="12056"/>
    <cellStyle name="Comma 2 2 2 7 3 2 6" xfId="9972"/>
    <cellStyle name="Comma 2 2 2 7 3 2 7" xfId="7888"/>
    <cellStyle name="Comma 2 2 2 7 3 2 8" xfId="5804"/>
    <cellStyle name="Comma 2 2 2 7 3 2 9" xfId="3748"/>
    <cellStyle name="Comma 2 2 2 7 3 3" xfId="17266"/>
    <cellStyle name="Comma 2 2 2 7 3 4" xfId="15182"/>
    <cellStyle name="Comma 2 2 2 7 3 5" xfId="13098"/>
    <cellStyle name="Comma 2 2 2 7 3 6" xfId="11014"/>
    <cellStyle name="Comma 2 2 2 7 3 7" xfId="8930"/>
    <cellStyle name="Comma 2 2 2 7 3 8" xfId="6846"/>
    <cellStyle name="Comma 2 2 2 7 3 9" xfId="4776"/>
    <cellStyle name="Comma 2 2 2 7 4" xfId="1136"/>
    <cellStyle name="Comma 2 2 2 7 4 2" xfId="17782"/>
    <cellStyle name="Comma 2 2 2 7 4 3" xfId="15698"/>
    <cellStyle name="Comma 2 2 2 7 4 4" xfId="13614"/>
    <cellStyle name="Comma 2 2 2 7 4 5" xfId="11530"/>
    <cellStyle name="Comma 2 2 2 7 4 6" xfId="9446"/>
    <cellStyle name="Comma 2 2 2 7 4 7" xfId="7362"/>
    <cellStyle name="Comma 2 2 2 7 4 8" xfId="5290"/>
    <cellStyle name="Comma 2 2 2 7 4 9" xfId="3222"/>
    <cellStyle name="Comma 2 2 2 7 5" xfId="16740"/>
    <cellStyle name="Comma 2 2 2 7 6" xfId="14656"/>
    <cellStyle name="Comma 2 2 2 7 7" xfId="12572"/>
    <cellStyle name="Comma 2 2 2 7 8" xfId="10488"/>
    <cellStyle name="Comma 2 2 2 7 9" xfId="8404"/>
    <cellStyle name="Comma 2 2 2 8" xfId="340"/>
    <cellStyle name="Comma 2 2 2 8 10" xfId="4496"/>
    <cellStyle name="Comma 2 2 2 8 11" xfId="2426"/>
    <cellStyle name="Comma 2 2 2 8 2" xfId="854"/>
    <cellStyle name="Comma 2 2 2 8 2 10" xfId="2940"/>
    <cellStyle name="Comma 2 2 2 8 2 2" xfId="1898"/>
    <cellStyle name="Comma 2 2 2 8 2 2 2" xfId="18542"/>
    <cellStyle name="Comma 2 2 2 8 2 2 3" xfId="16458"/>
    <cellStyle name="Comma 2 2 2 8 2 2 4" xfId="14374"/>
    <cellStyle name="Comma 2 2 2 8 2 2 5" xfId="12290"/>
    <cellStyle name="Comma 2 2 2 8 2 2 6" xfId="10206"/>
    <cellStyle name="Comma 2 2 2 8 2 2 7" xfId="8122"/>
    <cellStyle name="Comma 2 2 2 8 2 2 8" xfId="6038"/>
    <cellStyle name="Comma 2 2 2 8 2 2 9" xfId="3982"/>
    <cellStyle name="Comma 2 2 2 8 2 3" xfId="17500"/>
    <cellStyle name="Comma 2 2 2 8 2 4" xfId="15416"/>
    <cellStyle name="Comma 2 2 2 8 2 5" xfId="13332"/>
    <cellStyle name="Comma 2 2 2 8 2 6" xfId="11248"/>
    <cellStyle name="Comma 2 2 2 8 2 7" xfId="9164"/>
    <cellStyle name="Comma 2 2 2 8 2 8" xfId="7080"/>
    <cellStyle name="Comma 2 2 2 8 2 9" xfId="5010"/>
    <cellStyle name="Comma 2 2 2 8 3" xfId="1384"/>
    <cellStyle name="Comma 2 2 2 8 3 2" xfId="18028"/>
    <cellStyle name="Comma 2 2 2 8 3 3" xfId="15944"/>
    <cellStyle name="Comma 2 2 2 8 3 4" xfId="13860"/>
    <cellStyle name="Comma 2 2 2 8 3 5" xfId="11776"/>
    <cellStyle name="Comma 2 2 2 8 3 6" xfId="9692"/>
    <cellStyle name="Comma 2 2 2 8 3 7" xfId="7608"/>
    <cellStyle name="Comma 2 2 2 8 3 8" xfId="5524"/>
    <cellStyle name="Comma 2 2 2 8 3 9" xfId="3468"/>
    <cellStyle name="Comma 2 2 2 8 4" xfId="16986"/>
    <cellStyle name="Comma 2 2 2 8 5" xfId="14902"/>
    <cellStyle name="Comma 2 2 2 8 6" xfId="12818"/>
    <cellStyle name="Comma 2 2 2 8 7" xfId="10734"/>
    <cellStyle name="Comma 2 2 2 8 8" xfId="8650"/>
    <cellStyle name="Comma 2 2 2 8 9" xfId="6566"/>
    <cellStyle name="Comma 2 2 2 9" xfId="597"/>
    <cellStyle name="Comma 2 2 2 9 10" xfId="2683"/>
    <cellStyle name="Comma 2 2 2 9 2" xfId="1641"/>
    <cellStyle name="Comma 2 2 2 9 2 2" xfId="18285"/>
    <cellStyle name="Comma 2 2 2 9 2 3" xfId="16201"/>
    <cellStyle name="Comma 2 2 2 9 2 4" xfId="14117"/>
    <cellStyle name="Comma 2 2 2 9 2 5" xfId="12033"/>
    <cellStyle name="Comma 2 2 2 9 2 6" xfId="9949"/>
    <cellStyle name="Comma 2 2 2 9 2 7" xfId="7865"/>
    <cellStyle name="Comma 2 2 2 9 2 8" xfId="5781"/>
    <cellStyle name="Comma 2 2 2 9 2 9" xfId="3725"/>
    <cellStyle name="Comma 2 2 2 9 3" xfId="17243"/>
    <cellStyle name="Comma 2 2 2 9 4" xfId="15159"/>
    <cellStyle name="Comma 2 2 2 9 5" xfId="13075"/>
    <cellStyle name="Comma 2 2 2 9 6" xfId="10991"/>
    <cellStyle name="Comma 2 2 2 9 7" xfId="8907"/>
    <cellStyle name="Comma 2 2 2 9 8" xfId="6823"/>
    <cellStyle name="Comma 2 2 2 9 9" xfId="4753"/>
    <cellStyle name="Comma 2 2 20" xfId="2152"/>
    <cellStyle name="Comma 2 2 3" xfId="61"/>
    <cellStyle name="Comma 2 2 3 10" xfId="1121"/>
    <cellStyle name="Comma 2 2 3 10 2" xfId="17767"/>
    <cellStyle name="Comma 2 2 3 10 3" xfId="15683"/>
    <cellStyle name="Comma 2 2 3 10 4" xfId="13599"/>
    <cellStyle name="Comma 2 2 3 10 5" xfId="11515"/>
    <cellStyle name="Comma 2 2 3 10 6" xfId="9431"/>
    <cellStyle name="Comma 2 2 3 10 7" xfId="7347"/>
    <cellStyle name="Comma 2 2 3 10 8" xfId="5275"/>
    <cellStyle name="Comma 2 2 3 10 9" xfId="3207"/>
    <cellStyle name="Comma 2 2 3 11" xfId="16725"/>
    <cellStyle name="Comma 2 2 3 12" xfId="14641"/>
    <cellStyle name="Comma 2 2 3 13" xfId="12557"/>
    <cellStyle name="Comma 2 2 3 14" xfId="10473"/>
    <cellStyle name="Comma 2 2 3 15" xfId="8389"/>
    <cellStyle name="Comma 2 2 3 16" xfId="6305"/>
    <cellStyle name="Comma 2 2 3 17" xfId="4247"/>
    <cellStyle name="Comma 2 2 3 18" xfId="2165"/>
    <cellStyle name="Comma 2 2 3 2" xfId="93"/>
    <cellStyle name="Comma 2 2 3 2 10" xfId="14671"/>
    <cellStyle name="Comma 2 2 3 2 11" xfId="12587"/>
    <cellStyle name="Comma 2 2 3 2 12" xfId="10503"/>
    <cellStyle name="Comma 2 2 3 2 13" xfId="8419"/>
    <cellStyle name="Comma 2 2 3 2 14" xfId="6335"/>
    <cellStyle name="Comma 2 2 3 2 15" xfId="4276"/>
    <cellStyle name="Comma 2 2 3 2 16" xfId="2195"/>
    <cellStyle name="Comma 2 2 3 2 2" xfId="113"/>
    <cellStyle name="Comma 2 2 3 2 2 10" xfId="12606"/>
    <cellStyle name="Comma 2 2 3 2 2 11" xfId="10522"/>
    <cellStyle name="Comma 2 2 3 2 2 12" xfId="8438"/>
    <cellStyle name="Comma 2 2 3 2 2 13" xfId="6354"/>
    <cellStyle name="Comma 2 2 3 2 2 14" xfId="4294"/>
    <cellStyle name="Comma 2 2 3 2 2 15" xfId="2214"/>
    <cellStyle name="Comma 2 2 3 2 2 2" xfId="191"/>
    <cellStyle name="Comma 2 2 3 2 2 2 10" xfId="8514"/>
    <cellStyle name="Comma 2 2 3 2 2 2 11" xfId="6430"/>
    <cellStyle name="Comma 2 2 3 2 2 2 12" xfId="4366"/>
    <cellStyle name="Comma 2 2 3 2 2 2 13" xfId="2290"/>
    <cellStyle name="Comma 2 2 3 2 2 2 2" xfId="313"/>
    <cellStyle name="Comma 2 2 3 2 2 2 2 10" xfId="6544"/>
    <cellStyle name="Comma 2 2 3 2 2 2 2 11" xfId="4474"/>
    <cellStyle name="Comma 2 2 3 2 2 2 2 12" xfId="2404"/>
    <cellStyle name="Comma 2 2 3 2 2 2 2 2" xfId="575"/>
    <cellStyle name="Comma 2 2 3 2 2 2 2 2 10" xfId="4731"/>
    <cellStyle name="Comma 2 2 3 2 2 2 2 2 11" xfId="2661"/>
    <cellStyle name="Comma 2 2 3 2 2 2 2 2 2" xfId="1089"/>
    <cellStyle name="Comma 2 2 3 2 2 2 2 2 2 10" xfId="3175"/>
    <cellStyle name="Comma 2 2 3 2 2 2 2 2 2 2" xfId="2133"/>
    <cellStyle name="Comma 2 2 3 2 2 2 2 2 2 2 2" xfId="18777"/>
    <cellStyle name="Comma 2 2 3 2 2 2 2 2 2 2 3" xfId="16693"/>
    <cellStyle name="Comma 2 2 3 2 2 2 2 2 2 2 4" xfId="14609"/>
    <cellStyle name="Comma 2 2 3 2 2 2 2 2 2 2 5" xfId="12525"/>
    <cellStyle name="Comma 2 2 3 2 2 2 2 2 2 2 6" xfId="10441"/>
    <cellStyle name="Comma 2 2 3 2 2 2 2 2 2 2 7" xfId="8357"/>
    <cellStyle name="Comma 2 2 3 2 2 2 2 2 2 2 8" xfId="6273"/>
    <cellStyle name="Comma 2 2 3 2 2 2 2 2 2 2 9" xfId="4217"/>
    <cellStyle name="Comma 2 2 3 2 2 2 2 2 2 3" xfId="17735"/>
    <cellStyle name="Comma 2 2 3 2 2 2 2 2 2 4" xfId="15651"/>
    <cellStyle name="Comma 2 2 3 2 2 2 2 2 2 5" xfId="13567"/>
    <cellStyle name="Comma 2 2 3 2 2 2 2 2 2 6" xfId="11483"/>
    <cellStyle name="Comma 2 2 3 2 2 2 2 2 2 7" xfId="9399"/>
    <cellStyle name="Comma 2 2 3 2 2 2 2 2 2 8" xfId="7315"/>
    <cellStyle name="Comma 2 2 3 2 2 2 2 2 2 9" xfId="5245"/>
    <cellStyle name="Comma 2 2 3 2 2 2 2 2 3" xfId="1619"/>
    <cellStyle name="Comma 2 2 3 2 2 2 2 2 3 2" xfId="18263"/>
    <cellStyle name="Comma 2 2 3 2 2 2 2 2 3 3" xfId="16179"/>
    <cellStyle name="Comma 2 2 3 2 2 2 2 2 3 4" xfId="14095"/>
    <cellStyle name="Comma 2 2 3 2 2 2 2 2 3 5" xfId="12011"/>
    <cellStyle name="Comma 2 2 3 2 2 2 2 2 3 6" xfId="9927"/>
    <cellStyle name="Comma 2 2 3 2 2 2 2 2 3 7" xfId="7843"/>
    <cellStyle name="Comma 2 2 3 2 2 2 2 2 3 8" xfId="5759"/>
    <cellStyle name="Comma 2 2 3 2 2 2 2 2 3 9" xfId="3703"/>
    <cellStyle name="Comma 2 2 3 2 2 2 2 2 4" xfId="17221"/>
    <cellStyle name="Comma 2 2 3 2 2 2 2 2 5" xfId="15137"/>
    <cellStyle name="Comma 2 2 3 2 2 2 2 2 6" xfId="13053"/>
    <cellStyle name="Comma 2 2 3 2 2 2 2 2 7" xfId="10969"/>
    <cellStyle name="Comma 2 2 3 2 2 2 2 2 8" xfId="8885"/>
    <cellStyle name="Comma 2 2 3 2 2 2 2 2 9" xfId="6801"/>
    <cellStyle name="Comma 2 2 3 2 2 2 2 3" xfId="832"/>
    <cellStyle name="Comma 2 2 3 2 2 2 2 3 10" xfId="2918"/>
    <cellStyle name="Comma 2 2 3 2 2 2 2 3 2" xfId="1876"/>
    <cellStyle name="Comma 2 2 3 2 2 2 2 3 2 2" xfId="18520"/>
    <cellStyle name="Comma 2 2 3 2 2 2 2 3 2 3" xfId="16436"/>
    <cellStyle name="Comma 2 2 3 2 2 2 2 3 2 4" xfId="14352"/>
    <cellStyle name="Comma 2 2 3 2 2 2 2 3 2 5" xfId="12268"/>
    <cellStyle name="Comma 2 2 3 2 2 2 2 3 2 6" xfId="10184"/>
    <cellStyle name="Comma 2 2 3 2 2 2 2 3 2 7" xfId="8100"/>
    <cellStyle name="Comma 2 2 3 2 2 2 2 3 2 8" xfId="6016"/>
    <cellStyle name="Comma 2 2 3 2 2 2 2 3 2 9" xfId="3960"/>
    <cellStyle name="Comma 2 2 3 2 2 2 2 3 3" xfId="17478"/>
    <cellStyle name="Comma 2 2 3 2 2 2 2 3 4" xfId="15394"/>
    <cellStyle name="Comma 2 2 3 2 2 2 2 3 5" xfId="13310"/>
    <cellStyle name="Comma 2 2 3 2 2 2 2 3 6" xfId="11226"/>
    <cellStyle name="Comma 2 2 3 2 2 2 2 3 7" xfId="9142"/>
    <cellStyle name="Comma 2 2 3 2 2 2 2 3 8" xfId="7058"/>
    <cellStyle name="Comma 2 2 3 2 2 2 2 3 9" xfId="4988"/>
    <cellStyle name="Comma 2 2 3 2 2 2 2 4" xfId="1362"/>
    <cellStyle name="Comma 2 2 3 2 2 2 2 4 2" xfId="18006"/>
    <cellStyle name="Comma 2 2 3 2 2 2 2 4 3" xfId="15922"/>
    <cellStyle name="Comma 2 2 3 2 2 2 2 4 4" xfId="13838"/>
    <cellStyle name="Comma 2 2 3 2 2 2 2 4 5" xfId="11754"/>
    <cellStyle name="Comma 2 2 3 2 2 2 2 4 6" xfId="9670"/>
    <cellStyle name="Comma 2 2 3 2 2 2 2 4 7" xfId="7586"/>
    <cellStyle name="Comma 2 2 3 2 2 2 2 4 8" xfId="5502"/>
    <cellStyle name="Comma 2 2 3 2 2 2 2 4 9" xfId="3446"/>
    <cellStyle name="Comma 2 2 3 2 2 2 2 5" xfId="16964"/>
    <cellStyle name="Comma 2 2 3 2 2 2 2 6" xfId="14880"/>
    <cellStyle name="Comma 2 2 3 2 2 2 2 7" xfId="12796"/>
    <cellStyle name="Comma 2 2 3 2 2 2 2 8" xfId="10712"/>
    <cellStyle name="Comma 2 2 3 2 2 2 2 9" xfId="8628"/>
    <cellStyle name="Comma 2 2 3 2 2 2 3" xfId="467"/>
    <cellStyle name="Comma 2 2 3 2 2 2 3 10" xfId="4623"/>
    <cellStyle name="Comma 2 2 3 2 2 2 3 11" xfId="2553"/>
    <cellStyle name="Comma 2 2 3 2 2 2 3 2" xfId="981"/>
    <cellStyle name="Comma 2 2 3 2 2 2 3 2 10" xfId="3067"/>
    <cellStyle name="Comma 2 2 3 2 2 2 3 2 2" xfId="2025"/>
    <cellStyle name="Comma 2 2 3 2 2 2 3 2 2 2" xfId="18669"/>
    <cellStyle name="Comma 2 2 3 2 2 2 3 2 2 3" xfId="16585"/>
    <cellStyle name="Comma 2 2 3 2 2 2 3 2 2 4" xfId="14501"/>
    <cellStyle name="Comma 2 2 3 2 2 2 3 2 2 5" xfId="12417"/>
    <cellStyle name="Comma 2 2 3 2 2 2 3 2 2 6" xfId="10333"/>
    <cellStyle name="Comma 2 2 3 2 2 2 3 2 2 7" xfId="8249"/>
    <cellStyle name="Comma 2 2 3 2 2 2 3 2 2 8" xfId="6165"/>
    <cellStyle name="Comma 2 2 3 2 2 2 3 2 2 9" xfId="4109"/>
    <cellStyle name="Comma 2 2 3 2 2 2 3 2 3" xfId="17627"/>
    <cellStyle name="Comma 2 2 3 2 2 2 3 2 4" xfId="15543"/>
    <cellStyle name="Comma 2 2 3 2 2 2 3 2 5" xfId="13459"/>
    <cellStyle name="Comma 2 2 3 2 2 2 3 2 6" xfId="11375"/>
    <cellStyle name="Comma 2 2 3 2 2 2 3 2 7" xfId="9291"/>
    <cellStyle name="Comma 2 2 3 2 2 2 3 2 8" xfId="7207"/>
    <cellStyle name="Comma 2 2 3 2 2 2 3 2 9" xfId="5137"/>
    <cellStyle name="Comma 2 2 3 2 2 2 3 3" xfId="1511"/>
    <cellStyle name="Comma 2 2 3 2 2 2 3 3 2" xfId="18155"/>
    <cellStyle name="Comma 2 2 3 2 2 2 3 3 3" xfId="16071"/>
    <cellStyle name="Comma 2 2 3 2 2 2 3 3 4" xfId="13987"/>
    <cellStyle name="Comma 2 2 3 2 2 2 3 3 5" xfId="11903"/>
    <cellStyle name="Comma 2 2 3 2 2 2 3 3 6" xfId="9819"/>
    <cellStyle name="Comma 2 2 3 2 2 2 3 3 7" xfId="7735"/>
    <cellStyle name="Comma 2 2 3 2 2 2 3 3 8" xfId="5651"/>
    <cellStyle name="Comma 2 2 3 2 2 2 3 3 9" xfId="3595"/>
    <cellStyle name="Comma 2 2 3 2 2 2 3 4" xfId="17113"/>
    <cellStyle name="Comma 2 2 3 2 2 2 3 5" xfId="15029"/>
    <cellStyle name="Comma 2 2 3 2 2 2 3 6" xfId="12945"/>
    <cellStyle name="Comma 2 2 3 2 2 2 3 7" xfId="10861"/>
    <cellStyle name="Comma 2 2 3 2 2 2 3 8" xfId="8777"/>
    <cellStyle name="Comma 2 2 3 2 2 2 3 9" xfId="6693"/>
    <cellStyle name="Comma 2 2 3 2 2 2 4" xfId="724"/>
    <cellStyle name="Comma 2 2 3 2 2 2 4 10" xfId="2810"/>
    <cellStyle name="Comma 2 2 3 2 2 2 4 2" xfId="1768"/>
    <cellStyle name="Comma 2 2 3 2 2 2 4 2 2" xfId="18412"/>
    <cellStyle name="Comma 2 2 3 2 2 2 4 2 3" xfId="16328"/>
    <cellStyle name="Comma 2 2 3 2 2 2 4 2 4" xfId="14244"/>
    <cellStyle name="Comma 2 2 3 2 2 2 4 2 5" xfId="12160"/>
    <cellStyle name="Comma 2 2 3 2 2 2 4 2 6" xfId="10076"/>
    <cellStyle name="Comma 2 2 3 2 2 2 4 2 7" xfId="7992"/>
    <cellStyle name="Comma 2 2 3 2 2 2 4 2 8" xfId="5908"/>
    <cellStyle name="Comma 2 2 3 2 2 2 4 2 9" xfId="3852"/>
    <cellStyle name="Comma 2 2 3 2 2 2 4 3" xfId="17370"/>
    <cellStyle name="Comma 2 2 3 2 2 2 4 4" xfId="15286"/>
    <cellStyle name="Comma 2 2 3 2 2 2 4 5" xfId="13202"/>
    <cellStyle name="Comma 2 2 3 2 2 2 4 6" xfId="11118"/>
    <cellStyle name="Comma 2 2 3 2 2 2 4 7" xfId="9034"/>
    <cellStyle name="Comma 2 2 3 2 2 2 4 8" xfId="6950"/>
    <cellStyle name="Comma 2 2 3 2 2 2 4 9" xfId="4880"/>
    <cellStyle name="Comma 2 2 3 2 2 2 5" xfId="1248"/>
    <cellStyle name="Comma 2 2 3 2 2 2 5 2" xfId="17892"/>
    <cellStyle name="Comma 2 2 3 2 2 2 5 3" xfId="15808"/>
    <cellStyle name="Comma 2 2 3 2 2 2 5 4" xfId="13724"/>
    <cellStyle name="Comma 2 2 3 2 2 2 5 5" xfId="11640"/>
    <cellStyle name="Comma 2 2 3 2 2 2 5 6" xfId="9556"/>
    <cellStyle name="Comma 2 2 3 2 2 2 5 7" xfId="7472"/>
    <cellStyle name="Comma 2 2 3 2 2 2 5 8" xfId="5394"/>
    <cellStyle name="Comma 2 2 3 2 2 2 5 9" xfId="3332"/>
    <cellStyle name="Comma 2 2 3 2 2 2 6" xfId="16850"/>
    <cellStyle name="Comma 2 2 3 2 2 2 7" xfId="14766"/>
    <cellStyle name="Comma 2 2 3 2 2 2 8" xfId="12682"/>
    <cellStyle name="Comma 2 2 3 2 2 2 9" xfId="10598"/>
    <cellStyle name="Comma 2 2 3 2 2 3" xfId="152"/>
    <cellStyle name="Comma 2 2 3 2 2 3 10" xfId="8476"/>
    <cellStyle name="Comma 2 2 3 2 2 3 11" xfId="6392"/>
    <cellStyle name="Comma 2 2 3 2 2 3 12" xfId="4330"/>
    <cellStyle name="Comma 2 2 3 2 2 3 13" xfId="2252"/>
    <cellStyle name="Comma 2 2 3 2 2 3 2" xfId="274"/>
    <cellStyle name="Comma 2 2 3 2 2 3 2 10" xfId="6506"/>
    <cellStyle name="Comma 2 2 3 2 2 3 2 11" xfId="4438"/>
    <cellStyle name="Comma 2 2 3 2 2 3 2 12" xfId="2366"/>
    <cellStyle name="Comma 2 2 3 2 2 3 2 2" xfId="539"/>
    <cellStyle name="Comma 2 2 3 2 2 3 2 2 10" xfId="4695"/>
    <cellStyle name="Comma 2 2 3 2 2 3 2 2 11" xfId="2625"/>
    <cellStyle name="Comma 2 2 3 2 2 3 2 2 2" xfId="1053"/>
    <cellStyle name="Comma 2 2 3 2 2 3 2 2 2 10" xfId="3139"/>
    <cellStyle name="Comma 2 2 3 2 2 3 2 2 2 2" xfId="2097"/>
    <cellStyle name="Comma 2 2 3 2 2 3 2 2 2 2 2" xfId="18741"/>
    <cellStyle name="Comma 2 2 3 2 2 3 2 2 2 2 3" xfId="16657"/>
    <cellStyle name="Comma 2 2 3 2 2 3 2 2 2 2 4" xfId="14573"/>
    <cellStyle name="Comma 2 2 3 2 2 3 2 2 2 2 5" xfId="12489"/>
    <cellStyle name="Comma 2 2 3 2 2 3 2 2 2 2 6" xfId="10405"/>
    <cellStyle name="Comma 2 2 3 2 2 3 2 2 2 2 7" xfId="8321"/>
    <cellStyle name="Comma 2 2 3 2 2 3 2 2 2 2 8" xfId="6237"/>
    <cellStyle name="Comma 2 2 3 2 2 3 2 2 2 2 9" xfId="4181"/>
    <cellStyle name="Comma 2 2 3 2 2 3 2 2 2 3" xfId="17699"/>
    <cellStyle name="Comma 2 2 3 2 2 3 2 2 2 4" xfId="15615"/>
    <cellStyle name="Comma 2 2 3 2 2 3 2 2 2 5" xfId="13531"/>
    <cellStyle name="Comma 2 2 3 2 2 3 2 2 2 6" xfId="11447"/>
    <cellStyle name="Comma 2 2 3 2 2 3 2 2 2 7" xfId="9363"/>
    <cellStyle name="Comma 2 2 3 2 2 3 2 2 2 8" xfId="7279"/>
    <cellStyle name="Comma 2 2 3 2 2 3 2 2 2 9" xfId="5209"/>
    <cellStyle name="Comma 2 2 3 2 2 3 2 2 3" xfId="1583"/>
    <cellStyle name="Comma 2 2 3 2 2 3 2 2 3 2" xfId="18227"/>
    <cellStyle name="Comma 2 2 3 2 2 3 2 2 3 3" xfId="16143"/>
    <cellStyle name="Comma 2 2 3 2 2 3 2 2 3 4" xfId="14059"/>
    <cellStyle name="Comma 2 2 3 2 2 3 2 2 3 5" xfId="11975"/>
    <cellStyle name="Comma 2 2 3 2 2 3 2 2 3 6" xfId="9891"/>
    <cellStyle name="Comma 2 2 3 2 2 3 2 2 3 7" xfId="7807"/>
    <cellStyle name="Comma 2 2 3 2 2 3 2 2 3 8" xfId="5723"/>
    <cellStyle name="Comma 2 2 3 2 2 3 2 2 3 9" xfId="3667"/>
    <cellStyle name="Comma 2 2 3 2 2 3 2 2 4" xfId="17185"/>
    <cellStyle name="Comma 2 2 3 2 2 3 2 2 5" xfId="15101"/>
    <cellStyle name="Comma 2 2 3 2 2 3 2 2 6" xfId="13017"/>
    <cellStyle name="Comma 2 2 3 2 2 3 2 2 7" xfId="10933"/>
    <cellStyle name="Comma 2 2 3 2 2 3 2 2 8" xfId="8849"/>
    <cellStyle name="Comma 2 2 3 2 2 3 2 2 9" xfId="6765"/>
    <cellStyle name="Comma 2 2 3 2 2 3 2 3" xfId="796"/>
    <cellStyle name="Comma 2 2 3 2 2 3 2 3 10" xfId="2882"/>
    <cellStyle name="Comma 2 2 3 2 2 3 2 3 2" xfId="1840"/>
    <cellStyle name="Comma 2 2 3 2 2 3 2 3 2 2" xfId="18484"/>
    <cellStyle name="Comma 2 2 3 2 2 3 2 3 2 3" xfId="16400"/>
    <cellStyle name="Comma 2 2 3 2 2 3 2 3 2 4" xfId="14316"/>
    <cellStyle name="Comma 2 2 3 2 2 3 2 3 2 5" xfId="12232"/>
    <cellStyle name="Comma 2 2 3 2 2 3 2 3 2 6" xfId="10148"/>
    <cellStyle name="Comma 2 2 3 2 2 3 2 3 2 7" xfId="8064"/>
    <cellStyle name="Comma 2 2 3 2 2 3 2 3 2 8" xfId="5980"/>
    <cellStyle name="Comma 2 2 3 2 2 3 2 3 2 9" xfId="3924"/>
    <cellStyle name="Comma 2 2 3 2 2 3 2 3 3" xfId="17442"/>
    <cellStyle name="Comma 2 2 3 2 2 3 2 3 4" xfId="15358"/>
    <cellStyle name="Comma 2 2 3 2 2 3 2 3 5" xfId="13274"/>
    <cellStyle name="Comma 2 2 3 2 2 3 2 3 6" xfId="11190"/>
    <cellStyle name="Comma 2 2 3 2 2 3 2 3 7" xfId="9106"/>
    <cellStyle name="Comma 2 2 3 2 2 3 2 3 8" xfId="7022"/>
    <cellStyle name="Comma 2 2 3 2 2 3 2 3 9" xfId="4952"/>
    <cellStyle name="Comma 2 2 3 2 2 3 2 4" xfId="1324"/>
    <cellStyle name="Comma 2 2 3 2 2 3 2 4 2" xfId="17968"/>
    <cellStyle name="Comma 2 2 3 2 2 3 2 4 3" xfId="15884"/>
    <cellStyle name="Comma 2 2 3 2 2 3 2 4 4" xfId="13800"/>
    <cellStyle name="Comma 2 2 3 2 2 3 2 4 5" xfId="11716"/>
    <cellStyle name="Comma 2 2 3 2 2 3 2 4 6" xfId="9632"/>
    <cellStyle name="Comma 2 2 3 2 2 3 2 4 7" xfId="7548"/>
    <cellStyle name="Comma 2 2 3 2 2 3 2 4 8" xfId="5466"/>
    <cellStyle name="Comma 2 2 3 2 2 3 2 4 9" xfId="3408"/>
    <cellStyle name="Comma 2 2 3 2 2 3 2 5" xfId="16926"/>
    <cellStyle name="Comma 2 2 3 2 2 3 2 6" xfId="14842"/>
    <cellStyle name="Comma 2 2 3 2 2 3 2 7" xfId="12758"/>
    <cellStyle name="Comma 2 2 3 2 2 3 2 8" xfId="10674"/>
    <cellStyle name="Comma 2 2 3 2 2 3 2 9" xfId="8590"/>
    <cellStyle name="Comma 2 2 3 2 2 3 3" xfId="431"/>
    <cellStyle name="Comma 2 2 3 2 2 3 3 10" xfId="4587"/>
    <cellStyle name="Comma 2 2 3 2 2 3 3 11" xfId="2517"/>
    <cellStyle name="Comma 2 2 3 2 2 3 3 2" xfId="945"/>
    <cellStyle name="Comma 2 2 3 2 2 3 3 2 10" xfId="3031"/>
    <cellStyle name="Comma 2 2 3 2 2 3 3 2 2" xfId="1989"/>
    <cellStyle name="Comma 2 2 3 2 2 3 3 2 2 2" xfId="18633"/>
    <cellStyle name="Comma 2 2 3 2 2 3 3 2 2 3" xfId="16549"/>
    <cellStyle name="Comma 2 2 3 2 2 3 3 2 2 4" xfId="14465"/>
    <cellStyle name="Comma 2 2 3 2 2 3 3 2 2 5" xfId="12381"/>
    <cellStyle name="Comma 2 2 3 2 2 3 3 2 2 6" xfId="10297"/>
    <cellStyle name="Comma 2 2 3 2 2 3 3 2 2 7" xfId="8213"/>
    <cellStyle name="Comma 2 2 3 2 2 3 3 2 2 8" xfId="6129"/>
    <cellStyle name="Comma 2 2 3 2 2 3 3 2 2 9" xfId="4073"/>
    <cellStyle name="Comma 2 2 3 2 2 3 3 2 3" xfId="17591"/>
    <cellStyle name="Comma 2 2 3 2 2 3 3 2 4" xfId="15507"/>
    <cellStyle name="Comma 2 2 3 2 2 3 3 2 5" xfId="13423"/>
    <cellStyle name="Comma 2 2 3 2 2 3 3 2 6" xfId="11339"/>
    <cellStyle name="Comma 2 2 3 2 2 3 3 2 7" xfId="9255"/>
    <cellStyle name="Comma 2 2 3 2 2 3 3 2 8" xfId="7171"/>
    <cellStyle name="Comma 2 2 3 2 2 3 3 2 9" xfId="5101"/>
    <cellStyle name="Comma 2 2 3 2 2 3 3 3" xfId="1475"/>
    <cellStyle name="Comma 2 2 3 2 2 3 3 3 2" xfId="18119"/>
    <cellStyle name="Comma 2 2 3 2 2 3 3 3 3" xfId="16035"/>
    <cellStyle name="Comma 2 2 3 2 2 3 3 3 4" xfId="13951"/>
    <cellStyle name="Comma 2 2 3 2 2 3 3 3 5" xfId="11867"/>
    <cellStyle name="Comma 2 2 3 2 2 3 3 3 6" xfId="9783"/>
    <cellStyle name="Comma 2 2 3 2 2 3 3 3 7" xfId="7699"/>
    <cellStyle name="Comma 2 2 3 2 2 3 3 3 8" xfId="5615"/>
    <cellStyle name="Comma 2 2 3 2 2 3 3 3 9" xfId="3559"/>
    <cellStyle name="Comma 2 2 3 2 2 3 3 4" xfId="17077"/>
    <cellStyle name="Comma 2 2 3 2 2 3 3 5" xfId="14993"/>
    <cellStyle name="Comma 2 2 3 2 2 3 3 6" xfId="12909"/>
    <cellStyle name="Comma 2 2 3 2 2 3 3 7" xfId="10825"/>
    <cellStyle name="Comma 2 2 3 2 2 3 3 8" xfId="8741"/>
    <cellStyle name="Comma 2 2 3 2 2 3 3 9" xfId="6657"/>
    <cellStyle name="Comma 2 2 3 2 2 3 4" xfId="688"/>
    <cellStyle name="Comma 2 2 3 2 2 3 4 10" xfId="2774"/>
    <cellStyle name="Comma 2 2 3 2 2 3 4 2" xfId="1732"/>
    <cellStyle name="Comma 2 2 3 2 2 3 4 2 2" xfId="18376"/>
    <cellStyle name="Comma 2 2 3 2 2 3 4 2 3" xfId="16292"/>
    <cellStyle name="Comma 2 2 3 2 2 3 4 2 4" xfId="14208"/>
    <cellStyle name="Comma 2 2 3 2 2 3 4 2 5" xfId="12124"/>
    <cellStyle name="Comma 2 2 3 2 2 3 4 2 6" xfId="10040"/>
    <cellStyle name="Comma 2 2 3 2 2 3 4 2 7" xfId="7956"/>
    <cellStyle name="Comma 2 2 3 2 2 3 4 2 8" xfId="5872"/>
    <cellStyle name="Comma 2 2 3 2 2 3 4 2 9" xfId="3816"/>
    <cellStyle name="Comma 2 2 3 2 2 3 4 3" xfId="17334"/>
    <cellStyle name="Comma 2 2 3 2 2 3 4 4" xfId="15250"/>
    <cellStyle name="Comma 2 2 3 2 2 3 4 5" xfId="13166"/>
    <cellStyle name="Comma 2 2 3 2 2 3 4 6" xfId="11082"/>
    <cellStyle name="Comma 2 2 3 2 2 3 4 7" xfId="8998"/>
    <cellStyle name="Comma 2 2 3 2 2 3 4 8" xfId="6914"/>
    <cellStyle name="Comma 2 2 3 2 2 3 4 9" xfId="4844"/>
    <cellStyle name="Comma 2 2 3 2 2 3 5" xfId="1210"/>
    <cellStyle name="Comma 2 2 3 2 2 3 5 2" xfId="17854"/>
    <cellStyle name="Comma 2 2 3 2 2 3 5 3" xfId="15770"/>
    <cellStyle name="Comma 2 2 3 2 2 3 5 4" xfId="13686"/>
    <cellStyle name="Comma 2 2 3 2 2 3 5 5" xfId="11602"/>
    <cellStyle name="Comma 2 2 3 2 2 3 5 6" xfId="9518"/>
    <cellStyle name="Comma 2 2 3 2 2 3 5 7" xfId="7434"/>
    <cellStyle name="Comma 2 2 3 2 2 3 5 8" xfId="5358"/>
    <cellStyle name="Comma 2 2 3 2 2 3 5 9" xfId="3294"/>
    <cellStyle name="Comma 2 2 3 2 2 3 6" xfId="16812"/>
    <cellStyle name="Comma 2 2 3 2 2 3 7" xfId="14728"/>
    <cellStyle name="Comma 2 2 3 2 2 3 8" xfId="12644"/>
    <cellStyle name="Comma 2 2 3 2 2 3 9" xfId="10560"/>
    <cellStyle name="Comma 2 2 3 2 2 4" xfId="235"/>
    <cellStyle name="Comma 2 2 3 2 2 4 10" xfId="6468"/>
    <cellStyle name="Comma 2 2 3 2 2 4 11" xfId="4402"/>
    <cellStyle name="Comma 2 2 3 2 2 4 12" xfId="2328"/>
    <cellStyle name="Comma 2 2 3 2 2 4 2" xfId="503"/>
    <cellStyle name="Comma 2 2 3 2 2 4 2 10" xfId="4659"/>
    <cellStyle name="Comma 2 2 3 2 2 4 2 11" xfId="2589"/>
    <cellStyle name="Comma 2 2 3 2 2 4 2 2" xfId="1017"/>
    <cellStyle name="Comma 2 2 3 2 2 4 2 2 10" xfId="3103"/>
    <cellStyle name="Comma 2 2 3 2 2 4 2 2 2" xfId="2061"/>
    <cellStyle name="Comma 2 2 3 2 2 4 2 2 2 2" xfId="18705"/>
    <cellStyle name="Comma 2 2 3 2 2 4 2 2 2 3" xfId="16621"/>
    <cellStyle name="Comma 2 2 3 2 2 4 2 2 2 4" xfId="14537"/>
    <cellStyle name="Comma 2 2 3 2 2 4 2 2 2 5" xfId="12453"/>
    <cellStyle name="Comma 2 2 3 2 2 4 2 2 2 6" xfId="10369"/>
    <cellStyle name="Comma 2 2 3 2 2 4 2 2 2 7" xfId="8285"/>
    <cellStyle name="Comma 2 2 3 2 2 4 2 2 2 8" xfId="6201"/>
    <cellStyle name="Comma 2 2 3 2 2 4 2 2 2 9" xfId="4145"/>
    <cellStyle name="Comma 2 2 3 2 2 4 2 2 3" xfId="17663"/>
    <cellStyle name="Comma 2 2 3 2 2 4 2 2 4" xfId="15579"/>
    <cellStyle name="Comma 2 2 3 2 2 4 2 2 5" xfId="13495"/>
    <cellStyle name="Comma 2 2 3 2 2 4 2 2 6" xfId="11411"/>
    <cellStyle name="Comma 2 2 3 2 2 4 2 2 7" xfId="9327"/>
    <cellStyle name="Comma 2 2 3 2 2 4 2 2 8" xfId="7243"/>
    <cellStyle name="Comma 2 2 3 2 2 4 2 2 9" xfId="5173"/>
    <cellStyle name="Comma 2 2 3 2 2 4 2 3" xfId="1547"/>
    <cellStyle name="Comma 2 2 3 2 2 4 2 3 2" xfId="18191"/>
    <cellStyle name="Comma 2 2 3 2 2 4 2 3 3" xfId="16107"/>
    <cellStyle name="Comma 2 2 3 2 2 4 2 3 4" xfId="14023"/>
    <cellStyle name="Comma 2 2 3 2 2 4 2 3 5" xfId="11939"/>
    <cellStyle name="Comma 2 2 3 2 2 4 2 3 6" xfId="9855"/>
    <cellStyle name="Comma 2 2 3 2 2 4 2 3 7" xfId="7771"/>
    <cellStyle name="Comma 2 2 3 2 2 4 2 3 8" xfId="5687"/>
    <cellStyle name="Comma 2 2 3 2 2 4 2 3 9" xfId="3631"/>
    <cellStyle name="Comma 2 2 3 2 2 4 2 4" xfId="17149"/>
    <cellStyle name="Comma 2 2 3 2 2 4 2 5" xfId="15065"/>
    <cellStyle name="Comma 2 2 3 2 2 4 2 6" xfId="12981"/>
    <cellStyle name="Comma 2 2 3 2 2 4 2 7" xfId="10897"/>
    <cellStyle name="Comma 2 2 3 2 2 4 2 8" xfId="8813"/>
    <cellStyle name="Comma 2 2 3 2 2 4 2 9" xfId="6729"/>
    <cellStyle name="Comma 2 2 3 2 2 4 3" xfId="760"/>
    <cellStyle name="Comma 2 2 3 2 2 4 3 10" xfId="2846"/>
    <cellStyle name="Comma 2 2 3 2 2 4 3 2" xfId="1804"/>
    <cellStyle name="Comma 2 2 3 2 2 4 3 2 2" xfId="18448"/>
    <cellStyle name="Comma 2 2 3 2 2 4 3 2 3" xfId="16364"/>
    <cellStyle name="Comma 2 2 3 2 2 4 3 2 4" xfId="14280"/>
    <cellStyle name="Comma 2 2 3 2 2 4 3 2 5" xfId="12196"/>
    <cellStyle name="Comma 2 2 3 2 2 4 3 2 6" xfId="10112"/>
    <cellStyle name="Comma 2 2 3 2 2 4 3 2 7" xfId="8028"/>
    <cellStyle name="Comma 2 2 3 2 2 4 3 2 8" xfId="5944"/>
    <cellStyle name="Comma 2 2 3 2 2 4 3 2 9" xfId="3888"/>
    <cellStyle name="Comma 2 2 3 2 2 4 3 3" xfId="17406"/>
    <cellStyle name="Comma 2 2 3 2 2 4 3 4" xfId="15322"/>
    <cellStyle name="Comma 2 2 3 2 2 4 3 5" xfId="13238"/>
    <cellStyle name="Comma 2 2 3 2 2 4 3 6" xfId="11154"/>
    <cellStyle name="Comma 2 2 3 2 2 4 3 7" xfId="9070"/>
    <cellStyle name="Comma 2 2 3 2 2 4 3 8" xfId="6986"/>
    <cellStyle name="Comma 2 2 3 2 2 4 3 9" xfId="4916"/>
    <cellStyle name="Comma 2 2 3 2 2 4 4" xfId="1286"/>
    <cellStyle name="Comma 2 2 3 2 2 4 4 2" xfId="17930"/>
    <cellStyle name="Comma 2 2 3 2 2 4 4 3" xfId="15846"/>
    <cellStyle name="Comma 2 2 3 2 2 4 4 4" xfId="13762"/>
    <cellStyle name="Comma 2 2 3 2 2 4 4 5" xfId="11678"/>
    <cellStyle name="Comma 2 2 3 2 2 4 4 6" xfId="9594"/>
    <cellStyle name="Comma 2 2 3 2 2 4 4 7" xfId="7510"/>
    <cellStyle name="Comma 2 2 3 2 2 4 4 8" xfId="5430"/>
    <cellStyle name="Comma 2 2 3 2 2 4 4 9" xfId="3370"/>
    <cellStyle name="Comma 2 2 3 2 2 4 5" xfId="16888"/>
    <cellStyle name="Comma 2 2 3 2 2 4 6" xfId="14804"/>
    <cellStyle name="Comma 2 2 3 2 2 4 7" xfId="12720"/>
    <cellStyle name="Comma 2 2 3 2 2 4 8" xfId="10636"/>
    <cellStyle name="Comma 2 2 3 2 2 4 9" xfId="8552"/>
    <cellStyle name="Comma 2 2 3 2 2 5" xfId="395"/>
    <cellStyle name="Comma 2 2 3 2 2 5 10" xfId="4551"/>
    <cellStyle name="Comma 2 2 3 2 2 5 11" xfId="2481"/>
    <cellStyle name="Comma 2 2 3 2 2 5 2" xfId="909"/>
    <cellStyle name="Comma 2 2 3 2 2 5 2 10" xfId="2995"/>
    <cellStyle name="Comma 2 2 3 2 2 5 2 2" xfId="1953"/>
    <cellStyle name="Comma 2 2 3 2 2 5 2 2 2" xfId="18597"/>
    <cellStyle name="Comma 2 2 3 2 2 5 2 2 3" xfId="16513"/>
    <cellStyle name="Comma 2 2 3 2 2 5 2 2 4" xfId="14429"/>
    <cellStyle name="Comma 2 2 3 2 2 5 2 2 5" xfId="12345"/>
    <cellStyle name="Comma 2 2 3 2 2 5 2 2 6" xfId="10261"/>
    <cellStyle name="Comma 2 2 3 2 2 5 2 2 7" xfId="8177"/>
    <cellStyle name="Comma 2 2 3 2 2 5 2 2 8" xfId="6093"/>
    <cellStyle name="Comma 2 2 3 2 2 5 2 2 9" xfId="4037"/>
    <cellStyle name="Comma 2 2 3 2 2 5 2 3" xfId="17555"/>
    <cellStyle name="Comma 2 2 3 2 2 5 2 4" xfId="15471"/>
    <cellStyle name="Comma 2 2 3 2 2 5 2 5" xfId="13387"/>
    <cellStyle name="Comma 2 2 3 2 2 5 2 6" xfId="11303"/>
    <cellStyle name="Comma 2 2 3 2 2 5 2 7" xfId="9219"/>
    <cellStyle name="Comma 2 2 3 2 2 5 2 8" xfId="7135"/>
    <cellStyle name="Comma 2 2 3 2 2 5 2 9" xfId="5065"/>
    <cellStyle name="Comma 2 2 3 2 2 5 3" xfId="1439"/>
    <cellStyle name="Comma 2 2 3 2 2 5 3 2" xfId="18083"/>
    <cellStyle name="Comma 2 2 3 2 2 5 3 3" xfId="15999"/>
    <cellStyle name="Comma 2 2 3 2 2 5 3 4" xfId="13915"/>
    <cellStyle name="Comma 2 2 3 2 2 5 3 5" xfId="11831"/>
    <cellStyle name="Comma 2 2 3 2 2 5 3 6" xfId="9747"/>
    <cellStyle name="Comma 2 2 3 2 2 5 3 7" xfId="7663"/>
    <cellStyle name="Comma 2 2 3 2 2 5 3 8" xfId="5579"/>
    <cellStyle name="Comma 2 2 3 2 2 5 3 9" xfId="3523"/>
    <cellStyle name="Comma 2 2 3 2 2 5 4" xfId="17041"/>
    <cellStyle name="Comma 2 2 3 2 2 5 5" xfId="14957"/>
    <cellStyle name="Comma 2 2 3 2 2 5 6" xfId="12873"/>
    <cellStyle name="Comma 2 2 3 2 2 5 7" xfId="10789"/>
    <cellStyle name="Comma 2 2 3 2 2 5 8" xfId="8705"/>
    <cellStyle name="Comma 2 2 3 2 2 5 9" xfId="6621"/>
    <cellStyle name="Comma 2 2 3 2 2 6" xfId="652"/>
    <cellStyle name="Comma 2 2 3 2 2 6 10" xfId="2738"/>
    <cellStyle name="Comma 2 2 3 2 2 6 2" xfId="1696"/>
    <cellStyle name="Comma 2 2 3 2 2 6 2 2" xfId="18340"/>
    <cellStyle name="Comma 2 2 3 2 2 6 2 3" xfId="16256"/>
    <cellStyle name="Comma 2 2 3 2 2 6 2 4" xfId="14172"/>
    <cellStyle name="Comma 2 2 3 2 2 6 2 5" xfId="12088"/>
    <cellStyle name="Comma 2 2 3 2 2 6 2 6" xfId="10004"/>
    <cellStyle name="Comma 2 2 3 2 2 6 2 7" xfId="7920"/>
    <cellStyle name="Comma 2 2 3 2 2 6 2 8" xfId="5836"/>
    <cellStyle name="Comma 2 2 3 2 2 6 2 9" xfId="3780"/>
    <cellStyle name="Comma 2 2 3 2 2 6 3" xfId="17298"/>
    <cellStyle name="Comma 2 2 3 2 2 6 4" xfId="15214"/>
    <cellStyle name="Comma 2 2 3 2 2 6 5" xfId="13130"/>
    <cellStyle name="Comma 2 2 3 2 2 6 6" xfId="11046"/>
    <cellStyle name="Comma 2 2 3 2 2 6 7" xfId="8962"/>
    <cellStyle name="Comma 2 2 3 2 2 6 8" xfId="6878"/>
    <cellStyle name="Comma 2 2 3 2 2 6 9" xfId="4808"/>
    <cellStyle name="Comma 2 2 3 2 2 7" xfId="1172"/>
    <cellStyle name="Comma 2 2 3 2 2 7 2" xfId="17816"/>
    <cellStyle name="Comma 2 2 3 2 2 7 3" xfId="15732"/>
    <cellStyle name="Comma 2 2 3 2 2 7 4" xfId="13648"/>
    <cellStyle name="Comma 2 2 3 2 2 7 5" xfId="11564"/>
    <cellStyle name="Comma 2 2 3 2 2 7 6" xfId="9480"/>
    <cellStyle name="Comma 2 2 3 2 2 7 7" xfId="7396"/>
    <cellStyle name="Comma 2 2 3 2 2 7 8" xfId="5322"/>
    <cellStyle name="Comma 2 2 3 2 2 7 9" xfId="3256"/>
    <cellStyle name="Comma 2 2 3 2 2 8" xfId="16774"/>
    <cellStyle name="Comma 2 2 3 2 2 9" xfId="14690"/>
    <cellStyle name="Comma 2 2 3 2 3" xfId="171"/>
    <cellStyle name="Comma 2 2 3 2 3 10" xfId="8495"/>
    <cellStyle name="Comma 2 2 3 2 3 11" xfId="6411"/>
    <cellStyle name="Comma 2 2 3 2 3 12" xfId="4348"/>
    <cellStyle name="Comma 2 2 3 2 3 13" xfId="2271"/>
    <cellStyle name="Comma 2 2 3 2 3 2" xfId="293"/>
    <cellStyle name="Comma 2 2 3 2 3 2 10" xfId="6525"/>
    <cellStyle name="Comma 2 2 3 2 3 2 11" xfId="4456"/>
    <cellStyle name="Comma 2 2 3 2 3 2 12" xfId="2385"/>
    <cellStyle name="Comma 2 2 3 2 3 2 2" xfId="557"/>
    <cellStyle name="Comma 2 2 3 2 3 2 2 10" xfId="4713"/>
    <cellStyle name="Comma 2 2 3 2 3 2 2 11" xfId="2643"/>
    <cellStyle name="Comma 2 2 3 2 3 2 2 2" xfId="1071"/>
    <cellStyle name="Comma 2 2 3 2 3 2 2 2 10" xfId="3157"/>
    <cellStyle name="Comma 2 2 3 2 3 2 2 2 2" xfId="2115"/>
    <cellStyle name="Comma 2 2 3 2 3 2 2 2 2 2" xfId="18759"/>
    <cellStyle name="Comma 2 2 3 2 3 2 2 2 2 3" xfId="16675"/>
    <cellStyle name="Comma 2 2 3 2 3 2 2 2 2 4" xfId="14591"/>
    <cellStyle name="Comma 2 2 3 2 3 2 2 2 2 5" xfId="12507"/>
    <cellStyle name="Comma 2 2 3 2 3 2 2 2 2 6" xfId="10423"/>
    <cellStyle name="Comma 2 2 3 2 3 2 2 2 2 7" xfId="8339"/>
    <cellStyle name="Comma 2 2 3 2 3 2 2 2 2 8" xfId="6255"/>
    <cellStyle name="Comma 2 2 3 2 3 2 2 2 2 9" xfId="4199"/>
    <cellStyle name="Comma 2 2 3 2 3 2 2 2 3" xfId="17717"/>
    <cellStyle name="Comma 2 2 3 2 3 2 2 2 4" xfId="15633"/>
    <cellStyle name="Comma 2 2 3 2 3 2 2 2 5" xfId="13549"/>
    <cellStyle name="Comma 2 2 3 2 3 2 2 2 6" xfId="11465"/>
    <cellStyle name="Comma 2 2 3 2 3 2 2 2 7" xfId="9381"/>
    <cellStyle name="Comma 2 2 3 2 3 2 2 2 8" xfId="7297"/>
    <cellStyle name="Comma 2 2 3 2 3 2 2 2 9" xfId="5227"/>
    <cellStyle name="Comma 2 2 3 2 3 2 2 3" xfId="1601"/>
    <cellStyle name="Comma 2 2 3 2 3 2 2 3 2" xfId="18245"/>
    <cellStyle name="Comma 2 2 3 2 3 2 2 3 3" xfId="16161"/>
    <cellStyle name="Comma 2 2 3 2 3 2 2 3 4" xfId="14077"/>
    <cellStyle name="Comma 2 2 3 2 3 2 2 3 5" xfId="11993"/>
    <cellStyle name="Comma 2 2 3 2 3 2 2 3 6" xfId="9909"/>
    <cellStyle name="Comma 2 2 3 2 3 2 2 3 7" xfId="7825"/>
    <cellStyle name="Comma 2 2 3 2 3 2 2 3 8" xfId="5741"/>
    <cellStyle name="Comma 2 2 3 2 3 2 2 3 9" xfId="3685"/>
    <cellStyle name="Comma 2 2 3 2 3 2 2 4" xfId="17203"/>
    <cellStyle name="Comma 2 2 3 2 3 2 2 5" xfId="15119"/>
    <cellStyle name="Comma 2 2 3 2 3 2 2 6" xfId="13035"/>
    <cellStyle name="Comma 2 2 3 2 3 2 2 7" xfId="10951"/>
    <cellStyle name="Comma 2 2 3 2 3 2 2 8" xfId="8867"/>
    <cellStyle name="Comma 2 2 3 2 3 2 2 9" xfId="6783"/>
    <cellStyle name="Comma 2 2 3 2 3 2 3" xfId="814"/>
    <cellStyle name="Comma 2 2 3 2 3 2 3 10" xfId="2900"/>
    <cellStyle name="Comma 2 2 3 2 3 2 3 2" xfId="1858"/>
    <cellStyle name="Comma 2 2 3 2 3 2 3 2 2" xfId="18502"/>
    <cellStyle name="Comma 2 2 3 2 3 2 3 2 3" xfId="16418"/>
    <cellStyle name="Comma 2 2 3 2 3 2 3 2 4" xfId="14334"/>
    <cellStyle name="Comma 2 2 3 2 3 2 3 2 5" xfId="12250"/>
    <cellStyle name="Comma 2 2 3 2 3 2 3 2 6" xfId="10166"/>
    <cellStyle name="Comma 2 2 3 2 3 2 3 2 7" xfId="8082"/>
    <cellStyle name="Comma 2 2 3 2 3 2 3 2 8" xfId="5998"/>
    <cellStyle name="Comma 2 2 3 2 3 2 3 2 9" xfId="3942"/>
    <cellStyle name="Comma 2 2 3 2 3 2 3 3" xfId="17460"/>
    <cellStyle name="Comma 2 2 3 2 3 2 3 4" xfId="15376"/>
    <cellStyle name="Comma 2 2 3 2 3 2 3 5" xfId="13292"/>
    <cellStyle name="Comma 2 2 3 2 3 2 3 6" xfId="11208"/>
    <cellStyle name="Comma 2 2 3 2 3 2 3 7" xfId="9124"/>
    <cellStyle name="Comma 2 2 3 2 3 2 3 8" xfId="7040"/>
    <cellStyle name="Comma 2 2 3 2 3 2 3 9" xfId="4970"/>
    <cellStyle name="Comma 2 2 3 2 3 2 4" xfId="1343"/>
    <cellStyle name="Comma 2 2 3 2 3 2 4 2" xfId="17987"/>
    <cellStyle name="Comma 2 2 3 2 3 2 4 3" xfId="15903"/>
    <cellStyle name="Comma 2 2 3 2 3 2 4 4" xfId="13819"/>
    <cellStyle name="Comma 2 2 3 2 3 2 4 5" xfId="11735"/>
    <cellStyle name="Comma 2 2 3 2 3 2 4 6" xfId="9651"/>
    <cellStyle name="Comma 2 2 3 2 3 2 4 7" xfId="7567"/>
    <cellStyle name="Comma 2 2 3 2 3 2 4 8" xfId="5484"/>
    <cellStyle name="Comma 2 2 3 2 3 2 4 9" xfId="3427"/>
    <cellStyle name="Comma 2 2 3 2 3 2 5" xfId="16945"/>
    <cellStyle name="Comma 2 2 3 2 3 2 6" xfId="14861"/>
    <cellStyle name="Comma 2 2 3 2 3 2 7" xfId="12777"/>
    <cellStyle name="Comma 2 2 3 2 3 2 8" xfId="10693"/>
    <cellStyle name="Comma 2 2 3 2 3 2 9" xfId="8609"/>
    <cellStyle name="Comma 2 2 3 2 3 3" xfId="449"/>
    <cellStyle name="Comma 2 2 3 2 3 3 10" xfId="4605"/>
    <cellStyle name="Comma 2 2 3 2 3 3 11" xfId="2535"/>
    <cellStyle name="Comma 2 2 3 2 3 3 2" xfId="963"/>
    <cellStyle name="Comma 2 2 3 2 3 3 2 10" xfId="3049"/>
    <cellStyle name="Comma 2 2 3 2 3 3 2 2" xfId="2007"/>
    <cellStyle name="Comma 2 2 3 2 3 3 2 2 2" xfId="18651"/>
    <cellStyle name="Comma 2 2 3 2 3 3 2 2 3" xfId="16567"/>
    <cellStyle name="Comma 2 2 3 2 3 3 2 2 4" xfId="14483"/>
    <cellStyle name="Comma 2 2 3 2 3 3 2 2 5" xfId="12399"/>
    <cellStyle name="Comma 2 2 3 2 3 3 2 2 6" xfId="10315"/>
    <cellStyle name="Comma 2 2 3 2 3 3 2 2 7" xfId="8231"/>
    <cellStyle name="Comma 2 2 3 2 3 3 2 2 8" xfId="6147"/>
    <cellStyle name="Comma 2 2 3 2 3 3 2 2 9" xfId="4091"/>
    <cellStyle name="Comma 2 2 3 2 3 3 2 3" xfId="17609"/>
    <cellStyle name="Comma 2 2 3 2 3 3 2 4" xfId="15525"/>
    <cellStyle name="Comma 2 2 3 2 3 3 2 5" xfId="13441"/>
    <cellStyle name="Comma 2 2 3 2 3 3 2 6" xfId="11357"/>
    <cellStyle name="Comma 2 2 3 2 3 3 2 7" xfId="9273"/>
    <cellStyle name="Comma 2 2 3 2 3 3 2 8" xfId="7189"/>
    <cellStyle name="Comma 2 2 3 2 3 3 2 9" xfId="5119"/>
    <cellStyle name="Comma 2 2 3 2 3 3 3" xfId="1493"/>
    <cellStyle name="Comma 2 2 3 2 3 3 3 2" xfId="18137"/>
    <cellStyle name="Comma 2 2 3 2 3 3 3 3" xfId="16053"/>
    <cellStyle name="Comma 2 2 3 2 3 3 3 4" xfId="13969"/>
    <cellStyle name="Comma 2 2 3 2 3 3 3 5" xfId="11885"/>
    <cellStyle name="Comma 2 2 3 2 3 3 3 6" xfId="9801"/>
    <cellStyle name="Comma 2 2 3 2 3 3 3 7" xfId="7717"/>
    <cellStyle name="Comma 2 2 3 2 3 3 3 8" xfId="5633"/>
    <cellStyle name="Comma 2 2 3 2 3 3 3 9" xfId="3577"/>
    <cellStyle name="Comma 2 2 3 2 3 3 4" xfId="17095"/>
    <cellStyle name="Comma 2 2 3 2 3 3 5" xfId="15011"/>
    <cellStyle name="Comma 2 2 3 2 3 3 6" xfId="12927"/>
    <cellStyle name="Comma 2 2 3 2 3 3 7" xfId="10843"/>
    <cellStyle name="Comma 2 2 3 2 3 3 8" xfId="8759"/>
    <cellStyle name="Comma 2 2 3 2 3 3 9" xfId="6675"/>
    <cellStyle name="Comma 2 2 3 2 3 4" xfId="706"/>
    <cellStyle name="Comma 2 2 3 2 3 4 10" xfId="2792"/>
    <cellStyle name="Comma 2 2 3 2 3 4 2" xfId="1750"/>
    <cellStyle name="Comma 2 2 3 2 3 4 2 2" xfId="18394"/>
    <cellStyle name="Comma 2 2 3 2 3 4 2 3" xfId="16310"/>
    <cellStyle name="Comma 2 2 3 2 3 4 2 4" xfId="14226"/>
    <cellStyle name="Comma 2 2 3 2 3 4 2 5" xfId="12142"/>
    <cellStyle name="Comma 2 2 3 2 3 4 2 6" xfId="10058"/>
    <cellStyle name="Comma 2 2 3 2 3 4 2 7" xfId="7974"/>
    <cellStyle name="Comma 2 2 3 2 3 4 2 8" xfId="5890"/>
    <cellStyle name="Comma 2 2 3 2 3 4 2 9" xfId="3834"/>
    <cellStyle name="Comma 2 2 3 2 3 4 3" xfId="17352"/>
    <cellStyle name="Comma 2 2 3 2 3 4 4" xfId="15268"/>
    <cellStyle name="Comma 2 2 3 2 3 4 5" xfId="13184"/>
    <cellStyle name="Comma 2 2 3 2 3 4 6" xfId="11100"/>
    <cellStyle name="Comma 2 2 3 2 3 4 7" xfId="9016"/>
    <cellStyle name="Comma 2 2 3 2 3 4 8" xfId="6932"/>
    <cellStyle name="Comma 2 2 3 2 3 4 9" xfId="4862"/>
    <cellStyle name="Comma 2 2 3 2 3 5" xfId="1229"/>
    <cellStyle name="Comma 2 2 3 2 3 5 2" xfId="17873"/>
    <cellStyle name="Comma 2 2 3 2 3 5 3" xfId="15789"/>
    <cellStyle name="Comma 2 2 3 2 3 5 4" xfId="13705"/>
    <cellStyle name="Comma 2 2 3 2 3 5 5" xfId="11621"/>
    <cellStyle name="Comma 2 2 3 2 3 5 6" xfId="9537"/>
    <cellStyle name="Comma 2 2 3 2 3 5 7" xfId="7453"/>
    <cellStyle name="Comma 2 2 3 2 3 5 8" xfId="5376"/>
    <cellStyle name="Comma 2 2 3 2 3 5 9" xfId="3313"/>
    <cellStyle name="Comma 2 2 3 2 3 6" xfId="16831"/>
    <cellStyle name="Comma 2 2 3 2 3 7" xfId="14747"/>
    <cellStyle name="Comma 2 2 3 2 3 8" xfId="12663"/>
    <cellStyle name="Comma 2 2 3 2 3 9" xfId="10579"/>
    <cellStyle name="Comma 2 2 3 2 4" xfId="133"/>
    <cellStyle name="Comma 2 2 3 2 4 10" xfId="8457"/>
    <cellStyle name="Comma 2 2 3 2 4 11" xfId="6373"/>
    <cellStyle name="Comma 2 2 3 2 4 12" xfId="4312"/>
    <cellStyle name="Comma 2 2 3 2 4 13" xfId="2233"/>
    <cellStyle name="Comma 2 2 3 2 4 2" xfId="255"/>
    <cellStyle name="Comma 2 2 3 2 4 2 10" xfId="6487"/>
    <cellStyle name="Comma 2 2 3 2 4 2 11" xfId="4420"/>
    <cellStyle name="Comma 2 2 3 2 4 2 12" xfId="2347"/>
    <cellStyle name="Comma 2 2 3 2 4 2 2" xfId="521"/>
    <cellStyle name="Comma 2 2 3 2 4 2 2 10" xfId="4677"/>
    <cellStyle name="Comma 2 2 3 2 4 2 2 11" xfId="2607"/>
    <cellStyle name="Comma 2 2 3 2 4 2 2 2" xfId="1035"/>
    <cellStyle name="Comma 2 2 3 2 4 2 2 2 10" xfId="3121"/>
    <cellStyle name="Comma 2 2 3 2 4 2 2 2 2" xfId="2079"/>
    <cellStyle name="Comma 2 2 3 2 4 2 2 2 2 2" xfId="18723"/>
    <cellStyle name="Comma 2 2 3 2 4 2 2 2 2 3" xfId="16639"/>
    <cellStyle name="Comma 2 2 3 2 4 2 2 2 2 4" xfId="14555"/>
    <cellStyle name="Comma 2 2 3 2 4 2 2 2 2 5" xfId="12471"/>
    <cellStyle name="Comma 2 2 3 2 4 2 2 2 2 6" xfId="10387"/>
    <cellStyle name="Comma 2 2 3 2 4 2 2 2 2 7" xfId="8303"/>
    <cellStyle name="Comma 2 2 3 2 4 2 2 2 2 8" xfId="6219"/>
    <cellStyle name="Comma 2 2 3 2 4 2 2 2 2 9" xfId="4163"/>
    <cellStyle name="Comma 2 2 3 2 4 2 2 2 3" xfId="17681"/>
    <cellStyle name="Comma 2 2 3 2 4 2 2 2 4" xfId="15597"/>
    <cellStyle name="Comma 2 2 3 2 4 2 2 2 5" xfId="13513"/>
    <cellStyle name="Comma 2 2 3 2 4 2 2 2 6" xfId="11429"/>
    <cellStyle name="Comma 2 2 3 2 4 2 2 2 7" xfId="9345"/>
    <cellStyle name="Comma 2 2 3 2 4 2 2 2 8" xfId="7261"/>
    <cellStyle name="Comma 2 2 3 2 4 2 2 2 9" xfId="5191"/>
    <cellStyle name="Comma 2 2 3 2 4 2 2 3" xfId="1565"/>
    <cellStyle name="Comma 2 2 3 2 4 2 2 3 2" xfId="18209"/>
    <cellStyle name="Comma 2 2 3 2 4 2 2 3 3" xfId="16125"/>
    <cellStyle name="Comma 2 2 3 2 4 2 2 3 4" xfId="14041"/>
    <cellStyle name="Comma 2 2 3 2 4 2 2 3 5" xfId="11957"/>
    <cellStyle name="Comma 2 2 3 2 4 2 2 3 6" xfId="9873"/>
    <cellStyle name="Comma 2 2 3 2 4 2 2 3 7" xfId="7789"/>
    <cellStyle name="Comma 2 2 3 2 4 2 2 3 8" xfId="5705"/>
    <cellStyle name="Comma 2 2 3 2 4 2 2 3 9" xfId="3649"/>
    <cellStyle name="Comma 2 2 3 2 4 2 2 4" xfId="17167"/>
    <cellStyle name="Comma 2 2 3 2 4 2 2 5" xfId="15083"/>
    <cellStyle name="Comma 2 2 3 2 4 2 2 6" xfId="12999"/>
    <cellStyle name="Comma 2 2 3 2 4 2 2 7" xfId="10915"/>
    <cellStyle name="Comma 2 2 3 2 4 2 2 8" xfId="8831"/>
    <cellStyle name="Comma 2 2 3 2 4 2 2 9" xfId="6747"/>
    <cellStyle name="Comma 2 2 3 2 4 2 3" xfId="778"/>
    <cellStyle name="Comma 2 2 3 2 4 2 3 10" xfId="2864"/>
    <cellStyle name="Comma 2 2 3 2 4 2 3 2" xfId="1822"/>
    <cellStyle name="Comma 2 2 3 2 4 2 3 2 2" xfId="18466"/>
    <cellStyle name="Comma 2 2 3 2 4 2 3 2 3" xfId="16382"/>
    <cellStyle name="Comma 2 2 3 2 4 2 3 2 4" xfId="14298"/>
    <cellStyle name="Comma 2 2 3 2 4 2 3 2 5" xfId="12214"/>
    <cellStyle name="Comma 2 2 3 2 4 2 3 2 6" xfId="10130"/>
    <cellStyle name="Comma 2 2 3 2 4 2 3 2 7" xfId="8046"/>
    <cellStyle name="Comma 2 2 3 2 4 2 3 2 8" xfId="5962"/>
    <cellStyle name="Comma 2 2 3 2 4 2 3 2 9" xfId="3906"/>
    <cellStyle name="Comma 2 2 3 2 4 2 3 3" xfId="17424"/>
    <cellStyle name="Comma 2 2 3 2 4 2 3 4" xfId="15340"/>
    <cellStyle name="Comma 2 2 3 2 4 2 3 5" xfId="13256"/>
    <cellStyle name="Comma 2 2 3 2 4 2 3 6" xfId="11172"/>
    <cellStyle name="Comma 2 2 3 2 4 2 3 7" xfId="9088"/>
    <cellStyle name="Comma 2 2 3 2 4 2 3 8" xfId="7004"/>
    <cellStyle name="Comma 2 2 3 2 4 2 3 9" xfId="4934"/>
    <cellStyle name="Comma 2 2 3 2 4 2 4" xfId="1305"/>
    <cellStyle name="Comma 2 2 3 2 4 2 4 2" xfId="17949"/>
    <cellStyle name="Comma 2 2 3 2 4 2 4 3" xfId="15865"/>
    <cellStyle name="Comma 2 2 3 2 4 2 4 4" xfId="13781"/>
    <cellStyle name="Comma 2 2 3 2 4 2 4 5" xfId="11697"/>
    <cellStyle name="Comma 2 2 3 2 4 2 4 6" xfId="9613"/>
    <cellStyle name="Comma 2 2 3 2 4 2 4 7" xfId="7529"/>
    <cellStyle name="Comma 2 2 3 2 4 2 4 8" xfId="5448"/>
    <cellStyle name="Comma 2 2 3 2 4 2 4 9" xfId="3389"/>
    <cellStyle name="Comma 2 2 3 2 4 2 5" xfId="16907"/>
    <cellStyle name="Comma 2 2 3 2 4 2 6" xfId="14823"/>
    <cellStyle name="Comma 2 2 3 2 4 2 7" xfId="12739"/>
    <cellStyle name="Comma 2 2 3 2 4 2 8" xfId="10655"/>
    <cellStyle name="Comma 2 2 3 2 4 2 9" xfId="8571"/>
    <cellStyle name="Comma 2 2 3 2 4 3" xfId="413"/>
    <cellStyle name="Comma 2 2 3 2 4 3 10" xfId="4569"/>
    <cellStyle name="Comma 2 2 3 2 4 3 11" xfId="2499"/>
    <cellStyle name="Comma 2 2 3 2 4 3 2" xfId="927"/>
    <cellStyle name="Comma 2 2 3 2 4 3 2 10" xfId="3013"/>
    <cellStyle name="Comma 2 2 3 2 4 3 2 2" xfId="1971"/>
    <cellStyle name="Comma 2 2 3 2 4 3 2 2 2" xfId="18615"/>
    <cellStyle name="Comma 2 2 3 2 4 3 2 2 3" xfId="16531"/>
    <cellStyle name="Comma 2 2 3 2 4 3 2 2 4" xfId="14447"/>
    <cellStyle name="Comma 2 2 3 2 4 3 2 2 5" xfId="12363"/>
    <cellStyle name="Comma 2 2 3 2 4 3 2 2 6" xfId="10279"/>
    <cellStyle name="Comma 2 2 3 2 4 3 2 2 7" xfId="8195"/>
    <cellStyle name="Comma 2 2 3 2 4 3 2 2 8" xfId="6111"/>
    <cellStyle name="Comma 2 2 3 2 4 3 2 2 9" xfId="4055"/>
    <cellStyle name="Comma 2 2 3 2 4 3 2 3" xfId="17573"/>
    <cellStyle name="Comma 2 2 3 2 4 3 2 4" xfId="15489"/>
    <cellStyle name="Comma 2 2 3 2 4 3 2 5" xfId="13405"/>
    <cellStyle name="Comma 2 2 3 2 4 3 2 6" xfId="11321"/>
    <cellStyle name="Comma 2 2 3 2 4 3 2 7" xfId="9237"/>
    <cellStyle name="Comma 2 2 3 2 4 3 2 8" xfId="7153"/>
    <cellStyle name="Comma 2 2 3 2 4 3 2 9" xfId="5083"/>
    <cellStyle name="Comma 2 2 3 2 4 3 3" xfId="1457"/>
    <cellStyle name="Comma 2 2 3 2 4 3 3 2" xfId="18101"/>
    <cellStyle name="Comma 2 2 3 2 4 3 3 3" xfId="16017"/>
    <cellStyle name="Comma 2 2 3 2 4 3 3 4" xfId="13933"/>
    <cellStyle name="Comma 2 2 3 2 4 3 3 5" xfId="11849"/>
    <cellStyle name="Comma 2 2 3 2 4 3 3 6" xfId="9765"/>
    <cellStyle name="Comma 2 2 3 2 4 3 3 7" xfId="7681"/>
    <cellStyle name="Comma 2 2 3 2 4 3 3 8" xfId="5597"/>
    <cellStyle name="Comma 2 2 3 2 4 3 3 9" xfId="3541"/>
    <cellStyle name="Comma 2 2 3 2 4 3 4" xfId="17059"/>
    <cellStyle name="Comma 2 2 3 2 4 3 5" xfId="14975"/>
    <cellStyle name="Comma 2 2 3 2 4 3 6" xfId="12891"/>
    <cellStyle name="Comma 2 2 3 2 4 3 7" xfId="10807"/>
    <cellStyle name="Comma 2 2 3 2 4 3 8" xfId="8723"/>
    <cellStyle name="Comma 2 2 3 2 4 3 9" xfId="6639"/>
    <cellStyle name="Comma 2 2 3 2 4 4" xfId="670"/>
    <cellStyle name="Comma 2 2 3 2 4 4 10" xfId="2756"/>
    <cellStyle name="Comma 2 2 3 2 4 4 2" xfId="1714"/>
    <cellStyle name="Comma 2 2 3 2 4 4 2 2" xfId="18358"/>
    <cellStyle name="Comma 2 2 3 2 4 4 2 3" xfId="16274"/>
    <cellStyle name="Comma 2 2 3 2 4 4 2 4" xfId="14190"/>
    <cellStyle name="Comma 2 2 3 2 4 4 2 5" xfId="12106"/>
    <cellStyle name="Comma 2 2 3 2 4 4 2 6" xfId="10022"/>
    <cellStyle name="Comma 2 2 3 2 4 4 2 7" xfId="7938"/>
    <cellStyle name="Comma 2 2 3 2 4 4 2 8" xfId="5854"/>
    <cellStyle name="Comma 2 2 3 2 4 4 2 9" xfId="3798"/>
    <cellStyle name="Comma 2 2 3 2 4 4 3" xfId="17316"/>
    <cellStyle name="Comma 2 2 3 2 4 4 4" xfId="15232"/>
    <cellStyle name="Comma 2 2 3 2 4 4 5" xfId="13148"/>
    <cellStyle name="Comma 2 2 3 2 4 4 6" xfId="11064"/>
    <cellStyle name="Comma 2 2 3 2 4 4 7" xfId="8980"/>
    <cellStyle name="Comma 2 2 3 2 4 4 8" xfId="6896"/>
    <cellStyle name="Comma 2 2 3 2 4 4 9" xfId="4826"/>
    <cellStyle name="Comma 2 2 3 2 4 5" xfId="1191"/>
    <cellStyle name="Comma 2 2 3 2 4 5 2" xfId="17835"/>
    <cellStyle name="Comma 2 2 3 2 4 5 3" xfId="15751"/>
    <cellStyle name="Comma 2 2 3 2 4 5 4" xfId="13667"/>
    <cellStyle name="Comma 2 2 3 2 4 5 5" xfId="11583"/>
    <cellStyle name="Comma 2 2 3 2 4 5 6" xfId="9499"/>
    <cellStyle name="Comma 2 2 3 2 4 5 7" xfId="7415"/>
    <cellStyle name="Comma 2 2 3 2 4 5 8" xfId="5340"/>
    <cellStyle name="Comma 2 2 3 2 4 5 9" xfId="3275"/>
    <cellStyle name="Comma 2 2 3 2 4 6" xfId="16793"/>
    <cellStyle name="Comma 2 2 3 2 4 7" xfId="14709"/>
    <cellStyle name="Comma 2 2 3 2 4 8" xfId="12625"/>
    <cellStyle name="Comma 2 2 3 2 4 9" xfId="10541"/>
    <cellStyle name="Comma 2 2 3 2 5" xfId="215"/>
    <cellStyle name="Comma 2 2 3 2 5 10" xfId="6449"/>
    <cellStyle name="Comma 2 2 3 2 5 11" xfId="4384"/>
    <cellStyle name="Comma 2 2 3 2 5 12" xfId="2309"/>
    <cellStyle name="Comma 2 2 3 2 5 2" xfId="485"/>
    <cellStyle name="Comma 2 2 3 2 5 2 10" xfId="4641"/>
    <cellStyle name="Comma 2 2 3 2 5 2 11" xfId="2571"/>
    <cellStyle name="Comma 2 2 3 2 5 2 2" xfId="999"/>
    <cellStyle name="Comma 2 2 3 2 5 2 2 10" xfId="3085"/>
    <cellStyle name="Comma 2 2 3 2 5 2 2 2" xfId="2043"/>
    <cellStyle name="Comma 2 2 3 2 5 2 2 2 2" xfId="18687"/>
    <cellStyle name="Comma 2 2 3 2 5 2 2 2 3" xfId="16603"/>
    <cellStyle name="Comma 2 2 3 2 5 2 2 2 4" xfId="14519"/>
    <cellStyle name="Comma 2 2 3 2 5 2 2 2 5" xfId="12435"/>
    <cellStyle name="Comma 2 2 3 2 5 2 2 2 6" xfId="10351"/>
    <cellStyle name="Comma 2 2 3 2 5 2 2 2 7" xfId="8267"/>
    <cellStyle name="Comma 2 2 3 2 5 2 2 2 8" xfId="6183"/>
    <cellStyle name="Comma 2 2 3 2 5 2 2 2 9" xfId="4127"/>
    <cellStyle name="Comma 2 2 3 2 5 2 2 3" xfId="17645"/>
    <cellStyle name="Comma 2 2 3 2 5 2 2 4" xfId="15561"/>
    <cellStyle name="Comma 2 2 3 2 5 2 2 5" xfId="13477"/>
    <cellStyle name="Comma 2 2 3 2 5 2 2 6" xfId="11393"/>
    <cellStyle name="Comma 2 2 3 2 5 2 2 7" xfId="9309"/>
    <cellStyle name="Comma 2 2 3 2 5 2 2 8" xfId="7225"/>
    <cellStyle name="Comma 2 2 3 2 5 2 2 9" xfId="5155"/>
    <cellStyle name="Comma 2 2 3 2 5 2 3" xfId="1529"/>
    <cellStyle name="Comma 2 2 3 2 5 2 3 2" xfId="18173"/>
    <cellStyle name="Comma 2 2 3 2 5 2 3 3" xfId="16089"/>
    <cellStyle name="Comma 2 2 3 2 5 2 3 4" xfId="14005"/>
    <cellStyle name="Comma 2 2 3 2 5 2 3 5" xfId="11921"/>
    <cellStyle name="Comma 2 2 3 2 5 2 3 6" xfId="9837"/>
    <cellStyle name="Comma 2 2 3 2 5 2 3 7" xfId="7753"/>
    <cellStyle name="Comma 2 2 3 2 5 2 3 8" xfId="5669"/>
    <cellStyle name="Comma 2 2 3 2 5 2 3 9" xfId="3613"/>
    <cellStyle name="Comma 2 2 3 2 5 2 4" xfId="17131"/>
    <cellStyle name="Comma 2 2 3 2 5 2 5" xfId="15047"/>
    <cellStyle name="Comma 2 2 3 2 5 2 6" xfId="12963"/>
    <cellStyle name="Comma 2 2 3 2 5 2 7" xfId="10879"/>
    <cellStyle name="Comma 2 2 3 2 5 2 8" xfId="8795"/>
    <cellStyle name="Comma 2 2 3 2 5 2 9" xfId="6711"/>
    <cellStyle name="Comma 2 2 3 2 5 3" xfId="742"/>
    <cellStyle name="Comma 2 2 3 2 5 3 10" xfId="2828"/>
    <cellStyle name="Comma 2 2 3 2 5 3 2" xfId="1786"/>
    <cellStyle name="Comma 2 2 3 2 5 3 2 2" xfId="18430"/>
    <cellStyle name="Comma 2 2 3 2 5 3 2 3" xfId="16346"/>
    <cellStyle name="Comma 2 2 3 2 5 3 2 4" xfId="14262"/>
    <cellStyle name="Comma 2 2 3 2 5 3 2 5" xfId="12178"/>
    <cellStyle name="Comma 2 2 3 2 5 3 2 6" xfId="10094"/>
    <cellStyle name="Comma 2 2 3 2 5 3 2 7" xfId="8010"/>
    <cellStyle name="Comma 2 2 3 2 5 3 2 8" xfId="5926"/>
    <cellStyle name="Comma 2 2 3 2 5 3 2 9" xfId="3870"/>
    <cellStyle name="Comma 2 2 3 2 5 3 3" xfId="17388"/>
    <cellStyle name="Comma 2 2 3 2 5 3 4" xfId="15304"/>
    <cellStyle name="Comma 2 2 3 2 5 3 5" xfId="13220"/>
    <cellStyle name="Comma 2 2 3 2 5 3 6" xfId="11136"/>
    <cellStyle name="Comma 2 2 3 2 5 3 7" xfId="9052"/>
    <cellStyle name="Comma 2 2 3 2 5 3 8" xfId="6968"/>
    <cellStyle name="Comma 2 2 3 2 5 3 9" xfId="4898"/>
    <cellStyle name="Comma 2 2 3 2 5 4" xfId="1267"/>
    <cellStyle name="Comma 2 2 3 2 5 4 2" xfId="17911"/>
    <cellStyle name="Comma 2 2 3 2 5 4 3" xfId="15827"/>
    <cellStyle name="Comma 2 2 3 2 5 4 4" xfId="13743"/>
    <cellStyle name="Comma 2 2 3 2 5 4 5" xfId="11659"/>
    <cellStyle name="Comma 2 2 3 2 5 4 6" xfId="9575"/>
    <cellStyle name="Comma 2 2 3 2 5 4 7" xfId="7491"/>
    <cellStyle name="Comma 2 2 3 2 5 4 8" xfId="5412"/>
    <cellStyle name="Comma 2 2 3 2 5 4 9" xfId="3351"/>
    <cellStyle name="Comma 2 2 3 2 5 5" xfId="16869"/>
    <cellStyle name="Comma 2 2 3 2 5 6" xfId="14785"/>
    <cellStyle name="Comma 2 2 3 2 5 7" xfId="12701"/>
    <cellStyle name="Comma 2 2 3 2 5 8" xfId="10617"/>
    <cellStyle name="Comma 2 2 3 2 5 9" xfId="8533"/>
    <cellStyle name="Comma 2 2 3 2 6" xfId="377"/>
    <cellStyle name="Comma 2 2 3 2 6 10" xfId="4533"/>
    <cellStyle name="Comma 2 2 3 2 6 11" xfId="2463"/>
    <cellStyle name="Comma 2 2 3 2 6 2" xfId="891"/>
    <cellStyle name="Comma 2 2 3 2 6 2 10" xfId="2977"/>
    <cellStyle name="Comma 2 2 3 2 6 2 2" xfId="1935"/>
    <cellStyle name="Comma 2 2 3 2 6 2 2 2" xfId="18579"/>
    <cellStyle name="Comma 2 2 3 2 6 2 2 3" xfId="16495"/>
    <cellStyle name="Comma 2 2 3 2 6 2 2 4" xfId="14411"/>
    <cellStyle name="Comma 2 2 3 2 6 2 2 5" xfId="12327"/>
    <cellStyle name="Comma 2 2 3 2 6 2 2 6" xfId="10243"/>
    <cellStyle name="Comma 2 2 3 2 6 2 2 7" xfId="8159"/>
    <cellStyle name="Comma 2 2 3 2 6 2 2 8" xfId="6075"/>
    <cellStyle name="Comma 2 2 3 2 6 2 2 9" xfId="4019"/>
    <cellStyle name="Comma 2 2 3 2 6 2 3" xfId="17537"/>
    <cellStyle name="Comma 2 2 3 2 6 2 4" xfId="15453"/>
    <cellStyle name="Comma 2 2 3 2 6 2 5" xfId="13369"/>
    <cellStyle name="Comma 2 2 3 2 6 2 6" xfId="11285"/>
    <cellStyle name="Comma 2 2 3 2 6 2 7" xfId="9201"/>
    <cellStyle name="Comma 2 2 3 2 6 2 8" xfId="7117"/>
    <cellStyle name="Comma 2 2 3 2 6 2 9" xfId="5047"/>
    <cellStyle name="Comma 2 2 3 2 6 3" xfId="1421"/>
    <cellStyle name="Comma 2 2 3 2 6 3 2" xfId="18065"/>
    <cellStyle name="Comma 2 2 3 2 6 3 3" xfId="15981"/>
    <cellStyle name="Comma 2 2 3 2 6 3 4" xfId="13897"/>
    <cellStyle name="Comma 2 2 3 2 6 3 5" xfId="11813"/>
    <cellStyle name="Comma 2 2 3 2 6 3 6" xfId="9729"/>
    <cellStyle name="Comma 2 2 3 2 6 3 7" xfId="7645"/>
    <cellStyle name="Comma 2 2 3 2 6 3 8" xfId="5561"/>
    <cellStyle name="Comma 2 2 3 2 6 3 9" xfId="3505"/>
    <cellStyle name="Comma 2 2 3 2 6 4" xfId="17023"/>
    <cellStyle name="Comma 2 2 3 2 6 5" xfId="14939"/>
    <cellStyle name="Comma 2 2 3 2 6 6" xfId="12855"/>
    <cellStyle name="Comma 2 2 3 2 6 7" xfId="10771"/>
    <cellStyle name="Comma 2 2 3 2 6 8" xfId="8687"/>
    <cellStyle name="Comma 2 2 3 2 6 9" xfId="6603"/>
    <cellStyle name="Comma 2 2 3 2 7" xfId="634"/>
    <cellStyle name="Comma 2 2 3 2 7 10" xfId="2720"/>
    <cellStyle name="Comma 2 2 3 2 7 2" xfId="1678"/>
    <cellStyle name="Comma 2 2 3 2 7 2 2" xfId="18322"/>
    <cellStyle name="Comma 2 2 3 2 7 2 3" xfId="16238"/>
    <cellStyle name="Comma 2 2 3 2 7 2 4" xfId="14154"/>
    <cellStyle name="Comma 2 2 3 2 7 2 5" xfId="12070"/>
    <cellStyle name="Comma 2 2 3 2 7 2 6" xfId="9986"/>
    <cellStyle name="Comma 2 2 3 2 7 2 7" xfId="7902"/>
    <cellStyle name="Comma 2 2 3 2 7 2 8" xfId="5818"/>
    <cellStyle name="Comma 2 2 3 2 7 2 9" xfId="3762"/>
    <cellStyle name="Comma 2 2 3 2 7 3" xfId="17280"/>
    <cellStyle name="Comma 2 2 3 2 7 4" xfId="15196"/>
    <cellStyle name="Comma 2 2 3 2 7 5" xfId="13112"/>
    <cellStyle name="Comma 2 2 3 2 7 6" xfId="11028"/>
    <cellStyle name="Comma 2 2 3 2 7 7" xfId="8944"/>
    <cellStyle name="Comma 2 2 3 2 7 8" xfId="6860"/>
    <cellStyle name="Comma 2 2 3 2 7 9" xfId="4790"/>
    <cellStyle name="Comma 2 2 3 2 8" xfId="1153"/>
    <cellStyle name="Comma 2 2 3 2 8 2" xfId="17797"/>
    <cellStyle name="Comma 2 2 3 2 8 3" xfId="15713"/>
    <cellStyle name="Comma 2 2 3 2 8 4" xfId="13629"/>
    <cellStyle name="Comma 2 2 3 2 8 5" xfId="11545"/>
    <cellStyle name="Comma 2 2 3 2 8 6" xfId="9461"/>
    <cellStyle name="Comma 2 2 3 2 8 7" xfId="7377"/>
    <cellStyle name="Comma 2 2 3 2 8 8" xfId="5304"/>
    <cellStyle name="Comma 2 2 3 2 8 9" xfId="3237"/>
    <cellStyle name="Comma 2 2 3 2 9" xfId="16755"/>
    <cellStyle name="Comma 2 2 3 3" xfId="103"/>
    <cellStyle name="Comma 2 2 3 3 10" xfId="12596"/>
    <cellStyle name="Comma 2 2 3 3 11" xfId="10512"/>
    <cellStyle name="Comma 2 2 3 3 12" xfId="8428"/>
    <cellStyle name="Comma 2 2 3 3 13" xfId="6344"/>
    <cellStyle name="Comma 2 2 3 3 14" xfId="4285"/>
    <cellStyle name="Comma 2 2 3 3 15" xfId="2204"/>
    <cellStyle name="Comma 2 2 3 3 2" xfId="181"/>
    <cellStyle name="Comma 2 2 3 3 2 10" xfId="8504"/>
    <cellStyle name="Comma 2 2 3 3 2 11" xfId="6420"/>
    <cellStyle name="Comma 2 2 3 3 2 12" xfId="4357"/>
    <cellStyle name="Comma 2 2 3 3 2 13" xfId="2280"/>
    <cellStyle name="Comma 2 2 3 3 2 2" xfId="303"/>
    <cellStyle name="Comma 2 2 3 3 2 2 10" xfId="6534"/>
    <cellStyle name="Comma 2 2 3 3 2 2 11" xfId="4465"/>
    <cellStyle name="Comma 2 2 3 3 2 2 12" xfId="2394"/>
    <cellStyle name="Comma 2 2 3 3 2 2 2" xfId="566"/>
    <cellStyle name="Comma 2 2 3 3 2 2 2 10" xfId="4722"/>
    <cellStyle name="Comma 2 2 3 3 2 2 2 11" xfId="2652"/>
    <cellStyle name="Comma 2 2 3 3 2 2 2 2" xfId="1080"/>
    <cellStyle name="Comma 2 2 3 3 2 2 2 2 10" xfId="3166"/>
    <cellStyle name="Comma 2 2 3 3 2 2 2 2 2" xfId="2124"/>
    <cellStyle name="Comma 2 2 3 3 2 2 2 2 2 2" xfId="18768"/>
    <cellStyle name="Comma 2 2 3 3 2 2 2 2 2 3" xfId="16684"/>
    <cellStyle name="Comma 2 2 3 3 2 2 2 2 2 4" xfId="14600"/>
    <cellStyle name="Comma 2 2 3 3 2 2 2 2 2 5" xfId="12516"/>
    <cellStyle name="Comma 2 2 3 3 2 2 2 2 2 6" xfId="10432"/>
    <cellStyle name="Comma 2 2 3 3 2 2 2 2 2 7" xfId="8348"/>
    <cellStyle name="Comma 2 2 3 3 2 2 2 2 2 8" xfId="6264"/>
    <cellStyle name="Comma 2 2 3 3 2 2 2 2 2 9" xfId="4208"/>
    <cellStyle name="Comma 2 2 3 3 2 2 2 2 3" xfId="17726"/>
    <cellStyle name="Comma 2 2 3 3 2 2 2 2 4" xfId="15642"/>
    <cellStyle name="Comma 2 2 3 3 2 2 2 2 5" xfId="13558"/>
    <cellStyle name="Comma 2 2 3 3 2 2 2 2 6" xfId="11474"/>
    <cellStyle name="Comma 2 2 3 3 2 2 2 2 7" xfId="9390"/>
    <cellStyle name="Comma 2 2 3 3 2 2 2 2 8" xfId="7306"/>
    <cellStyle name="Comma 2 2 3 3 2 2 2 2 9" xfId="5236"/>
    <cellStyle name="Comma 2 2 3 3 2 2 2 3" xfId="1610"/>
    <cellStyle name="Comma 2 2 3 3 2 2 2 3 2" xfId="18254"/>
    <cellStyle name="Comma 2 2 3 3 2 2 2 3 3" xfId="16170"/>
    <cellStyle name="Comma 2 2 3 3 2 2 2 3 4" xfId="14086"/>
    <cellStyle name="Comma 2 2 3 3 2 2 2 3 5" xfId="12002"/>
    <cellStyle name="Comma 2 2 3 3 2 2 2 3 6" xfId="9918"/>
    <cellStyle name="Comma 2 2 3 3 2 2 2 3 7" xfId="7834"/>
    <cellStyle name="Comma 2 2 3 3 2 2 2 3 8" xfId="5750"/>
    <cellStyle name="Comma 2 2 3 3 2 2 2 3 9" xfId="3694"/>
    <cellStyle name="Comma 2 2 3 3 2 2 2 4" xfId="17212"/>
    <cellStyle name="Comma 2 2 3 3 2 2 2 5" xfId="15128"/>
    <cellStyle name="Comma 2 2 3 3 2 2 2 6" xfId="13044"/>
    <cellStyle name="Comma 2 2 3 3 2 2 2 7" xfId="10960"/>
    <cellStyle name="Comma 2 2 3 3 2 2 2 8" xfId="8876"/>
    <cellStyle name="Comma 2 2 3 3 2 2 2 9" xfId="6792"/>
    <cellStyle name="Comma 2 2 3 3 2 2 3" xfId="823"/>
    <cellStyle name="Comma 2 2 3 3 2 2 3 10" xfId="2909"/>
    <cellStyle name="Comma 2 2 3 3 2 2 3 2" xfId="1867"/>
    <cellStyle name="Comma 2 2 3 3 2 2 3 2 2" xfId="18511"/>
    <cellStyle name="Comma 2 2 3 3 2 2 3 2 3" xfId="16427"/>
    <cellStyle name="Comma 2 2 3 3 2 2 3 2 4" xfId="14343"/>
    <cellStyle name="Comma 2 2 3 3 2 2 3 2 5" xfId="12259"/>
    <cellStyle name="Comma 2 2 3 3 2 2 3 2 6" xfId="10175"/>
    <cellStyle name="Comma 2 2 3 3 2 2 3 2 7" xfId="8091"/>
    <cellStyle name="Comma 2 2 3 3 2 2 3 2 8" xfId="6007"/>
    <cellStyle name="Comma 2 2 3 3 2 2 3 2 9" xfId="3951"/>
    <cellStyle name="Comma 2 2 3 3 2 2 3 3" xfId="17469"/>
    <cellStyle name="Comma 2 2 3 3 2 2 3 4" xfId="15385"/>
    <cellStyle name="Comma 2 2 3 3 2 2 3 5" xfId="13301"/>
    <cellStyle name="Comma 2 2 3 3 2 2 3 6" xfId="11217"/>
    <cellStyle name="Comma 2 2 3 3 2 2 3 7" xfId="9133"/>
    <cellStyle name="Comma 2 2 3 3 2 2 3 8" xfId="7049"/>
    <cellStyle name="Comma 2 2 3 3 2 2 3 9" xfId="4979"/>
    <cellStyle name="Comma 2 2 3 3 2 2 4" xfId="1352"/>
    <cellStyle name="Comma 2 2 3 3 2 2 4 2" xfId="17996"/>
    <cellStyle name="Comma 2 2 3 3 2 2 4 3" xfId="15912"/>
    <cellStyle name="Comma 2 2 3 3 2 2 4 4" xfId="13828"/>
    <cellStyle name="Comma 2 2 3 3 2 2 4 5" xfId="11744"/>
    <cellStyle name="Comma 2 2 3 3 2 2 4 6" xfId="9660"/>
    <cellStyle name="Comma 2 2 3 3 2 2 4 7" xfId="7576"/>
    <cellStyle name="Comma 2 2 3 3 2 2 4 8" xfId="5493"/>
    <cellStyle name="Comma 2 2 3 3 2 2 4 9" xfId="3436"/>
    <cellStyle name="Comma 2 2 3 3 2 2 5" xfId="16954"/>
    <cellStyle name="Comma 2 2 3 3 2 2 6" xfId="14870"/>
    <cellStyle name="Comma 2 2 3 3 2 2 7" xfId="12786"/>
    <cellStyle name="Comma 2 2 3 3 2 2 8" xfId="10702"/>
    <cellStyle name="Comma 2 2 3 3 2 2 9" xfId="8618"/>
    <cellStyle name="Comma 2 2 3 3 2 3" xfId="458"/>
    <cellStyle name="Comma 2 2 3 3 2 3 10" xfId="4614"/>
    <cellStyle name="Comma 2 2 3 3 2 3 11" xfId="2544"/>
    <cellStyle name="Comma 2 2 3 3 2 3 2" xfId="972"/>
    <cellStyle name="Comma 2 2 3 3 2 3 2 10" xfId="3058"/>
    <cellStyle name="Comma 2 2 3 3 2 3 2 2" xfId="2016"/>
    <cellStyle name="Comma 2 2 3 3 2 3 2 2 2" xfId="18660"/>
    <cellStyle name="Comma 2 2 3 3 2 3 2 2 3" xfId="16576"/>
    <cellStyle name="Comma 2 2 3 3 2 3 2 2 4" xfId="14492"/>
    <cellStyle name="Comma 2 2 3 3 2 3 2 2 5" xfId="12408"/>
    <cellStyle name="Comma 2 2 3 3 2 3 2 2 6" xfId="10324"/>
    <cellStyle name="Comma 2 2 3 3 2 3 2 2 7" xfId="8240"/>
    <cellStyle name="Comma 2 2 3 3 2 3 2 2 8" xfId="6156"/>
    <cellStyle name="Comma 2 2 3 3 2 3 2 2 9" xfId="4100"/>
    <cellStyle name="Comma 2 2 3 3 2 3 2 3" xfId="17618"/>
    <cellStyle name="Comma 2 2 3 3 2 3 2 4" xfId="15534"/>
    <cellStyle name="Comma 2 2 3 3 2 3 2 5" xfId="13450"/>
    <cellStyle name="Comma 2 2 3 3 2 3 2 6" xfId="11366"/>
    <cellStyle name="Comma 2 2 3 3 2 3 2 7" xfId="9282"/>
    <cellStyle name="Comma 2 2 3 3 2 3 2 8" xfId="7198"/>
    <cellStyle name="Comma 2 2 3 3 2 3 2 9" xfId="5128"/>
    <cellStyle name="Comma 2 2 3 3 2 3 3" xfId="1502"/>
    <cellStyle name="Comma 2 2 3 3 2 3 3 2" xfId="18146"/>
    <cellStyle name="Comma 2 2 3 3 2 3 3 3" xfId="16062"/>
    <cellStyle name="Comma 2 2 3 3 2 3 3 4" xfId="13978"/>
    <cellStyle name="Comma 2 2 3 3 2 3 3 5" xfId="11894"/>
    <cellStyle name="Comma 2 2 3 3 2 3 3 6" xfId="9810"/>
    <cellStyle name="Comma 2 2 3 3 2 3 3 7" xfId="7726"/>
    <cellStyle name="Comma 2 2 3 3 2 3 3 8" xfId="5642"/>
    <cellStyle name="Comma 2 2 3 3 2 3 3 9" xfId="3586"/>
    <cellStyle name="Comma 2 2 3 3 2 3 4" xfId="17104"/>
    <cellStyle name="Comma 2 2 3 3 2 3 5" xfId="15020"/>
    <cellStyle name="Comma 2 2 3 3 2 3 6" xfId="12936"/>
    <cellStyle name="Comma 2 2 3 3 2 3 7" xfId="10852"/>
    <cellStyle name="Comma 2 2 3 3 2 3 8" xfId="8768"/>
    <cellStyle name="Comma 2 2 3 3 2 3 9" xfId="6684"/>
    <cellStyle name="Comma 2 2 3 3 2 4" xfId="715"/>
    <cellStyle name="Comma 2 2 3 3 2 4 10" xfId="2801"/>
    <cellStyle name="Comma 2 2 3 3 2 4 2" xfId="1759"/>
    <cellStyle name="Comma 2 2 3 3 2 4 2 2" xfId="18403"/>
    <cellStyle name="Comma 2 2 3 3 2 4 2 3" xfId="16319"/>
    <cellStyle name="Comma 2 2 3 3 2 4 2 4" xfId="14235"/>
    <cellStyle name="Comma 2 2 3 3 2 4 2 5" xfId="12151"/>
    <cellStyle name="Comma 2 2 3 3 2 4 2 6" xfId="10067"/>
    <cellStyle name="Comma 2 2 3 3 2 4 2 7" xfId="7983"/>
    <cellStyle name="Comma 2 2 3 3 2 4 2 8" xfId="5899"/>
    <cellStyle name="Comma 2 2 3 3 2 4 2 9" xfId="3843"/>
    <cellStyle name="Comma 2 2 3 3 2 4 3" xfId="17361"/>
    <cellStyle name="Comma 2 2 3 3 2 4 4" xfId="15277"/>
    <cellStyle name="Comma 2 2 3 3 2 4 5" xfId="13193"/>
    <cellStyle name="Comma 2 2 3 3 2 4 6" xfId="11109"/>
    <cellStyle name="Comma 2 2 3 3 2 4 7" xfId="9025"/>
    <cellStyle name="Comma 2 2 3 3 2 4 8" xfId="6941"/>
    <cellStyle name="Comma 2 2 3 3 2 4 9" xfId="4871"/>
    <cellStyle name="Comma 2 2 3 3 2 5" xfId="1238"/>
    <cellStyle name="Comma 2 2 3 3 2 5 2" xfId="17882"/>
    <cellStyle name="Comma 2 2 3 3 2 5 3" xfId="15798"/>
    <cellStyle name="Comma 2 2 3 3 2 5 4" xfId="13714"/>
    <cellStyle name="Comma 2 2 3 3 2 5 5" xfId="11630"/>
    <cellStyle name="Comma 2 2 3 3 2 5 6" xfId="9546"/>
    <cellStyle name="Comma 2 2 3 3 2 5 7" xfId="7462"/>
    <cellStyle name="Comma 2 2 3 3 2 5 8" xfId="5385"/>
    <cellStyle name="Comma 2 2 3 3 2 5 9" xfId="3322"/>
    <cellStyle name="Comma 2 2 3 3 2 6" xfId="16840"/>
    <cellStyle name="Comma 2 2 3 3 2 7" xfId="14756"/>
    <cellStyle name="Comma 2 2 3 3 2 8" xfId="12672"/>
    <cellStyle name="Comma 2 2 3 3 2 9" xfId="10588"/>
    <cellStyle name="Comma 2 2 3 3 3" xfId="142"/>
    <cellStyle name="Comma 2 2 3 3 3 10" xfId="8466"/>
    <cellStyle name="Comma 2 2 3 3 3 11" xfId="6382"/>
    <cellStyle name="Comma 2 2 3 3 3 12" xfId="4321"/>
    <cellStyle name="Comma 2 2 3 3 3 13" xfId="2242"/>
    <cellStyle name="Comma 2 2 3 3 3 2" xfId="264"/>
    <cellStyle name="Comma 2 2 3 3 3 2 10" xfId="6496"/>
    <cellStyle name="Comma 2 2 3 3 3 2 11" xfId="4429"/>
    <cellStyle name="Comma 2 2 3 3 3 2 12" xfId="2356"/>
    <cellStyle name="Comma 2 2 3 3 3 2 2" xfId="530"/>
    <cellStyle name="Comma 2 2 3 3 3 2 2 10" xfId="4686"/>
    <cellStyle name="Comma 2 2 3 3 3 2 2 11" xfId="2616"/>
    <cellStyle name="Comma 2 2 3 3 3 2 2 2" xfId="1044"/>
    <cellStyle name="Comma 2 2 3 3 3 2 2 2 10" xfId="3130"/>
    <cellStyle name="Comma 2 2 3 3 3 2 2 2 2" xfId="2088"/>
    <cellStyle name="Comma 2 2 3 3 3 2 2 2 2 2" xfId="18732"/>
    <cellStyle name="Comma 2 2 3 3 3 2 2 2 2 3" xfId="16648"/>
    <cellStyle name="Comma 2 2 3 3 3 2 2 2 2 4" xfId="14564"/>
    <cellStyle name="Comma 2 2 3 3 3 2 2 2 2 5" xfId="12480"/>
    <cellStyle name="Comma 2 2 3 3 3 2 2 2 2 6" xfId="10396"/>
    <cellStyle name="Comma 2 2 3 3 3 2 2 2 2 7" xfId="8312"/>
    <cellStyle name="Comma 2 2 3 3 3 2 2 2 2 8" xfId="6228"/>
    <cellStyle name="Comma 2 2 3 3 3 2 2 2 2 9" xfId="4172"/>
    <cellStyle name="Comma 2 2 3 3 3 2 2 2 3" xfId="17690"/>
    <cellStyle name="Comma 2 2 3 3 3 2 2 2 4" xfId="15606"/>
    <cellStyle name="Comma 2 2 3 3 3 2 2 2 5" xfId="13522"/>
    <cellStyle name="Comma 2 2 3 3 3 2 2 2 6" xfId="11438"/>
    <cellStyle name="Comma 2 2 3 3 3 2 2 2 7" xfId="9354"/>
    <cellStyle name="Comma 2 2 3 3 3 2 2 2 8" xfId="7270"/>
    <cellStyle name="Comma 2 2 3 3 3 2 2 2 9" xfId="5200"/>
    <cellStyle name="Comma 2 2 3 3 3 2 2 3" xfId="1574"/>
    <cellStyle name="Comma 2 2 3 3 3 2 2 3 2" xfId="18218"/>
    <cellStyle name="Comma 2 2 3 3 3 2 2 3 3" xfId="16134"/>
    <cellStyle name="Comma 2 2 3 3 3 2 2 3 4" xfId="14050"/>
    <cellStyle name="Comma 2 2 3 3 3 2 2 3 5" xfId="11966"/>
    <cellStyle name="Comma 2 2 3 3 3 2 2 3 6" xfId="9882"/>
    <cellStyle name="Comma 2 2 3 3 3 2 2 3 7" xfId="7798"/>
    <cellStyle name="Comma 2 2 3 3 3 2 2 3 8" xfId="5714"/>
    <cellStyle name="Comma 2 2 3 3 3 2 2 3 9" xfId="3658"/>
    <cellStyle name="Comma 2 2 3 3 3 2 2 4" xfId="17176"/>
    <cellStyle name="Comma 2 2 3 3 3 2 2 5" xfId="15092"/>
    <cellStyle name="Comma 2 2 3 3 3 2 2 6" xfId="13008"/>
    <cellStyle name="Comma 2 2 3 3 3 2 2 7" xfId="10924"/>
    <cellStyle name="Comma 2 2 3 3 3 2 2 8" xfId="8840"/>
    <cellStyle name="Comma 2 2 3 3 3 2 2 9" xfId="6756"/>
    <cellStyle name="Comma 2 2 3 3 3 2 3" xfId="787"/>
    <cellStyle name="Comma 2 2 3 3 3 2 3 10" xfId="2873"/>
    <cellStyle name="Comma 2 2 3 3 3 2 3 2" xfId="1831"/>
    <cellStyle name="Comma 2 2 3 3 3 2 3 2 2" xfId="18475"/>
    <cellStyle name="Comma 2 2 3 3 3 2 3 2 3" xfId="16391"/>
    <cellStyle name="Comma 2 2 3 3 3 2 3 2 4" xfId="14307"/>
    <cellStyle name="Comma 2 2 3 3 3 2 3 2 5" xfId="12223"/>
    <cellStyle name="Comma 2 2 3 3 3 2 3 2 6" xfId="10139"/>
    <cellStyle name="Comma 2 2 3 3 3 2 3 2 7" xfId="8055"/>
    <cellStyle name="Comma 2 2 3 3 3 2 3 2 8" xfId="5971"/>
    <cellStyle name="Comma 2 2 3 3 3 2 3 2 9" xfId="3915"/>
    <cellStyle name="Comma 2 2 3 3 3 2 3 3" xfId="17433"/>
    <cellStyle name="Comma 2 2 3 3 3 2 3 4" xfId="15349"/>
    <cellStyle name="Comma 2 2 3 3 3 2 3 5" xfId="13265"/>
    <cellStyle name="Comma 2 2 3 3 3 2 3 6" xfId="11181"/>
    <cellStyle name="Comma 2 2 3 3 3 2 3 7" xfId="9097"/>
    <cellStyle name="Comma 2 2 3 3 3 2 3 8" xfId="7013"/>
    <cellStyle name="Comma 2 2 3 3 3 2 3 9" xfId="4943"/>
    <cellStyle name="Comma 2 2 3 3 3 2 4" xfId="1314"/>
    <cellStyle name="Comma 2 2 3 3 3 2 4 2" xfId="17958"/>
    <cellStyle name="Comma 2 2 3 3 3 2 4 3" xfId="15874"/>
    <cellStyle name="Comma 2 2 3 3 3 2 4 4" xfId="13790"/>
    <cellStyle name="Comma 2 2 3 3 3 2 4 5" xfId="11706"/>
    <cellStyle name="Comma 2 2 3 3 3 2 4 6" xfId="9622"/>
    <cellStyle name="Comma 2 2 3 3 3 2 4 7" xfId="7538"/>
    <cellStyle name="Comma 2 2 3 3 3 2 4 8" xfId="5457"/>
    <cellStyle name="Comma 2 2 3 3 3 2 4 9" xfId="3398"/>
    <cellStyle name="Comma 2 2 3 3 3 2 5" xfId="16916"/>
    <cellStyle name="Comma 2 2 3 3 3 2 6" xfId="14832"/>
    <cellStyle name="Comma 2 2 3 3 3 2 7" xfId="12748"/>
    <cellStyle name="Comma 2 2 3 3 3 2 8" xfId="10664"/>
    <cellStyle name="Comma 2 2 3 3 3 2 9" xfId="8580"/>
    <cellStyle name="Comma 2 2 3 3 3 3" xfId="422"/>
    <cellStyle name="Comma 2 2 3 3 3 3 10" xfId="4578"/>
    <cellStyle name="Comma 2 2 3 3 3 3 11" xfId="2508"/>
    <cellStyle name="Comma 2 2 3 3 3 3 2" xfId="936"/>
    <cellStyle name="Comma 2 2 3 3 3 3 2 10" xfId="3022"/>
    <cellStyle name="Comma 2 2 3 3 3 3 2 2" xfId="1980"/>
    <cellStyle name="Comma 2 2 3 3 3 3 2 2 2" xfId="18624"/>
    <cellStyle name="Comma 2 2 3 3 3 3 2 2 3" xfId="16540"/>
    <cellStyle name="Comma 2 2 3 3 3 3 2 2 4" xfId="14456"/>
    <cellStyle name="Comma 2 2 3 3 3 3 2 2 5" xfId="12372"/>
    <cellStyle name="Comma 2 2 3 3 3 3 2 2 6" xfId="10288"/>
    <cellStyle name="Comma 2 2 3 3 3 3 2 2 7" xfId="8204"/>
    <cellStyle name="Comma 2 2 3 3 3 3 2 2 8" xfId="6120"/>
    <cellStyle name="Comma 2 2 3 3 3 3 2 2 9" xfId="4064"/>
    <cellStyle name="Comma 2 2 3 3 3 3 2 3" xfId="17582"/>
    <cellStyle name="Comma 2 2 3 3 3 3 2 4" xfId="15498"/>
    <cellStyle name="Comma 2 2 3 3 3 3 2 5" xfId="13414"/>
    <cellStyle name="Comma 2 2 3 3 3 3 2 6" xfId="11330"/>
    <cellStyle name="Comma 2 2 3 3 3 3 2 7" xfId="9246"/>
    <cellStyle name="Comma 2 2 3 3 3 3 2 8" xfId="7162"/>
    <cellStyle name="Comma 2 2 3 3 3 3 2 9" xfId="5092"/>
    <cellStyle name="Comma 2 2 3 3 3 3 3" xfId="1466"/>
    <cellStyle name="Comma 2 2 3 3 3 3 3 2" xfId="18110"/>
    <cellStyle name="Comma 2 2 3 3 3 3 3 3" xfId="16026"/>
    <cellStyle name="Comma 2 2 3 3 3 3 3 4" xfId="13942"/>
    <cellStyle name="Comma 2 2 3 3 3 3 3 5" xfId="11858"/>
    <cellStyle name="Comma 2 2 3 3 3 3 3 6" xfId="9774"/>
    <cellStyle name="Comma 2 2 3 3 3 3 3 7" xfId="7690"/>
    <cellStyle name="Comma 2 2 3 3 3 3 3 8" xfId="5606"/>
    <cellStyle name="Comma 2 2 3 3 3 3 3 9" xfId="3550"/>
    <cellStyle name="Comma 2 2 3 3 3 3 4" xfId="17068"/>
    <cellStyle name="Comma 2 2 3 3 3 3 5" xfId="14984"/>
    <cellStyle name="Comma 2 2 3 3 3 3 6" xfId="12900"/>
    <cellStyle name="Comma 2 2 3 3 3 3 7" xfId="10816"/>
    <cellStyle name="Comma 2 2 3 3 3 3 8" xfId="8732"/>
    <cellStyle name="Comma 2 2 3 3 3 3 9" xfId="6648"/>
    <cellStyle name="Comma 2 2 3 3 3 4" xfId="679"/>
    <cellStyle name="Comma 2 2 3 3 3 4 10" xfId="2765"/>
    <cellStyle name="Comma 2 2 3 3 3 4 2" xfId="1723"/>
    <cellStyle name="Comma 2 2 3 3 3 4 2 2" xfId="18367"/>
    <cellStyle name="Comma 2 2 3 3 3 4 2 3" xfId="16283"/>
    <cellStyle name="Comma 2 2 3 3 3 4 2 4" xfId="14199"/>
    <cellStyle name="Comma 2 2 3 3 3 4 2 5" xfId="12115"/>
    <cellStyle name="Comma 2 2 3 3 3 4 2 6" xfId="10031"/>
    <cellStyle name="Comma 2 2 3 3 3 4 2 7" xfId="7947"/>
    <cellStyle name="Comma 2 2 3 3 3 4 2 8" xfId="5863"/>
    <cellStyle name="Comma 2 2 3 3 3 4 2 9" xfId="3807"/>
    <cellStyle name="Comma 2 2 3 3 3 4 3" xfId="17325"/>
    <cellStyle name="Comma 2 2 3 3 3 4 4" xfId="15241"/>
    <cellStyle name="Comma 2 2 3 3 3 4 5" xfId="13157"/>
    <cellStyle name="Comma 2 2 3 3 3 4 6" xfId="11073"/>
    <cellStyle name="Comma 2 2 3 3 3 4 7" xfId="8989"/>
    <cellStyle name="Comma 2 2 3 3 3 4 8" xfId="6905"/>
    <cellStyle name="Comma 2 2 3 3 3 4 9" xfId="4835"/>
    <cellStyle name="Comma 2 2 3 3 3 5" xfId="1200"/>
    <cellStyle name="Comma 2 2 3 3 3 5 2" xfId="17844"/>
    <cellStyle name="Comma 2 2 3 3 3 5 3" xfId="15760"/>
    <cellStyle name="Comma 2 2 3 3 3 5 4" xfId="13676"/>
    <cellStyle name="Comma 2 2 3 3 3 5 5" xfId="11592"/>
    <cellStyle name="Comma 2 2 3 3 3 5 6" xfId="9508"/>
    <cellStyle name="Comma 2 2 3 3 3 5 7" xfId="7424"/>
    <cellStyle name="Comma 2 2 3 3 3 5 8" xfId="5349"/>
    <cellStyle name="Comma 2 2 3 3 3 5 9" xfId="3284"/>
    <cellStyle name="Comma 2 2 3 3 3 6" xfId="16802"/>
    <cellStyle name="Comma 2 2 3 3 3 7" xfId="14718"/>
    <cellStyle name="Comma 2 2 3 3 3 8" xfId="12634"/>
    <cellStyle name="Comma 2 2 3 3 3 9" xfId="10550"/>
    <cellStyle name="Comma 2 2 3 3 4" xfId="225"/>
    <cellStyle name="Comma 2 2 3 3 4 10" xfId="6458"/>
    <cellStyle name="Comma 2 2 3 3 4 11" xfId="4393"/>
    <cellStyle name="Comma 2 2 3 3 4 12" xfId="2318"/>
    <cellStyle name="Comma 2 2 3 3 4 2" xfId="494"/>
    <cellStyle name="Comma 2 2 3 3 4 2 10" xfId="4650"/>
    <cellStyle name="Comma 2 2 3 3 4 2 11" xfId="2580"/>
    <cellStyle name="Comma 2 2 3 3 4 2 2" xfId="1008"/>
    <cellStyle name="Comma 2 2 3 3 4 2 2 10" xfId="3094"/>
    <cellStyle name="Comma 2 2 3 3 4 2 2 2" xfId="2052"/>
    <cellStyle name="Comma 2 2 3 3 4 2 2 2 2" xfId="18696"/>
    <cellStyle name="Comma 2 2 3 3 4 2 2 2 3" xfId="16612"/>
    <cellStyle name="Comma 2 2 3 3 4 2 2 2 4" xfId="14528"/>
    <cellStyle name="Comma 2 2 3 3 4 2 2 2 5" xfId="12444"/>
    <cellStyle name="Comma 2 2 3 3 4 2 2 2 6" xfId="10360"/>
    <cellStyle name="Comma 2 2 3 3 4 2 2 2 7" xfId="8276"/>
    <cellStyle name="Comma 2 2 3 3 4 2 2 2 8" xfId="6192"/>
    <cellStyle name="Comma 2 2 3 3 4 2 2 2 9" xfId="4136"/>
    <cellStyle name="Comma 2 2 3 3 4 2 2 3" xfId="17654"/>
    <cellStyle name="Comma 2 2 3 3 4 2 2 4" xfId="15570"/>
    <cellStyle name="Comma 2 2 3 3 4 2 2 5" xfId="13486"/>
    <cellStyle name="Comma 2 2 3 3 4 2 2 6" xfId="11402"/>
    <cellStyle name="Comma 2 2 3 3 4 2 2 7" xfId="9318"/>
    <cellStyle name="Comma 2 2 3 3 4 2 2 8" xfId="7234"/>
    <cellStyle name="Comma 2 2 3 3 4 2 2 9" xfId="5164"/>
    <cellStyle name="Comma 2 2 3 3 4 2 3" xfId="1538"/>
    <cellStyle name="Comma 2 2 3 3 4 2 3 2" xfId="18182"/>
    <cellStyle name="Comma 2 2 3 3 4 2 3 3" xfId="16098"/>
    <cellStyle name="Comma 2 2 3 3 4 2 3 4" xfId="14014"/>
    <cellStyle name="Comma 2 2 3 3 4 2 3 5" xfId="11930"/>
    <cellStyle name="Comma 2 2 3 3 4 2 3 6" xfId="9846"/>
    <cellStyle name="Comma 2 2 3 3 4 2 3 7" xfId="7762"/>
    <cellStyle name="Comma 2 2 3 3 4 2 3 8" xfId="5678"/>
    <cellStyle name="Comma 2 2 3 3 4 2 3 9" xfId="3622"/>
    <cellStyle name="Comma 2 2 3 3 4 2 4" xfId="17140"/>
    <cellStyle name="Comma 2 2 3 3 4 2 5" xfId="15056"/>
    <cellStyle name="Comma 2 2 3 3 4 2 6" xfId="12972"/>
    <cellStyle name="Comma 2 2 3 3 4 2 7" xfId="10888"/>
    <cellStyle name="Comma 2 2 3 3 4 2 8" xfId="8804"/>
    <cellStyle name="Comma 2 2 3 3 4 2 9" xfId="6720"/>
    <cellStyle name="Comma 2 2 3 3 4 3" xfId="751"/>
    <cellStyle name="Comma 2 2 3 3 4 3 10" xfId="2837"/>
    <cellStyle name="Comma 2 2 3 3 4 3 2" xfId="1795"/>
    <cellStyle name="Comma 2 2 3 3 4 3 2 2" xfId="18439"/>
    <cellStyle name="Comma 2 2 3 3 4 3 2 3" xfId="16355"/>
    <cellStyle name="Comma 2 2 3 3 4 3 2 4" xfId="14271"/>
    <cellStyle name="Comma 2 2 3 3 4 3 2 5" xfId="12187"/>
    <cellStyle name="Comma 2 2 3 3 4 3 2 6" xfId="10103"/>
    <cellStyle name="Comma 2 2 3 3 4 3 2 7" xfId="8019"/>
    <cellStyle name="Comma 2 2 3 3 4 3 2 8" xfId="5935"/>
    <cellStyle name="Comma 2 2 3 3 4 3 2 9" xfId="3879"/>
    <cellStyle name="Comma 2 2 3 3 4 3 3" xfId="17397"/>
    <cellStyle name="Comma 2 2 3 3 4 3 4" xfId="15313"/>
    <cellStyle name="Comma 2 2 3 3 4 3 5" xfId="13229"/>
    <cellStyle name="Comma 2 2 3 3 4 3 6" xfId="11145"/>
    <cellStyle name="Comma 2 2 3 3 4 3 7" xfId="9061"/>
    <cellStyle name="Comma 2 2 3 3 4 3 8" xfId="6977"/>
    <cellStyle name="Comma 2 2 3 3 4 3 9" xfId="4907"/>
    <cellStyle name="Comma 2 2 3 3 4 4" xfId="1276"/>
    <cellStyle name="Comma 2 2 3 3 4 4 2" xfId="17920"/>
    <cellStyle name="Comma 2 2 3 3 4 4 3" xfId="15836"/>
    <cellStyle name="Comma 2 2 3 3 4 4 4" xfId="13752"/>
    <cellStyle name="Comma 2 2 3 3 4 4 5" xfId="11668"/>
    <cellStyle name="Comma 2 2 3 3 4 4 6" xfId="9584"/>
    <cellStyle name="Comma 2 2 3 3 4 4 7" xfId="7500"/>
    <cellStyle name="Comma 2 2 3 3 4 4 8" xfId="5421"/>
    <cellStyle name="Comma 2 2 3 3 4 4 9" xfId="3360"/>
    <cellStyle name="Comma 2 2 3 3 4 5" xfId="16878"/>
    <cellStyle name="Comma 2 2 3 3 4 6" xfId="14794"/>
    <cellStyle name="Comma 2 2 3 3 4 7" xfId="12710"/>
    <cellStyle name="Comma 2 2 3 3 4 8" xfId="10626"/>
    <cellStyle name="Comma 2 2 3 3 4 9" xfId="8542"/>
    <cellStyle name="Comma 2 2 3 3 5" xfId="386"/>
    <cellStyle name="Comma 2 2 3 3 5 10" xfId="4542"/>
    <cellStyle name="Comma 2 2 3 3 5 11" xfId="2472"/>
    <cellStyle name="Comma 2 2 3 3 5 2" xfId="900"/>
    <cellStyle name="Comma 2 2 3 3 5 2 10" xfId="2986"/>
    <cellStyle name="Comma 2 2 3 3 5 2 2" xfId="1944"/>
    <cellStyle name="Comma 2 2 3 3 5 2 2 2" xfId="18588"/>
    <cellStyle name="Comma 2 2 3 3 5 2 2 3" xfId="16504"/>
    <cellStyle name="Comma 2 2 3 3 5 2 2 4" xfId="14420"/>
    <cellStyle name="Comma 2 2 3 3 5 2 2 5" xfId="12336"/>
    <cellStyle name="Comma 2 2 3 3 5 2 2 6" xfId="10252"/>
    <cellStyle name="Comma 2 2 3 3 5 2 2 7" xfId="8168"/>
    <cellStyle name="Comma 2 2 3 3 5 2 2 8" xfId="6084"/>
    <cellStyle name="Comma 2 2 3 3 5 2 2 9" xfId="4028"/>
    <cellStyle name="Comma 2 2 3 3 5 2 3" xfId="17546"/>
    <cellStyle name="Comma 2 2 3 3 5 2 4" xfId="15462"/>
    <cellStyle name="Comma 2 2 3 3 5 2 5" xfId="13378"/>
    <cellStyle name="Comma 2 2 3 3 5 2 6" xfId="11294"/>
    <cellStyle name="Comma 2 2 3 3 5 2 7" xfId="9210"/>
    <cellStyle name="Comma 2 2 3 3 5 2 8" xfId="7126"/>
    <cellStyle name="Comma 2 2 3 3 5 2 9" xfId="5056"/>
    <cellStyle name="Comma 2 2 3 3 5 3" xfId="1430"/>
    <cellStyle name="Comma 2 2 3 3 5 3 2" xfId="18074"/>
    <cellStyle name="Comma 2 2 3 3 5 3 3" xfId="15990"/>
    <cellStyle name="Comma 2 2 3 3 5 3 4" xfId="13906"/>
    <cellStyle name="Comma 2 2 3 3 5 3 5" xfId="11822"/>
    <cellStyle name="Comma 2 2 3 3 5 3 6" xfId="9738"/>
    <cellStyle name="Comma 2 2 3 3 5 3 7" xfId="7654"/>
    <cellStyle name="Comma 2 2 3 3 5 3 8" xfId="5570"/>
    <cellStyle name="Comma 2 2 3 3 5 3 9" xfId="3514"/>
    <cellStyle name="Comma 2 2 3 3 5 4" xfId="17032"/>
    <cellStyle name="Comma 2 2 3 3 5 5" xfId="14948"/>
    <cellStyle name="Comma 2 2 3 3 5 6" xfId="12864"/>
    <cellStyle name="Comma 2 2 3 3 5 7" xfId="10780"/>
    <cellStyle name="Comma 2 2 3 3 5 8" xfId="8696"/>
    <cellStyle name="Comma 2 2 3 3 5 9" xfId="6612"/>
    <cellStyle name="Comma 2 2 3 3 6" xfId="643"/>
    <cellStyle name="Comma 2 2 3 3 6 10" xfId="2729"/>
    <cellStyle name="Comma 2 2 3 3 6 2" xfId="1687"/>
    <cellStyle name="Comma 2 2 3 3 6 2 2" xfId="18331"/>
    <cellStyle name="Comma 2 2 3 3 6 2 3" xfId="16247"/>
    <cellStyle name="Comma 2 2 3 3 6 2 4" xfId="14163"/>
    <cellStyle name="Comma 2 2 3 3 6 2 5" xfId="12079"/>
    <cellStyle name="Comma 2 2 3 3 6 2 6" xfId="9995"/>
    <cellStyle name="Comma 2 2 3 3 6 2 7" xfId="7911"/>
    <cellStyle name="Comma 2 2 3 3 6 2 8" xfId="5827"/>
    <cellStyle name="Comma 2 2 3 3 6 2 9" xfId="3771"/>
    <cellStyle name="Comma 2 2 3 3 6 3" xfId="17289"/>
    <cellStyle name="Comma 2 2 3 3 6 4" xfId="15205"/>
    <cellStyle name="Comma 2 2 3 3 6 5" xfId="13121"/>
    <cellStyle name="Comma 2 2 3 3 6 6" xfId="11037"/>
    <cellStyle name="Comma 2 2 3 3 6 7" xfId="8953"/>
    <cellStyle name="Comma 2 2 3 3 6 8" xfId="6869"/>
    <cellStyle name="Comma 2 2 3 3 6 9" xfId="4799"/>
    <cellStyle name="Comma 2 2 3 3 7" xfId="1162"/>
    <cellStyle name="Comma 2 2 3 3 7 2" xfId="17806"/>
    <cellStyle name="Comma 2 2 3 3 7 3" xfId="15722"/>
    <cellStyle name="Comma 2 2 3 3 7 4" xfId="13638"/>
    <cellStyle name="Comma 2 2 3 3 7 5" xfId="11554"/>
    <cellStyle name="Comma 2 2 3 3 7 6" xfId="9470"/>
    <cellStyle name="Comma 2 2 3 3 7 7" xfId="7386"/>
    <cellStyle name="Comma 2 2 3 3 7 8" xfId="5313"/>
    <cellStyle name="Comma 2 2 3 3 7 9" xfId="3246"/>
    <cellStyle name="Comma 2 2 3 3 8" xfId="16764"/>
    <cellStyle name="Comma 2 2 3 3 9" xfId="14680"/>
    <cellStyle name="Comma 2 2 3 4" xfId="161"/>
    <cellStyle name="Comma 2 2 3 4 10" xfId="8485"/>
    <cellStyle name="Comma 2 2 3 4 11" xfId="6401"/>
    <cellStyle name="Comma 2 2 3 4 12" xfId="4339"/>
    <cellStyle name="Comma 2 2 3 4 13" xfId="2261"/>
    <cellStyle name="Comma 2 2 3 4 2" xfId="283"/>
    <cellStyle name="Comma 2 2 3 4 2 10" xfId="6515"/>
    <cellStyle name="Comma 2 2 3 4 2 11" xfId="4447"/>
    <cellStyle name="Comma 2 2 3 4 2 12" xfId="2375"/>
    <cellStyle name="Comma 2 2 3 4 2 2" xfId="548"/>
    <cellStyle name="Comma 2 2 3 4 2 2 10" xfId="4704"/>
    <cellStyle name="Comma 2 2 3 4 2 2 11" xfId="2634"/>
    <cellStyle name="Comma 2 2 3 4 2 2 2" xfId="1062"/>
    <cellStyle name="Comma 2 2 3 4 2 2 2 10" xfId="3148"/>
    <cellStyle name="Comma 2 2 3 4 2 2 2 2" xfId="2106"/>
    <cellStyle name="Comma 2 2 3 4 2 2 2 2 2" xfId="18750"/>
    <cellStyle name="Comma 2 2 3 4 2 2 2 2 3" xfId="16666"/>
    <cellStyle name="Comma 2 2 3 4 2 2 2 2 4" xfId="14582"/>
    <cellStyle name="Comma 2 2 3 4 2 2 2 2 5" xfId="12498"/>
    <cellStyle name="Comma 2 2 3 4 2 2 2 2 6" xfId="10414"/>
    <cellStyle name="Comma 2 2 3 4 2 2 2 2 7" xfId="8330"/>
    <cellStyle name="Comma 2 2 3 4 2 2 2 2 8" xfId="6246"/>
    <cellStyle name="Comma 2 2 3 4 2 2 2 2 9" xfId="4190"/>
    <cellStyle name="Comma 2 2 3 4 2 2 2 3" xfId="17708"/>
    <cellStyle name="Comma 2 2 3 4 2 2 2 4" xfId="15624"/>
    <cellStyle name="Comma 2 2 3 4 2 2 2 5" xfId="13540"/>
    <cellStyle name="Comma 2 2 3 4 2 2 2 6" xfId="11456"/>
    <cellStyle name="Comma 2 2 3 4 2 2 2 7" xfId="9372"/>
    <cellStyle name="Comma 2 2 3 4 2 2 2 8" xfId="7288"/>
    <cellStyle name="Comma 2 2 3 4 2 2 2 9" xfId="5218"/>
    <cellStyle name="Comma 2 2 3 4 2 2 3" xfId="1592"/>
    <cellStyle name="Comma 2 2 3 4 2 2 3 2" xfId="18236"/>
    <cellStyle name="Comma 2 2 3 4 2 2 3 3" xfId="16152"/>
    <cellStyle name="Comma 2 2 3 4 2 2 3 4" xfId="14068"/>
    <cellStyle name="Comma 2 2 3 4 2 2 3 5" xfId="11984"/>
    <cellStyle name="Comma 2 2 3 4 2 2 3 6" xfId="9900"/>
    <cellStyle name="Comma 2 2 3 4 2 2 3 7" xfId="7816"/>
    <cellStyle name="Comma 2 2 3 4 2 2 3 8" xfId="5732"/>
    <cellStyle name="Comma 2 2 3 4 2 2 3 9" xfId="3676"/>
    <cellStyle name="Comma 2 2 3 4 2 2 4" xfId="17194"/>
    <cellStyle name="Comma 2 2 3 4 2 2 5" xfId="15110"/>
    <cellStyle name="Comma 2 2 3 4 2 2 6" xfId="13026"/>
    <cellStyle name="Comma 2 2 3 4 2 2 7" xfId="10942"/>
    <cellStyle name="Comma 2 2 3 4 2 2 8" xfId="8858"/>
    <cellStyle name="Comma 2 2 3 4 2 2 9" xfId="6774"/>
    <cellStyle name="Comma 2 2 3 4 2 3" xfId="805"/>
    <cellStyle name="Comma 2 2 3 4 2 3 10" xfId="2891"/>
    <cellStyle name="Comma 2 2 3 4 2 3 2" xfId="1849"/>
    <cellStyle name="Comma 2 2 3 4 2 3 2 2" xfId="18493"/>
    <cellStyle name="Comma 2 2 3 4 2 3 2 3" xfId="16409"/>
    <cellStyle name="Comma 2 2 3 4 2 3 2 4" xfId="14325"/>
    <cellStyle name="Comma 2 2 3 4 2 3 2 5" xfId="12241"/>
    <cellStyle name="Comma 2 2 3 4 2 3 2 6" xfId="10157"/>
    <cellStyle name="Comma 2 2 3 4 2 3 2 7" xfId="8073"/>
    <cellStyle name="Comma 2 2 3 4 2 3 2 8" xfId="5989"/>
    <cellStyle name="Comma 2 2 3 4 2 3 2 9" xfId="3933"/>
    <cellStyle name="Comma 2 2 3 4 2 3 3" xfId="17451"/>
    <cellStyle name="Comma 2 2 3 4 2 3 4" xfId="15367"/>
    <cellStyle name="Comma 2 2 3 4 2 3 5" xfId="13283"/>
    <cellStyle name="Comma 2 2 3 4 2 3 6" xfId="11199"/>
    <cellStyle name="Comma 2 2 3 4 2 3 7" xfId="9115"/>
    <cellStyle name="Comma 2 2 3 4 2 3 8" xfId="7031"/>
    <cellStyle name="Comma 2 2 3 4 2 3 9" xfId="4961"/>
    <cellStyle name="Comma 2 2 3 4 2 4" xfId="1333"/>
    <cellStyle name="Comma 2 2 3 4 2 4 2" xfId="17977"/>
    <cellStyle name="Comma 2 2 3 4 2 4 3" xfId="15893"/>
    <cellStyle name="Comma 2 2 3 4 2 4 4" xfId="13809"/>
    <cellStyle name="Comma 2 2 3 4 2 4 5" xfId="11725"/>
    <cellStyle name="Comma 2 2 3 4 2 4 6" xfId="9641"/>
    <cellStyle name="Comma 2 2 3 4 2 4 7" xfId="7557"/>
    <cellStyle name="Comma 2 2 3 4 2 4 8" xfId="5475"/>
    <cellStyle name="Comma 2 2 3 4 2 4 9" xfId="3417"/>
    <cellStyle name="Comma 2 2 3 4 2 5" xfId="16935"/>
    <cellStyle name="Comma 2 2 3 4 2 6" xfId="14851"/>
    <cellStyle name="Comma 2 2 3 4 2 7" xfId="12767"/>
    <cellStyle name="Comma 2 2 3 4 2 8" xfId="10683"/>
    <cellStyle name="Comma 2 2 3 4 2 9" xfId="8599"/>
    <cellStyle name="Comma 2 2 3 4 3" xfId="440"/>
    <cellStyle name="Comma 2 2 3 4 3 10" xfId="4596"/>
    <cellStyle name="Comma 2 2 3 4 3 11" xfId="2526"/>
    <cellStyle name="Comma 2 2 3 4 3 2" xfId="954"/>
    <cellStyle name="Comma 2 2 3 4 3 2 10" xfId="3040"/>
    <cellStyle name="Comma 2 2 3 4 3 2 2" xfId="1998"/>
    <cellStyle name="Comma 2 2 3 4 3 2 2 2" xfId="18642"/>
    <cellStyle name="Comma 2 2 3 4 3 2 2 3" xfId="16558"/>
    <cellStyle name="Comma 2 2 3 4 3 2 2 4" xfId="14474"/>
    <cellStyle name="Comma 2 2 3 4 3 2 2 5" xfId="12390"/>
    <cellStyle name="Comma 2 2 3 4 3 2 2 6" xfId="10306"/>
    <cellStyle name="Comma 2 2 3 4 3 2 2 7" xfId="8222"/>
    <cellStyle name="Comma 2 2 3 4 3 2 2 8" xfId="6138"/>
    <cellStyle name="Comma 2 2 3 4 3 2 2 9" xfId="4082"/>
    <cellStyle name="Comma 2 2 3 4 3 2 3" xfId="17600"/>
    <cellStyle name="Comma 2 2 3 4 3 2 4" xfId="15516"/>
    <cellStyle name="Comma 2 2 3 4 3 2 5" xfId="13432"/>
    <cellStyle name="Comma 2 2 3 4 3 2 6" xfId="11348"/>
    <cellStyle name="Comma 2 2 3 4 3 2 7" xfId="9264"/>
    <cellStyle name="Comma 2 2 3 4 3 2 8" xfId="7180"/>
    <cellStyle name="Comma 2 2 3 4 3 2 9" xfId="5110"/>
    <cellStyle name="Comma 2 2 3 4 3 3" xfId="1484"/>
    <cellStyle name="Comma 2 2 3 4 3 3 2" xfId="18128"/>
    <cellStyle name="Comma 2 2 3 4 3 3 3" xfId="16044"/>
    <cellStyle name="Comma 2 2 3 4 3 3 4" xfId="13960"/>
    <cellStyle name="Comma 2 2 3 4 3 3 5" xfId="11876"/>
    <cellStyle name="Comma 2 2 3 4 3 3 6" xfId="9792"/>
    <cellStyle name="Comma 2 2 3 4 3 3 7" xfId="7708"/>
    <cellStyle name="Comma 2 2 3 4 3 3 8" xfId="5624"/>
    <cellStyle name="Comma 2 2 3 4 3 3 9" xfId="3568"/>
    <cellStyle name="Comma 2 2 3 4 3 4" xfId="17086"/>
    <cellStyle name="Comma 2 2 3 4 3 5" xfId="15002"/>
    <cellStyle name="Comma 2 2 3 4 3 6" xfId="12918"/>
    <cellStyle name="Comma 2 2 3 4 3 7" xfId="10834"/>
    <cellStyle name="Comma 2 2 3 4 3 8" xfId="8750"/>
    <cellStyle name="Comma 2 2 3 4 3 9" xfId="6666"/>
    <cellStyle name="Comma 2 2 3 4 4" xfId="697"/>
    <cellStyle name="Comma 2 2 3 4 4 10" xfId="2783"/>
    <cellStyle name="Comma 2 2 3 4 4 2" xfId="1741"/>
    <cellStyle name="Comma 2 2 3 4 4 2 2" xfId="18385"/>
    <cellStyle name="Comma 2 2 3 4 4 2 3" xfId="16301"/>
    <cellStyle name="Comma 2 2 3 4 4 2 4" xfId="14217"/>
    <cellStyle name="Comma 2 2 3 4 4 2 5" xfId="12133"/>
    <cellStyle name="Comma 2 2 3 4 4 2 6" xfId="10049"/>
    <cellStyle name="Comma 2 2 3 4 4 2 7" xfId="7965"/>
    <cellStyle name="Comma 2 2 3 4 4 2 8" xfId="5881"/>
    <cellStyle name="Comma 2 2 3 4 4 2 9" xfId="3825"/>
    <cellStyle name="Comma 2 2 3 4 4 3" xfId="17343"/>
    <cellStyle name="Comma 2 2 3 4 4 4" xfId="15259"/>
    <cellStyle name="Comma 2 2 3 4 4 5" xfId="13175"/>
    <cellStyle name="Comma 2 2 3 4 4 6" xfId="11091"/>
    <cellStyle name="Comma 2 2 3 4 4 7" xfId="9007"/>
    <cellStyle name="Comma 2 2 3 4 4 8" xfId="6923"/>
    <cellStyle name="Comma 2 2 3 4 4 9" xfId="4853"/>
    <cellStyle name="Comma 2 2 3 4 5" xfId="1219"/>
    <cellStyle name="Comma 2 2 3 4 5 2" xfId="17863"/>
    <cellStyle name="Comma 2 2 3 4 5 3" xfId="15779"/>
    <cellStyle name="Comma 2 2 3 4 5 4" xfId="13695"/>
    <cellStyle name="Comma 2 2 3 4 5 5" xfId="11611"/>
    <cellStyle name="Comma 2 2 3 4 5 6" xfId="9527"/>
    <cellStyle name="Comma 2 2 3 4 5 7" xfId="7443"/>
    <cellStyle name="Comma 2 2 3 4 5 8" xfId="5367"/>
    <cellStyle name="Comma 2 2 3 4 5 9" xfId="3303"/>
    <cellStyle name="Comma 2 2 3 4 6" xfId="16821"/>
    <cellStyle name="Comma 2 2 3 4 7" xfId="14737"/>
    <cellStyle name="Comma 2 2 3 4 8" xfId="12653"/>
    <cellStyle name="Comma 2 2 3 4 9" xfId="10569"/>
    <cellStyle name="Comma 2 2 3 5" xfId="123"/>
    <cellStyle name="Comma 2 2 3 5 10" xfId="8447"/>
    <cellStyle name="Comma 2 2 3 5 11" xfId="6363"/>
    <cellStyle name="Comma 2 2 3 5 12" xfId="4303"/>
    <cellStyle name="Comma 2 2 3 5 13" xfId="2223"/>
    <cellStyle name="Comma 2 2 3 5 2" xfId="245"/>
    <cellStyle name="Comma 2 2 3 5 2 10" xfId="6477"/>
    <cellStyle name="Comma 2 2 3 5 2 11" xfId="4411"/>
    <cellStyle name="Comma 2 2 3 5 2 12" xfId="2337"/>
    <cellStyle name="Comma 2 2 3 5 2 2" xfId="512"/>
    <cellStyle name="Comma 2 2 3 5 2 2 10" xfId="4668"/>
    <cellStyle name="Comma 2 2 3 5 2 2 11" xfId="2598"/>
    <cellStyle name="Comma 2 2 3 5 2 2 2" xfId="1026"/>
    <cellStyle name="Comma 2 2 3 5 2 2 2 10" xfId="3112"/>
    <cellStyle name="Comma 2 2 3 5 2 2 2 2" xfId="2070"/>
    <cellStyle name="Comma 2 2 3 5 2 2 2 2 2" xfId="18714"/>
    <cellStyle name="Comma 2 2 3 5 2 2 2 2 3" xfId="16630"/>
    <cellStyle name="Comma 2 2 3 5 2 2 2 2 4" xfId="14546"/>
    <cellStyle name="Comma 2 2 3 5 2 2 2 2 5" xfId="12462"/>
    <cellStyle name="Comma 2 2 3 5 2 2 2 2 6" xfId="10378"/>
    <cellStyle name="Comma 2 2 3 5 2 2 2 2 7" xfId="8294"/>
    <cellStyle name="Comma 2 2 3 5 2 2 2 2 8" xfId="6210"/>
    <cellStyle name="Comma 2 2 3 5 2 2 2 2 9" xfId="4154"/>
    <cellStyle name="Comma 2 2 3 5 2 2 2 3" xfId="17672"/>
    <cellStyle name="Comma 2 2 3 5 2 2 2 4" xfId="15588"/>
    <cellStyle name="Comma 2 2 3 5 2 2 2 5" xfId="13504"/>
    <cellStyle name="Comma 2 2 3 5 2 2 2 6" xfId="11420"/>
    <cellStyle name="Comma 2 2 3 5 2 2 2 7" xfId="9336"/>
    <cellStyle name="Comma 2 2 3 5 2 2 2 8" xfId="7252"/>
    <cellStyle name="Comma 2 2 3 5 2 2 2 9" xfId="5182"/>
    <cellStyle name="Comma 2 2 3 5 2 2 3" xfId="1556"/>
    <cellStyle name="Comma 2 2 3 5 2 2 3 2" xfId="18200"/>
    <cellStyle name="Comma 2 2 3 5 2 2 3 3" xfId="16116"/>
    <cellStyle name="Comma 2 2 3 5 2 2 3 4" xfId="14032"/>
    <cellStyle name="Comma 2 2 3 5 2 2 3 5" xfId="11948"/>
    <cellStyle name="Comma 2 2 3 5 2 2 3 6" xfId="9864"/>
    <cellStyle name="Comma 2 2 3 5 2 2 3 7" xfId="7780"/>
    <cellStyle name="Comma 2 2 3 5 2 2 3 8" xfId="5696"/>
    <cellStyle name="Comma 2 2 3 5 2 2 3 9" xfId="3640"/>
    <cellStyle name="Comma 2 2 3 5 2 2 4" xfId="17158"/>
    <cellStyle name="Comma 2 2 3 5 2 2 5" xfId="15074"/>
    <cellStyle name="Comma 2 2 3 5 2 2 6" xfId="12990"/>
    <cellStyle name="Comma 2 2 3 5 2 2 7" xfId="10906"/>
    <cellStyle name="Comma 2 2 3 5 2 2 8" xfId="8822"/>
    <cellStyle name="Comma 2 2 3 5 2 2 9" xfId="6738"/>
    <cellStyle name="Comma 2 2 3 5 2 3" xfId="769"/>
    <cellStyle name="Comma 2 2 3 5 2 3 10" xfId="2855"/>
    <cellStyle name="Comma 2 2 3 5 2 3 2" xfId="1813"/>
    <cellStyle name="Comma 2 2 3 5 2 3 2 2" xfId="18457"/>
    <cellStyle name="Comma 2 2 3 5 2 3 2 3" xfId="16373"/>
    <cellStyle name="Comma 2 2 3 5 2 3 2 4" xfId="14289"/>
    <cellStyle name="Comma 2 2 3 5 2 3 2 5" xfId="12205"/>
    <cellStyle name="Comma 2 2 3 5 2 3 2 6" xfId="10121"/>
    <cellStyle name="Comma 2 2 3 5 2 3 2 7" xfId="8037"/>
    <cellStyle name="Comma 2 2 3 5 2 3 2 8" xfId="5953"/>
    <cellStyle name="Comma 2 2 3 5 2 3 2 9" xfId="3897"/>
    <cellStyle name="Comma 2 2 3 5 2 3 3" xfId="17415"/>
    <cellStyle name="Comma 2 2 3 5 2 3 4" xfId="15331"/>
    <cellStyle name="Comma 2 2 3 5 2 3 5" xfId="13247"/>
    <cellStyle name="Comma 2 2 3 5 2 3 6" xfId="11163"/>
    <cellStyle name="Comma 2 2 3 5 2 3 7" xfId="9079"/>
    <cellStyle name="Comma 2 2 3 5 2 3 8" xfId="6995"/>
    <cellStyle name="Comma 2 2 3 5 2 3 9" xfId="4925"/>
    <cellStyle name="Comma 2 2 3 5 2 4" xfId="1295"/>
    <cellStyle name="Comma 2 2 3 5 2 4 2" xfId="17939"/>
    <cellStyle name="Comma 2 2 3 5 2 4 3" xfId="15855"/>
    <cellStyle name="Comma 2 2 3 5 2 4 4" xfId="13771"/>
    <cellStyle name="Comma 2 2 3 5 2 4 5" xfId="11687"/>
    <cellStyle name="Comma 2 2 3 5 2 4 6" xfId="9603"/>
    <cellStyle name="Comma 2 2 3 5 2 4 7" xfId="7519"/>
    <cellStyle name="Comma 2 2 3 5 2 4 8" xfId="5439"/>
    <cellStyle name="Comma 2 2 3 5 2 4 9" xfId="3379"/>
    <cellStyle name="Comma 2 2 3 5 2 5" xfId="16897"/>
    <cellStyle name="Comma 2 2 3 5 2 6" xfId="14813"/>
    <cellStyle name="Comma 2 2 3 5 2 7" xfId="12729"/>
    <cellStyle name="Comma 2 2 3 5 2 8" xfId="10645"/>
    <cellStyle name="Comma 2 2 3 5 2 9" xfId="8561"/>
    <cellStyle name="Comma 2 2 3 5 3" xfId="404"/>
    <cellStyle name="Comma 2 2 3 5 3 10" xfId="4560"/>
    <cellStyle name="Comma 2 2 3 5 3 11" xfId="2490"/>
    <cellStyle name="Comma 2 2 3 5 3 2" xfId="918"/>
    <cellStyle name="Comma 2 2 3 5 3 2 10" xfId="3004"/>
    <cellStyle name="Comma 2 2 3 5 3 2 2" xfId="1962"/>
    <cellStyle name="Comma 2 2 3 5 3 2 2 2" xfId="18606"/>
    <cellStyle name="Comma 2 2 3 5 3 2 2 3" xfId="16522"/>
    <cellStyle name="Comma 2 2 3 5 3 2 2 4" xfId="14438"/>
    <cellStyle name="Comma 2 2 3 5 3 2 2 5" xfId="12354"/>
    <cellStyle name="Comma 2 2 3 5 3 2 2 6" xfId="10270"/>
    <cellStyle name="Comma 2 2 3 5 3 2 2 7" xfId="8186"/>
    <cellStyle name="Comma 2 2 3 5 3 2 2 8" xfId="6102"/>
    <cellStyle name="Comma 2 2 3 5 3 2 2 9" xfId="4046"/>
    <cellStyle name="Comma 2 2 3 5 3 2 3" xfId="17564"/>
    <cellStyle name="Comma 2 2 3 5 3 2 4" xfId="15480"/>
    <cellStyle name="Comma 2 2 3 5 3 2 5" xfId="13396"/>
    <cellStyle name="Comma 2 2 3 5 3 2 6" xfId="11312"/>
    <cellStyle name="Comma 2 2 3 5 3 2 7" xfId="9228"/>
    <cellStyle name="Comma 2 2 3 5 3 2 8" xfId="7144"/>
    <cellStyle name="Comma 2 2 3 5 3 2 9" xfId="5074"/>
    <cellStyle name="Comma 2 2 3 5 3 3" xfId="1448"/>
    <cellStyle name="Comma 2 2 3 5 3 3 2" xfId="18092"/>
    <cellStyle name="Comma 2 2 3 5 3 3 3" xfId="16008"/>
    <cellStyle name="Comma 2 2 3 5 3 3 4" xfId="13924"/>
    <cellStyle name="Comma 2 2 3 5 3 3 5" xfId="11840"/>
    <cellStyle name="Comma 2 2 3 5 3 3 6" xfId="9756"/>
    <cellStyle name="Comma 2 2 3 5 3 3 7" xfId="7672"/>
    <cellStyle name="Comma 2 2 3 5 3 3 8" xfId="5588"/>
    <cellStyle name="Comma 2 2 3 5 3 3 9" xfId="3532"/>
    <cellStyle name="Comma 2 2 3 5 3 4" xfId="17050"/>
    <cellStyle name="Comma 2 2 3 5 3 5" xfId="14966"/>
    <cellStyle name="Comma 2 2 3 5 3 6" xfId="12882"/>
    <cellStyle name="Comma 2 2 3 5 3 7" xfId="10798"/>
    <cellStyle name="Comma 2 2 3 5 3 8" xfId="8714"/>
    <cellStyle name="Comma 2 2 3 5 3 9" xfId="6630"/>
    <cellStyle name="Comma 2 2 3 5 4" xfId="661"/>
    <cellStyle name="Comma 2 2 3 5 4 10" xfId="2747"/>
    <cellStyle name="Comma 2 2 3 5 4 2" xfId="1705"/>
    <cellStyle name="Comma 2 2 3 5 4 2 2" xfId="18349"/>
    <cellStyle name="Comma 2 2 3 5 4 2 3" xfId="16265"/>
    <cellStyle name="Comma 2 2 3 5 4 2 4" xfId="14181"/>
    <cellStyle name="Comma 2 2 3 5 4 2 5" xfId="12097"/>
    <cellStyle name="Comma 2 2 3 5 4 2 6" xfId="10013"/>
    <cellStyle name="Comma 2 2 3 5 4 2 7" xfId="7929"/>
    <cellStyle name="Comma 2 2 3 5 4 2 8" xfId="5845"/>
    <cellStyle name="Comma 2 2 3 5 4 2 9" xfId="3789"/>
    <cellStyle name="Comma 2 2 3 5 4 3" xfId="17307"/>
    <cellStyle name="Comma 2 2 3 5 4 4" xfId="15223"/>
    <cellStyle name="Comma 2 2 3 5 4 5" xfId="13139"/>
    <cellStyle name="Comma 2 2 3 5 4 6" xfId="11055"/>
    <cellStyle name="Comma 2 2 3 5 4 7" xfId="8971"/>
    <cellStyle name="Comma 2 2 3 5 4 8" xfId="6887"/>
    <cellStyle name="Comma 2 2 3 5 4 9" xfId="4817"/>
    <cellStyle name="Comma 2 2 3 5 5" xfId="1181"/>
    <cellStyle name="Comma 2 2 3 5 5 2" xfId="17825"/>
    <cellStyle name="Comma 2 2 3 5 5 3" xfId="15741"/>
    <cellStyle name="Comma 2 2 3 5 5 4" xfId="13657"/>
    <cellStyle name="Comma 2 2 3 5 5 5" xfId="11573"/>
    <cellStyle name="Comma 2 2 3 5 5 6" xfId="9489"/>
    <cellStyle name="Comma 2 2 3 5 5 7" xfId="7405"/>
    <cellStyle name="Comma 2 2 3 5 5 8" xfId="5331"/>
    <cellStyle name="Comma 2 2 3 5 5 9" xfId="3265"/>
    <cellStyle name="Comma 2 2 3 5 6" xfId="16783"/>
    <cellStyle name="Comma 2 2 3 5 7" xfId="14699"/>
    <cellStyle name="Comma 2 2 3 5 8" xfId="12615"/>
    <cellStyle name="Comma 2 2 3 5 9" xfId="10531"/>
    <cellStyle name="Comma 2 2 3 6" xfId="205"/>
    <cellStyle name="Comma 2 2 3 6 10" xfId="6439"/>
    <cellStyle name="Comma 2 2 3 6 11" xfId="4375"/>
    <cellStyle name="Comma 2 2 3 6 12" xfId="2299"/>
    <cellStyle name="Comma 2 2 3 6 2" xfId="476"/>
    <cellStyle name="Comma 2 2 3 6 2 10" xfId="4632"/>
    <cellStyle name="Comma 2 2 3 6 2 11" xfId="2562"/>
    <cellStyle name="Comma 2 2 3 6 2 2" xfId="990"/>
    <cellStyle name="Comma 2 2 3 6 2 2 10" xfId="3076"/>
    <cellStyle name="Comma 2 2 3 6 2 2 2" xfId="2034"/>
    <cellStyle name="Comma 2 2 3 6 2 2 2 2" xfId="18678"/>
    <cellStyle name="Comma 2 2 3 6 2 2 2 3" xfId="16594"/>
    <cellStyle name="Comma 2 2 3 6 2 2 2 4" xfId="14510"/>
    <cellStyle name="Comma 2 2 3 6 2 2 2 5" xfId="12426"/>
    <cellStyle name="Comma 2 2 3 6 2 2 2 6" xfId="10342"/>
    <cellStyle name="Comma 2 2 3 6 2 2 2 7" xfId="8258"/>
    <cellStyle name="Comma 2 2 3 6 2 2 2 8" xfId="6174"/>
    <cellStyle name="Comma 2 2 3 6 2 2 2 9" xfId="4118"/>
    <cellStyle name="Comma 2 2 3 6 2 2 3" xfId="17636"/>
    <cellStyle name="Comma 2 2 3 6 2 2 4" xfId="15552"/>
    <cellStyle name="Comma 2 2 3 6 2 2 5" xfId="13468"/>
    <cellStyle name="Comma 2 2 3 6 2 2 6" xfId="11384"/>
    <cellStyle name="Comma 2 2 3 6 2 2 7" xfId="9300"/>
    <cellStyle name="Comma 2 2 3 6 2 2 8" xfId="7216"/>
    <cellStyle name="Comma 2 2 3 6 2 2 9" xfId="5146"/>
    <cellStyle name="Comma 2 2 3 6 2 3" xfId="1520"/>
    <cellStyle name="Comma 2 2 3 6 2 3 2" xfId="18164"/>
    <cellStyle name="Comma 2 2 3 6 2 3 3" xfId="16080"/>
    <cellStyle name="Comma 2 2 3 6 2 3 4" xfId="13996"/>
    <cellStyle name="Comma 2 2 3 6 2 3 5" xfId="11912"/>
    <cellStyle name="Comma 2 2 3 6 2 3 6" xfId="9828"/>
    <cellStyle name="Comma 2 2 3 6 2 3 7" xfId="7744"/>
    <cellStyle name="Comma 2 2 3 6 2 3 8" xfId="5660"/>
    <cellStyle name="Comma 2 2 3 6 2 3 9" xfId="3604"/>
    <cellStyle name="Comma 2 2 3 6 2 4" xfId="17122"/>
    <cellStyle name="Comma 2 2 3 6 2 5" xfId="15038"/>
    <cellStyle name="Comma 2 2 3 6 2 6" xfId="12954"/>
    <cellStyle name="Comma 2 2 3 6 2 7" xfId="10870"/>
    <cellStyle name="Comma 2 2 3 6 2 8" xfId="8786"/>
    <cellStyle name="Comma 2 2 3 6 2 9" xfId="6702"/>
    <cellStyle name="Comma 2 2 3 6 3" xfId="733"/>
    <cellStyle name="Comma 2 2 3 6 3 10" xfId="2819"/>
    <cellStyle name="Comma 2 2 3 6 3 2" xfId="1777"/>
    <cellStyle name="Comma 2 2 3 6 3 2 2" xfId="18421"/>
    <cellStyle name="Comma 2 2 3 6 3 2 3" xfId="16337"/>
    <cellStyle name="Comma 2 2 3 6 3 2 4" xfId="14253"/>
    <cellStyle name="Comma 2 2 3 6 3 2 5" xfId="12169"/>
    <cellStyle name="Comma 2 2 3 6 3 2 6" xfId="10085"/>
    <cellStyle name="Comma 2 2 3 6 3 2 7" xfId="8001"/>
    <cellStyle name="Comma 2 2 3 6 3 2 8" xfId="5917"/>
    <cellStyle name="Comma 2 2 3 6 3 2 9" xfId="3861"/>
    <cellStyle name="Comma 2 2 3 6 3 3" xfId="17379"/>
    <cellStyle name="Comma 2 2 3 6 3 4" xfId="15295"/>
    <cellStyle name="Comma 2 2 3 6 3 5" xfId="13211"/>
    <cellStyle name="Comma 2 2 3 6 3 6" xfId="11127"/>
    <cellStyle name="Comma 2 2 3 6 3 7" xfId="9043"/>
    <cellStyle name="Comma 2 2 3 6 3 8" xfId="6959"/>
    <cellStyle name="Comma 2 2 3 6 3 9" xfId="4889"/>
    <cellStyle name="Comma 2 2 3 6 4" xfId="1257"/>
    <cellStyle name="Comma 2 2 3 6 4 2" xfId="17901"/>
    <cellStyle name="Comma 2 2 3 6 4 3" xfId="15817"/>
    <cellStyle name="Comma 2 2 3 6 4 4" xfId="13733"/>
    <cellStyle name="Comma 2 2 3 6 4 5" xfId="11649"/>
    <cellStyle name="Comma 2 2 3 6 4 6" xfId="9565"/>
    <cellStyle name="Comma 2 2 3 6 4 7" xfId="7481"/>
    <cellStyle name="Comma 2 2 3 6 4 8" xfId="5403"/>
    <cellStyle name="Comma 2 2 3 6 4 9" xfId="3341"/>
    <cellStyle name="Comma 2 2 3 6 5" xfId="16859"/>
    <cellStyle name="Comma 2 2 3 6 6" xfId="14775"/>
    <cellStyle name="Comma 2 2 3 6 7" xfId="12691"/>
    <cellStyle name="Comma 2 2 3 6 8" xfId="10607"/>
    <cellStyle name="Comma 2 2 3 6 9" xfId="8523"/>
    <cellStyle name="Comma 2 2 3 7" xfId="79"/>
    <cellStyle name="Comma 2 2 3 7 10" xfId="6323"/>
    <cellStyle name="Comma 2 2 3 7 11" xfId="4265"/>
    <cellStyle name="Comma 2 2 3 7 12" xfId="2183"/>
    <cellStyle name="Comma 2 2 3 7 2" xfId="366"/>
    <cellStyle name="Comma 2 2 3 7 2 10" xfId="4522"/>
    <cellStyle name="Comma 2 2 3 7 2 11" xfId="2452"/>
    <cellStyle name="Comma 2 2 3 7 2 2" xfId="880"/>
    <cellStyle name="Comma 2 2 3 7 2 2 10" xfId="2966"/>
    <cellStyle name="Comma 2 2 3 7 2 2 2" xfId="1924"/>
    <cellStyle name="Comma 2 2 3 7 2 2 2 2" xfId="18568"/>
    <cellStyle name="Comma 2 2 3 7 2 2 2 3" xfId="16484"/>
    <cellStyle name="Comma 2 2 3 7 2 2 2 4" xfId="14400"/>
    <cellStyle name="Comma 2 2 3 7 2 2 2 5" xfId="12316"/>
    <cellStyle name="Comma 2 2 3 7 2 2 2 6" xfId="10232"/>
    <cellStyle name="Comma 2 2 3 7 2 2 2 7" xfId="8148"/>
    <cellStyle name="Comma 2 2 3 7 2 2 2 8" xfId="6064"/>
    <cellStyle name="Comma 2 2 3 7 2 2 2 9" xfId="4008"/>
    <cellStyle name="Comma 2 2 3 7 2 2 3" xfId="17526"/>
    <cellStyle name="Comma 2 2 3 7 2 2 4" xfId="15442"/>
    <cellStyle name="Comma 2 2 3 7 2 2 5" xfId="13358"/>
    <cellStyle name="Comma 2 2 3 7 2 2 6" xfId="11274"/>
    <cellStyle name="Comma 2 2 3 7 2 2 7" xfId="9190"/>
    <cellStyle name="Comma 2 2 3 7 2 2 8" xfId="7106"/>
    <cellStyle name="Comma 2 2 3 7 2 2 9" xfId="5036"/>
    <cellStyle name="Comma 2 2 3 7 2 3" xfId="1410"/>
    <cellStyle name="Comma 2 2 3 7 2 3 2" xfId="18054"/>
    <cellStyle name="Comma 2 2 3 7 2 3 3" xfId="15970"/>
    <cellStyle name="Comma 2 2 3 7 2 3 4" xfId="13886"/>
    <cellStyle name="Comma 2 2 3 7 2 3 5" xfId="11802"/>
    <cellStyle name="Comma 2 2 3 7 2 3 6" xfId="9718"/>
    <cellStyle name="Comma 2 2 3 7 2 3 7" xfId="7634"/>
    <cellStyle name="Comma 2 2 3 7 2 3 8" xfId="5550"/>
    <cellStyle name="Comma 2 2 3 7 2 3 9" xfId="3494"/>
    <cellStyle name="Comma 2 2 3 7 2 4" xfId="17012"/>
    <cellStyle name="Comma 2 2 3 7 2 5" xfId="14928"/>
    <cellStyle name="Comma 2 2 3 7 2 6" xfId="12844"/>
    <cellStyle name="Comma 2 2 3 7 2 7" xfId="10760"/>
    <cellStyle name="Comma 2 2 3 7 2 8" xfId="8676"/>
    <cellStyle name="Comma 2 2 3 7 2 9" xfId="6592"/>
    <cellStyle name="Comma 2 2 3 7 3" xfId="623"/>
    <cellStyle name="Comma 2 2 3 7 3 10" xfId="2709"/>
    <cellStyle name="Comma 2 2 3 7 3 2" xfId="1667"/>
    <cellStyle name="Comma 2 2 3 7 3 2 2" xfId="18311"/>
    <cellStyle name="Comma 2 2 3 7 3 2 3" xfId="16227"/>
    <cellStyle name="Comma 2 2 3 7 3 2 4" xfId="14143"/>
    <cellStyle name="Comma 2 2 3 7 3 2 5" xfId="12059"/>
    <cellStyle name="Comma 2 2 3 7 3 2 6" xfId="9975"/>
    <cellStyle name="Comma 2 2 3 7 3 2 7" xfId="7891"/>
    <cellStyle name="Comma 2 2 3 7 3 2 8" xfId="5807"/>
    <cellStyle name="Comma 2 2 3 7 3 2 9" xfId="3751"/>
    <cellStyle name="Comma 2 2 3 7 3 3" xfId="17269"/>
    <cellStyle name="Comma 2 2 3 7 3 4" xfId="15185"/>
    <cellStyle name="Comma 2 2 3 7 3 5" xfId="13101"/>
    <cellStyle name="Comma 2 2 3 7 3 6" xfId="11017"/>
    <cellStyle name="Comma 2 2 3 7 3 7" xfId="8933"/>
    <cellStyle name="Comma 2 2 3 7 3 8" xfId="6849"/>
    <cellStyle name="Comma 2 2 3 7 3 9" xfId="4779"/>
    <cellStyle name="Comma 2 2 3 7 4" xfId="1139"/>
    <cellStyle name="Comma 2 2 3 7 4 2" xfId="17785"/>
    <cellStyle name="Comma 2 2 3 7 4 3" xfId="15701"/>
    <cellStyle name="Comma 2 2 3 7 4 4" xfId="13617"/>
    <cellStyle name="Comma 2 2 3 7 4 5" xfId="11533"/>
    <cellStyle name="Comma 2 2 3 7 4 6" xfId="9449"/>
    <cellStyle name="Comma 2 2 3 7 4 7" xfId="7365"/>
    <cellStyle name="Comma 2 2 3 7 4 8" xfId="5293"/>
    <cellStyle name="Comma 2 2 3 7 4 9" xfId="3225"/>
    <cellStyle name="Comma 2 2 3 7 5" xfId="16743"/>
    <cellStyle name="Comma 2 2 3 7 6" xfId="14659"/>
    <cellStyle name="Comma 2 2 3 7 7" xfId="12575"/>
    <cellStyle name="Comma 2 2 3 7 8" xfId="10491"/>
    <cellStyle name="Comma 2 2 3 7 9" xfId="8407"/>
    <cellStyle name="Comma 2 2 3 8" xfId="348"/>
    <cellStyle name="Comma 2 2 3 8 10" xfId="4504"/>
    <cellStyle name="Comma 2 2 3 8 11" xfId="2434"/>
    <cellStyle name="Comma 2 2 3 8 2" xfId="862"/>
    <cellStyle name="Comma 2 2 3 8 2 10" xfId="2948"/>
    <cellStyle name="Comma 2 2 3 8 2 2" xfId="1906"/>
    <cellStyle name="Comma 2 2 3 8 2 2 2" xfId="18550"/>
    <cellStyle name="Comma 2 2 3 8 2 2 3" xfId="16466"/>
    <cellStyle name="Comma 2 2 3 8 2 2 4" xfId="14382"/>
    <cellStyle name="Comma 2 2 3 8 2 2 5" xfId="12298"/>
    <cellStyle name="Comma 2 2 3 8 2 2 6" xfId="10214"/>
    <cellStyle name="Comma 2 2 3 8 2 2 7" xfId="8130"/>
    <cellStyle name="Comma 2 2 3 8 2 2 8" xfId="6046"/>
    <cellStyle name="Comma 2 2 3 8 2 2 9" xfId="3990"/>
    <cellStyle name="Comma 2 2 3 8 2 3" xfId="17508"/>
    <cellStyle name="Comma 2 2 3 8 2 4" xfId="15424"/>
    <cellStyle name="Comma 2 2 3 8 2 5" xfId="13340"/>
    <cellStyle name="Comma 2 2 3 8 2 6" xfId="11256"/>
    <cellStyle name="Comma 2 2 3 8 2 7" xfId="9172"/>
    <cellStyle name="Comma 2 2 3 8 2 8" xfId="7088"/>
    <cellStyle name="Comma 2 2 3 8 2 9" xfId="5018"/>
    <cellStyle name="Comma 2 2 3 8 3" xfId="1392"/>
    <cellStyle name="Comma 2 2 3 8 3 2" xfId="18036"/>
    <cellStyle name="Comma 2 2 3 8 3 3" xfId="15952"/>
    <cellStyle name="Comma 2 2 3 8 3 4" xfId="13868"/>
    <cellStyle name="Comma 2 2 3 8 3 5" xfId="11784"/>
    <cellStyle name="Comma 2 2 3 8 3 6" xfId="9700"/>
    <cellStyle name="Comma 2 2 3 8 3 7" xfId="7616"/>
    <cellStyle name="Comma 2 2 3 8 3 8" xfId="5532"/>
    <cellStyle name="Comma 2 2 3 8 3 9" xfId="3476"/>
    <cellStyle name="Comma 2 2 3 8 4" xfId="16994"/>
    <cellStyle name="Comma 2 2 3 8 5" xfId="14910"/>
    <cellStyle name="Comma 2 2 3 8 6" xfId="12826"/>
    <cellStyle name="Comma 2 2 3 8 7" xfId="10742"/>
    <cellStyle name="Comma 2 2 3 8 8" xfId="8658"/>
    <cellStyle name="Comma 2 2 3 8 9" xfId="6574"/>
    <cellStyle name="Comma 2 2 3 9" xfId="605"/>
    <cellStyle name="Comma 2 2 3 9 10" xfId="2691"/>
    <cellStyle name="Comma 2 2 3 9 2" xfId="1649"/>
    <cellStyle name="Comma 2 2 3 9 2 2" xfId="18293"/>
    <cellStyle name="Comma 2 2 3 9 2 3" xfId="16209"/>
    <cellStyle name="Comma 2 2 3 9 2 4" xfId="14125"/>
    <cellStyle name="Comma 2 2 3 9 2 5" xfId="12041"/>
    <cellStyle name="Comma 2 2 3 9 2 6" xfId="9957"/>
    <cellStyle name="Comma 2 2 3 9 2 7" xfId="7873"/>
    <cellStyle name="Comma 2 2 3 9 2 8" xfId="5789"/>
    <cellStyle name="Comma 2 2 3 9 2 9" xfId="3733"/>
    <cellStyle name="Comma 2 2 3 9 3" xfId="17251"/>
    <cellStyle name="Comma 2 2 3 9 4" xfId="15167"/>
    <cellStyle name="Comma 2 2 3 9 5" xfId="13083"/>
    <cellStyle name="Comma 2 2 3 9 6" xfId="10999"/>
    <cellStyle name="Comma 2 2 3 9 7" xfId="8915"/>
    <cellStyle name="Comma 2 2 3 9 8" xfId="6831"/>
    <cellStyle name="Comma 2 2 3 9 9" xfId="4761"/>
    <cellStyle name="Comma 2 2 4" xfId="87"/>
    <cellStyle name="Comma 2 2 4 10" xfId="14665"/>
    <cellStyle name="Comma 2 2 4 11" xfId="12581"/>
    <cellStyle name="Comma 2 2 4 12" xfId="10497"/>
    <cellStyle name="Comma 2 2 4 13" xfId="8413"/>
    <cellStyle name="Comma 2 2 4 14" xfId="6329"/>
    <cellStyle name="Comma 2 2 4 15" xfId="4270"/>
    <cellStyle name="Comma 2 2 4 16" xfId="2189"/>
    <cellStyle name="Comma 2 2 4 2" xfId="107"/>
    <cellStyle name="Comma 2 2 4 2 10" xfId="12600"/>
    <cellStyle name="Comma 2 2 4 2 11" xfId="10516"/>
    <cellStyle name="Comma 2 2 4 2 12" xfId="8432"/>
    <cellStyle name="Comma 2 2 4 2 13" xfId="6348"/>
    <cellStyle name="Comma 2 2 4 2 14" xfId="4288"/>
    <cellStyle name="Comma 2 2 4 2 15" xfId="2208"/>
    <cellStyle name="Comma 2 2 4 2 2" xfId="185"/>
    <cellStyle name="Comma 2 2 4 2 2 10" xfId="8508"/>
    <cellStyle name="Comma 2 2 4 2 2 11" xfId="6424"/>
    <cellStyle name="Comma 2 2 4 2 2 12" xfId="4360"/>
    <cellStyle name="Comma 2 2 4 2 2 13" xfId="2284"/>
    <cellStyle name="Comma 2 2 4 2 2 2" xfId="307"/>
    <cellStyle name="Comma 2 2 4 2 2 2 10" xfId="6538"/>
    <cellStyle name="Comma 2 2 4 2 2 2 11" xfId="4468"/>
    <cellStyle name="Comma 2 2 4 2 2 2 12" xfId="2398"/>
    <cellStyle name="Comma 2 2 4 2 2 2 2" xfId="569"/>
    <cellStyle name="Comma 2 2 4 2 2 2 2 10" xfId="4725"/>
    <cellStyle name="Comma 2 2 4 2 2 2 2 11" xfId="2655"/>
    <cellStyle name="Comma 2 2 4 2 2 2 2 2" xfId="1083"/>
    <cellStyle name="Comma 2 2 4 2 2 2 2 2 10" xfId="3169"/>
    <cellStyle name="Comma 2 2 4 2 2 2 2 2 2" xfId="2127"/>
    <cellStyle name="Comma 2 2 4 2 2 2 2 2 2 2" xfId="18771"/>
    <cellStyle name="Comma 2 2 4 2 2 2 2 2 2 3" xfId="16687"/>
    <cellStyle name="Comma 2 2 4 2 2 2 2 2 2 4" xfId="14603"/>
    <cellStyle name="Comma 2 2 4 2 2 2 2 2 2 5" xfId="12519"/>
    <cellStyle name="Comma 2 2 4 2 2 2 2 2 2 6" xfId="10435"/>
    <cellStyle name="Comma 2 2 4 2 2 2 2 2 2 7" xfId="8351"/>
    <cellStyle name="Comma 2 2 4 2 2 2 2 2 2 8" xfId="6267"/>
    <cellStyle name="Comma 2 2 4 2 2 2 2 2 2 9" xfId="4211"/>
    <cellStyle name="Comma 2 2 4 2 2 2 2 2 3" xfId="17729"/>
    <cellStyle name="Comma 2 2 4 2 2 2 2 2 4" xfId="15645"/>
    <cellStyle name="Comma 2 2 4 2 2 2 2 2 5" xfId="13561"/>
    <cellStyle name="Comma 2 2 4 2 2 2 2 2 6" xfId="11477"/>
    <cellStyle name="Comma 2 2 4 2 2 2 2 2 7" xfId="9393"/>
    <cellStyle name="Comma 2 2 4 2 2 2 2 2 8" xfId="7309"/>
    <cellStyle name="Comma 2 2 4 2 2 2 2 2 9" xfId="5239"/>
    <cellStyle name="Comma 2 2 4 2 2 2 2 3" xfId="1613"/>
    <cellStyle name="Comma 2 2 4 2 2 2 2 3 2" xfId="18257"/>
    <cellStyle name="Comma 2 2 4 2 2 2 2 3 3" xfId="16173"/>
    <cellStyle name="Comma 2 2 4 2 2 2 2 3 4" xfId="14089"/>
    <cellStyle name="Comma 2 2 4 2 2 2 2 3 5" xfId="12005"/>
    <cellStyle name="Comma 2 2 4 2 2 2 2 3 6" xfId="9921"/>
    <cellStyle name="Comma 2 2 4 2 2 2 2 3 7" xfId="7837"/>
    <cellStyle name="Comma 2 2 4 2 2 2 2 3 8" xfId="5753"/>
    <cellStyle name="Comma 2 2 4 2 2 2 2 3 9" xfId="3697"/>
    <cellStyle name="Comma 2 2 4 2 2 2 2 4" xfId="17215"/>
    <cellStyle name="Comma 2 2 4 2 2 2 2 5" xfId="15131"/>
    <cellStyle name="Comma 2 2 4 2 2 2 2 6" xfId="13047"/>
    <cellStyle name="Comma 2 2 4 2 2 2 2 7" xfId="10963"/>
    <cellStyle name="Comma 2 2 4 2 2 2 2 8" xfId="8879"/>
    <cellStyle name="Comma 2 2 4 2 2 2 2 9" xfId="6795"/>
    <cellStyle name="Comma 2 2 4 2 2 2 3" xfId="826"/>
    <cellStyle name="Comma 2 2 4 2 2 2 3 10" xfId="2912"/>
    <cellStyle name="Comma 2 2 4 2 2 2 3 2" xfId="1870"/>
    <cellStyle name="Comma 2 2 4 2 2 2 3 2 2" xfId="18514"/>
    <cellStyle name="Comma 2 2 4 2 2 2 3 2 3" xfId="16430"/>
    <cellStyle name="Comma 2 2 4 2 2 2 3 2 4" xfId="14346"/>
    <cellStyle name="Comma 2 2 4 2 2 2 3 2 5" xfId="12262"/>
    <cellStyle name="Comma 2 2 4 2 2 2 3 2 6" xfId="10178"/>
    <cellStyle name="Comma 2 2 4 2 2 2 3 2 7" xfId="8094"/>
    <cellStyle name="Comma 2 2 4 2 2 2 3 2 8" xfId="6010"/>
    <cellStyle name="Comma 2 2 4 2 2 2 3 2 9" xfId="3954"/>
    <cellStyle name="Comma 2 2 4 2 2 2 3 3" xfId="17472"/>
    <cellStyle name="Comma 2 2 4 2 2 2 3 4" xfId="15388"/>
    <cellStyle name="Comma 2 2 4 2 2 2 3 5" xfId="13304"/>
    <cellStyle name="Comma 2 2 4 2 2 2 3 6" xfId="11220"/>
    <cellStyle name="Comma 2 2 4 2 2 2 3 7" xfId="9136"/>
    <cellStyle name="Comma 2 2 4 2 2 2 3 8" xfId="7052"/>
    <cellStyle name="Comma 2 2 4 2 2 2 3 9" xfId="4982"/>
    <cellStyle name="Comma 2 2 4 2 2 2 4" xfId="1356"/>
    <cellStyle name="Comma 2 2 4 2 2 2 4 2" xfId="18000"/>
    <cellStyle name="Comma 2 2 4 2 2 2 4 3" xfId="15916"/>
    <cellStyle name="Comma 2 2 4 2 2 2 4 4" xfId="13832"/>
    <cellStyle name="Comma 2 2 4 2 2 2 4 5" xfId="11748"/>
    <cellStyle name="Comma 2 2 4 2 2 2 4 6" xfId="9664"/>
    <cellStyle name="Comma 2 2 4 2 2 2 4 7" xfId="7580"/>
    <cellStyle name="Comma 2 2 4 2 2 2 4 8" xfId="5496"/>
    <cellStyle name="Comma 2 2 4 2 2 2 4 9" xfId="3440"/>
    <cellStyle name="Comma 2 2 4 2 2 2 5" xfId="16958"/>
    <cellStyle name="Comma 2 2 4 2 2 2 6" xfId="14874"/>
    <cellStyle name="Comma 2 2 4 2 2 2 7" xfId="12790"/>
    <cellStyle name="Comma 2 2 4 2 2 2 8" xfId="10706"/>
    <cellStyle name="Comma 2 2 4 2 2 2 9" xfId="8622"/>
    <cellStyle name="Comma 2 2 4 2 2 3" xfId="461"/>
    <cellStyle name="Comma 2 2 4 2 2 3 10" xfId="4617"/>
    <cellStyle name="Comma 2 2 4 2 2 3 11" xfId="2547"/>
    <cellStyle name="Comma 2 2 4 2 2 3 2" xfId="975"/>
    <cellStyle name="Comma 2 2 4 2 2 3 2 10" xfId="3061"/>
    <cellStyle name="Comma 2 2 4 2 2 3 2 2" xfId="2019"/>
    <cellStyle name="Comma 2 2 4 2 2 3 2 2 2" xfId="18663"/>
    <cellStyle name="Comma 2 2 4 2 2 3 2 2 3" xfId="16579"/>
    <cellStyle name="Comma 2 2 4 2 2 3 2 2 4" xfId="14495"/>
    <cellStyle name="Comma 2 2 4 2 2 3 2 2 5" xfId="12411"/>
    <cellStyle name="Comma 2 2 4 2 2 3 2 2 6" xfId="10327"/>
    <cellStyle name="Comma 2 2 4 2 2 3 2 2 7" xfId="8243"/>
    <cellStyle name="Comma 2 2 4 2 2 3 2 2 8" xfId="6159"/>
    <cellStyle name="Comma 2 2 4 2 2 3 2 2 9" xfId="4103"/>
    <cellStyle name="Comma 2 2 4 2 2 3 2 3" xfId="17621"/>
    <cellStyle name="Comma 2 2 4 2 2 3 2 4" xfId="15537"/>
    <cellStyle name="Comma 2 2 4 2 2 3 2 5" xfId="13453"/>
    <cellStyle name="Comma 2 2 4 2 2 3 2 6" xfId="11369"/>
    <cellStyle name="Comma 2 2 4 2 2 3 2 7" xfId="9285"/>
    <cellStyle name="Comma 2 2 4 2 2 3 2 8" xfId="7201"/>
    <cellStyle name="Comma 2 2 4 2 2 3 2 9" xfId="5131"/>
    <cellStyle name="Comma 2 2 4 2 2 3 3" xfId="1505"/>
    <cellStyle name="Comma 2 2 4 2 2 3 3 2" xfId="18149"/>
    <cellStyle name="Comma 2 2 4 2 2 3 3 3" xfId="16065"/>
    <cellStyle name="Comma 2 2 4 2 2 3 3 4" xfId="13981"/>
    <cellStyle name="Comma 2 2 4 2 2 3 3 5" xfId="11897"/>
    <cellStyle name="Comma 2 2 4 2 2 3 3 6" xfId="9813"/>
    <cellStyle name="Comma 2 2 4 2 2 3 3 7" xfId="7729"/>
    <cellStyle name="Comma 2 2 4 2 2 3 3 8" xfId="5645"/>
    <cellStyle name="Comma 2 2 4 2 2 3 3 9" xfId="3589"/>
    <cellStyle name="Comma 2 2 4 2 2 3 4" xfId="17107"/>
    <cellStyle name="Comma 2 2 4 2 2 3 5" xfId="15023"/>
    <cellStyle name="Comma 2 2 4 2 2 3 6" xfId="12939"/>
    <cellStyle name="Comma 2 2 4 2 2 3 7" xfId="10855"/>
    <cellStyle name="Comma 2 2 4 2 2 3 8" xfId="8771"/>
    <cellStyle name="Comma 2 2 4 2 2 3 9" xfId="6687"/>
    <cellStyle name="Comma 2 2 4 2 2 4" xfId="718"/>
    <cellStyle name="Comma 2 2 4 2 2 4 10" xfId="2804"/>
    <cellStyle name="Comma 2 2 4 2 2 4 2" xfId="1762"/>
    <cellStyle name="Comma 2 2 4 2 2 4 2 2" xfId="18406"/>
    <cellStyle name="Comma 2 2 4 2 2 4 2 3" xfId="16322"/>
    <cellStyle name="Comma 2 2 4 2 2 4 2 4" xfId="14238"/>
    <cellStyle name="Comma 2 2 4 2 2 4 2 5" xfId="12154"/>
    <cellStyle name="Comma 2 2 4 2 2 4 2 6" xfId="10070"/>
    <cellStyle name="Comma 2 2 4 2 2 4 2 7" xfId="7986"/>
    <cellStyle name="Comma 2 2 4 2 2 4 2 8" xfId="5902"/>
    <cellStyle name="Comma 2 2 4 2 2 4 2 9" xfId="3846"/>
    <cellStyle name="Comma 2 2 4 2 2 4 3" xfId="17364"/>
    <cellStyle name="Comma 2 2 4 2 2 4 4" xfId="15280"/>
    <cellStyle name="Comma 2 2 4 2 2 4 5" xfId="13196"/>
    <cellStyle name="Comma 2 2 4 2 2 4 6" xfId="11112"/>
    <cellStyle name="Comma 2 2 4 2 2 4 7" xfId="9028"/>
    <cellStyle name="Comma 2 2 4 2 2 4 8" xfId="6944"/>
    <cellStyle name="Comma 2 2 4 2 2 4 9" xfId="4874"/>
    <cellStyle name="Comma 2 2 4 2 2 5" xfId="1242"/>
    <cellStyle name="Comma 2 2 4 2 2 5 2" xfId="17886"/>
    <cellStyle name="Comma 2 2 4 2 2 5 3" xfId="15802"/>
    <cellStyle name="Comma 2 2 4 2 2 5 4" xfId="13718"/>
    <cellStyle name="Comma 2 2 4 2 2 5 5" xfId="11634"/>
    <cellStyle name="Comma 2 2 4 2 2 5 6" xfId="9550"/>
    <cellStyle name="Comma 2 2 4 2 2 5 7" xfId="7466"/>
    <cellStyle name="Comma 2 2 4 2 2 5 8" xfId="5388"/>
    <cellStyle name="Comma 2 2 4 2 2 5 9" xfId="3326"/>
    <cellStyle name="Comma 2 2 4 2 2 6" xfId="16844"/>
    <cellStyle name="Comma 2 2 4 2 2 7" xfId="14760"/>
    <cellStyle name="Comma 2 2 4 2 2 8" xfId="12676"/>
    <cellStyle name="Comma 2 2 4 2 2 9" xfId="10592"/>
    <cellStyle name="Comma 2 2 4 2 3" xfId="146"/>
    <cellStyle name="Comma 2 2 4 2 3 10" xfId="8470"/>
    <cellStyle name="Comma 2 2 4 2 3 11" xfId="6386"/>
    <cellStyle name="Comma 2 2 4 2 3 12" xfId="4324"/>
    <cellStyle name="Comma 2 2 4 2 3 13" xfId="2246"/>
    <cellStyle name="Comma 2 2 4 2 3 2" xfId="268"/>
    <cellStyle name="Comma 2 2 4 2 3 2 10" xfId="6500"/>
    <cellStyle name="Comma 2 2 4 2 3 2 11" xfId="4432"/>
    <cellStyle name="Comma 2 2 4 2 3 2 12" xfId="2360"/>
    <cellStyle name="Comma 2 2 4 2 3 2 2" xfId="533"/>
    <cellStyle name="Comma 2 2 4 2 3 2 2 10" xfId="4689"/>
    <cellStyle name="Comma 2 2 4 2 3 2 2 11" xfId="2619"/>
    <cellStyle name="Comma 2 2 4 2 3 2 2 2" xfId="1047"/>
    <cellStyle name="Comma 2 2 4 2 3 2 2 2 10" xfId="3133"/>
    <cellStyle name="Comma 2 2 4 2 3 2 2 2 2" xfId="2091"/>
    <cellStyle name="Comma 2 2 4 2 3 2 2 2 2 2" xfId="18735"/>
    <cellStyle name="Comma 2 2 4 2 3 2 2 2 2 3" xfId="16651"/>
    <cellStyle name="Comma 2 2 4 2 3 2 2 2 2 4" xfId="14567"/>
    <cellStyle name="Comma 2 2 4 2 3 2 2 2 2 5" xfId="12483"/>
    <cellStyle name="Comma 2 2 4 2 3 2 2 2 2 6" xfId="10399"/>
    <cellStyle name="Comma 2 2 4 2 3 2 2 2 2 7" xfId="8315"/>
    <cellStyle name="Comma 2 2 4 2 3 2 2 2 2 8" xfId="6231"/>
    <cellStyle name="Comma 2 2 4 2 3 2 2 2 2 9" xfId="4175"/>
    <cellStyle name="Comma 2 2 4 2 3 2 2 2 3" xfId="17693"/>
    <cellStyle name="Comma 2 2 4 2 3 2 2 2 4" xfId="15609"/>
    <cellStyle name="Comma 2 2 4 2 3 2 2 2 5" xfId="13525"/>
    <cellStyle name="Comma 2 2 4 2 3 2 2 2 6" xfId="11441"/>
    <cellStyle name="Comma 2 2 4 2 3 2 2 2 7" xfId="9357"/>
    <cellStyle name="Comma 2 2 4 2 3 2 2 2 8" xfId="7273"/>
    <cellStyle name="Comma 2 2 4 2 3 2 2 2 9" xfId="5203"/>
    <cellStyle name="Comma 2 2 4 2 3 2 2 3" xfId="1577"/>
    <cellStyle name="Comma 2 2 4 2 3 2 2 3 2" xfId="18221"/>
    <cellStyle name="Comma 2 2 4 2 3 2 2 3 3" xfId="16137"/>
    <cellStyle name="Comma 2 2 4 2 3 2 2 3 4" xfId="14053"/>
    <cellStyle name="Comma 2 2 4 2 3 2 2 3 5" xfId="11969"/>
    <cellStyle name="Comma 2 2 4 2 3 2 2 3 6" xfId="9885"/>
    <cellStyle name="Comma 2 2 4 2 3 2 2 3 7" xfId="7801"/>
    <cellStyle name="Comma 2 2 4 2 3 2 2 3 8" xfId="5717"/>
    <cellStyle name="Comma 2 2 4 2 3 2 2 3 9" xfId="3661"/>
    <cellStyle name="Comma 2 2 4 2 3 2 2 4" xfId="17179"/>
    <cellStyle name="Comma 2 2 4 2 3 2 2 5" xfId="15095"/>
    <cellStyle name="Comma 2 2 4 2 3 2 2 6" xfId="13011"/>
    <cellStyle name="Comma 2 2 4 2 3 2 2 7" xfId="10927"/>
    <cellStyle name="Comma 2 2 4 2 3 2 2 8" xfId="8843"/>
    <cellStyle name="Comma 2 2 4 2 3 2 2 9" xfId="6759"/>
    <cellStyle name="Comma 2 2 4 2 3 2 3" xfId="790"/>
    <cellStyle name="Comma 2 2 4 2 3 2 3 10" xfId="2876"/>
    <cellStyle name="Comma 2 2 4 2 3 2 3 2" xfId="1834"/>
    <cellStyle name="Comma 2 2 4 2 3 2 3 2 2" xfId="18478"/>
    <cellStyle name="Comma 2 2 4 2 3 2 3 2 3" xfId="16394"/>
    <cellStyle name="Comma 2 2 4 2 3 2 3 2 4" xfId="14310"/>
    <cellStyle name="Comma 2 2 4 2 3 2 3 2 5" xfId="12226"/>
    <cellStyle name="Comma 2 2 4 2 3 2 3 2 6" xfId="10142"/>
    <cellStyle name="Comma 2 2 4 2 3 2 3 2 7" xfId="8058"/>
    <cellStyle name="Comma 2 2 4 2 3 2 3 2 8" xfId="5974"/>
    <cellStyle name="Comma 2 2 4 2 3 2 3 2 9" xfId="3918"/>
    <cellStyle name="Comma 2 2 4 2 3 2 3 3" xfId="17436"/>
    <cellStyle name="Comma 2 2 4 2 3 2 3 4" xfId="15352"/>
    <cellStyle name="Comma 2 2 4 2 3 2 3 5" xfId="13268"/>
    <cellStyle name="Comma 2 2 4 2 3 2 3 6" xfId="11184"/>
    <cellStyle name="Comma 2 2 4 2 3 2 3 7" xfId="9100"/>
    <cellStyle name="Comma 2 2 4 2 3 2 3 8" xfId="7016"/>
    <cellStyle name="Comma 2 2 4 2 3 2 3 9" xfId="4946"/>
    <cellStyle name="Comma 2 2 4 2 3 2 4" xfId="1318"/>
    <cellStyle name="Comma 2 2 4 2 3 2 4 2" xfId="17962"/>
    <cellStyle name="Comma 2 2 4 2 3 2 4 3" xfId="15878"/>
    <cellStyle name="Comma 2 2 4 2 3 2 4 4" xfId="13794"/>
    <cellStyle name="Comma 2 2 4 2 3 2 4 5" xfId="11710"/>
    <cellStyle name="Comma 2 2 4 2 3 2 4 6" xfId="9626"/>
    <cellStyle name="Comma 2 2 4 2 3 2 4 7" xfId="7542"/>
    <cellStyle name="Comma 2 2 4 2 3 2 4 8" xfId="5460"/>
    <cellStyle name="Comma 2 2 4 2 3 2 4 9" xfId="3402"/>
    <cellStyle name="Comma 2 2 4 2 3 2 5" xfId="16920"/>
    <cellStyle name="Comma 2 2 4 2 3 2 6" xfId="14836"/>
    <cellStyle name="Comma 2 2 4 2 3 2 7" xfId="12752"/>
    <cellStyle name="Comma 2 2 4 2 3 2 8" xfId="10668"/>
    <cellStyle name="Comma 2 2 4 2 3 2 9" xfId="8584"/>
    <cellStyle name="Comma 2 2 4 2 3 3" xfId="425"/>
    <cellStyle name="Comma 2 2 4 2 3 3 10" xfId="4581"/>
    <cellStyle name="Comma 2 2 4 2 3 3 11" xfId="2511"/>
    <cellStyle name="Comma 2 2 4 2 3 3 2" xfId="939"/>
    <cellStyle name="Comma 2 2 4 2 3 3 2 10" xfId="3025"/>
    <cellStyle name="Comma 2 2 4 2 3 3 2 2" xfId="1983"/>
    <cellStyle name="Comma 2 2 4 2 3 3 2 2 2" xfId="18627"/>
    <cellStyle name="Comma 2 2 4 2 3 3 2 2 3" xfId="16543"/>
    <cellStyle name="Comma 2 2 4 2 3 3 2 2 4" xfId="14459"/>
    <cellStyle name="Comma 2 2 4 2 3 3 2 2 5" xfId="12375"/>
    <cellStyle name="Comma 2 2 4 2 3 3 2 2 6" xfId="10291"/>
    <cellStyle name="Comma 2 2 4 2 3 3 2 2 7" xfId="8207"/>
    <cellStyle name="Comma 2 2 4 2 3 3 2 2 8" xfId="6123"/>
    <cellStyle name="Comma 2 2 4 2 3 3 2 2 9" xfId="4067"/>
    <cellStyle name="Comma 2 2 4 2 3 3 2 3" xfId="17585"/>
    <cellStyle name="Comma 2 2 4 2 3 3 2 4" xfId="15501"/>
    <cellStyle name="Comma 2 2 4 2 3 3 2 5" xfId="13417"/>
    <cellStyle name="Comma 2 2 4 2 3 3 2 6" xfId="11333"/>
    <cellStyle name="Comma 2 2 4 2 3 3 2 7" xfId="9249"/>
    <cellStyle name="Comma 2 2 4 2 3 3 2 8" xfId="7165"/>
    <cellStyle name="Comma 2 2 4 2 3 3 2 9" xfId="5095"/>
    <cellStyle name="Comma 2 2 4 2 3 3 3" xfId="1469"/>
    <cellStyle name="Comma 2 2 4 2 3 3 3 2" xfId="18113"/>
    <cellStyle name="Comma 2 2 4 2 3 3 3 3" xfId="16029"/>
    <cellStyle name="Comma 2 2 4 2 3 3 3 4" xfId="13945"/>
    <cellStyle name="Comma 2 2 4 2 3 3 3 5" xfId="11861"/>
    <cellStyle name="Comma 2 2 4 2 3 3 3 6" xfId="9777"/>
    <cellStyle name="Comma 2 2 4 2 3 3 3 7" xfId="7693"/>
    <cellStyle name="Comma 2 2 4 2 3 3 3 8" xfId="5609"/>
    <cellStyle name="Comma 2 2 4 2 3 3 3 9" xfId="3553"/>
    <cellStyle name="Comma 2 2 4 2 3 3 4" xfId="17071"/>
    <cellStyle name="Comma 2 2 4 2 3 3 5" xfId="14987"/>
    <cellStyle name="Comma 2 2 4 2 3 3 6" xfId="12903"/>
    <cellStyle name="Comma 2 2 4 2 3 3 7" xfId="10819"/>
    <cellStyle name="Comma 2 2 4 2 3 3 8" xfId="8735"/>
    <cellStyle name="Comma 2 2 4 2 3 3 9" xfId="6651"/>
    <cellStyle name="Comma 2 2 4 2 3 4" xfId="682"/>
    <cellStyle name="Comma 2 2 4 2 3 4 10" xfId="2768"/>
    <cellStyle name="Comma 2 2 4 2 3 4 2" xfId="1726"/>
    <cellStyle name="Comma 2 2 4 2 3 4 2 2" xfId="18370"/>
    <cellStyle name="Comma 2 2 4 2 3 4 2 3" xfId="16286"/>
    <cellStyle name="Comma 2 2 4 2 3 4 2 4" xfId="14202"/>
    <cellStyle name="Comma 2 2 4 2 3 4 2 5" xfId="12118"/>
    <cellStyle name="Comma 2 2 4 2 3 4 2 6" xfId="10034"/>
    <cellStyle name="Comma 2 2 4 2 3 4 2 7" xfId="7950"/>
    <cellStyle name="Comma 2 2 4 2 3 4 2 8" xfId="5866"/>
    <cellStyle name="Comma 2 2 4 2 3 4 2 9" xfId="3810"/>
    <cellStyle name="Comma 2 2 4 2 3 4 3" xfId="17328"/>
    <cellStyle name="Comma 2 2 4 2 3 4 4" xfId="15244"/>
    <cellStyle name="Comma 2 2 4 2 3 4 5" xfId="13160"/>
    <cellStyle name="Comma 2 2 4 2 3 4 6" xfId="11076"/>
    <cellStyle name="Comma 2 2 4 2 3 4 7" xfId="8992"/>
    <cellStyle name="Comma 2 2 4 2 3 4 8" xfId="6908"/>
    <cellStyle name="Comma 2 2 4 2 3 4 9" xfId="4838"/>
    <cellStyle name="Comma 2 2 4 2 3 5" xfId="1204"/>
    <cellStyle name="Comma 2 2 4 2 3 5 2" xfId="17848"/>
    <cellStyle name="Comma 2 2 4 2 3 5 3" xfId="15764"/>
    <cellStyle name="Comma 2 2 4 2 3 5 4" xfId="13680"/>
    <cellStyle name="Comma 2 2 4 2 3 5 5" xfId="11596"/>
    <cellStyle name="Comma 2 2 4 2 3 5 6" xfId="9512"/>
    <cellStyle name="Comma 2 2 4 2 3 5 7" xfId="7428"/>
    <cellStyle name="Comma 2 2 4 2 3 5 8" xfId="5352"/>
    <cellStyle name="Comma 2 2 4 2 3 5 9" xfId="3288"/>
    <cellStyle name="Comma 2 2 4 2 3 6" xfId="16806"/>
    <cellStyle name="Comma 2 2 4 2 3 7" xfId="14722"/>
    <cellStyle name="Comma 2 2 4 2 3 8" xfId="12638"/>
    <cellStyle name="Comma 2 2 4 2 3 9" xfId="10554"/>
    <cellStyle name="Comma 2 2 4 2 4" xfId="229"/>
    <cellStyle name="Comma 2 2 4 2 4 10" xfId="6462"/>
    <cellStyle name="Comma 2 2 4 2 4 11" xfId="4396"/>
    <cellStyle name="Comma 2 2 4 2 4 12" xfId="2322"/>
    <cellStyle name="Comma 2 2 4 2 4 2" xfId="497"/>
    <cellStyle name="Comma 2 2 4 2 4 2 10" xfId="4653"/>
    <cellStyle name="Comma 2 2 4 2 4 2 11" xfId="2583"/>
    <cellStyle name="Comma 2 2 4 2 4 2 2" xfId="1011"/>
    <cellStyle name="Comma 2 2 4 2 4 2 2 10" xfId="3097"/>
    <cellStyle name="Comma 2 2 4 2 4 2 2 2" xfId="2055"/>
    <cellStyle name="Comma 2 2 4 2 4 2 2 2 2" xfId="18699"/>
    <cellStyle name="Comma 2 2 4 2 4 2 2 2 3" xfId="16615"/>
    <cellStyle name="Comma 2 2 4 2 4 2 2 2 4" xfId="14531"/>
    <cellStyle name="Comma 2 2 4 2 4 2 2 2 5" xfId="12447"/>
    <cellStyle name="Comma 2 2 4 2 4 2 2 2 6" xfId="10363"/>
    <cellStyle name="Comma 2 2 4 2 4 2 2 2 7" xfId="8279"/>
    <cellStyle name="Comma 2 2 4 2 4 2 2 2 8" xfId="6195"/>
    <cellStyle name="Comma 2 2 4 2 4 2 2 2 9" xfId="4139"/>
    <cellStyle name="Comma 2 2 4 2 4 2 2 3" xfId="17657"/>
    <cellStyle name="Comma 2 2 4 2 4 2 2 4" xfId="15573"/>
    <cellStyle name="Comma 2 2 4 2 4 2 2 5" xfId="13489"/>
    <cellStyle name="Comma 2 2 4 2 4 2 2 6" xfId="11405"/>
    <cellStyle name="Comma 2 2 4 2 4 2 2 7" xfId="9321"/>
    <cellStyle name="Comma 2 2 4 2 4 2 2 8" xfId="7237"/>
    <cellStyle name="Comma 2 2 4 2 4 2 2 9" xfId="5167"/>
    <cellStyle name="Comma 2 2 4 2 4 2 3" xfId="1541"/>
    <cellStyle name="Comma 2 2 4 2 4 2 3 2" xfId="18185"/>
    <cellStyle name="Comma 2 2 4 2 4 2 3 3" xfId="16101"/>
    <cellStyle name="Comma 2 2 4 2 4 2 3 4" xfId="14017"/>
    <cellStyle name="Comma 2 2 4 2 4 2 3 5" xfId="11933"/>
    <cellStyle name="Comma 2 2 4 2 4 2 3 6" xfId="9849"/>
    <cellStyle name="Comma 2 2 4 2 4 2 3 7" xfId="7765"/>
    <cellStyle name="Comma 2 2 4 2 4 2 3 8" xfId="5681"/>
    <cellStyle name="Comma 2 2 4 2 4 2 3 9" xfId="3625"/>
    <cellStyle name="Comma 2 2 4 2 4 2 4" xfId="17143"/>
    <cellStyle name="Comma 2 2 4 2 4 2 5" xfId="15059"/>
    <cellStyle name="Comma 2 2 4 2 4 2 6" xfId="12975"/>
    <cellStyle name="Comma 2 2 4 2 4 2 7" xfId="10891"/>
    <cellStyle name="Comma 2 2 4 2 4 2 8" xfId="8807"/>
    <cellStyle name="Comma 2 2 4 2 4 2 9" xfId="6723"/>
    <cellStyle name="Comma 2 2 4 2 4 3" xfId="754"/>
    <cellStyle name="Comma 2 2 4 2 4 3 10" xfId="2840"/>
    <cellStyle name="Comma 2 2 4 2 4 3 2" xfId="1798"/>
    <cellStyle name="Comma 2 2 4 2 4 3 2 2" xfId="18442"/>
    <cellStyle name="Comma 2 2 4 2 4 3 2 3" xfId="16358"/>
    <cellStyle name="Comma 2 2 4 2 4 3 2 4" xfId="14274"/>
    <cellStyle name="Comma 2 2 4 2 4 3 2 5" xfId="12190"/>
    <cellStyle name="Comma 2 2 4 2 4 3 2 6" xfId="10106"/>
    <cellStyle name="Comma 2 2 4 2 4 3 2 7" xfId="8022"/>
    <cellStyle name="Comma 2 2 4 2 4 3 2 8" xfId="5938"/>
    <cellStyle name="Comma 2 2 4 2 4 3 2 9" xfId="3882"/>
    <cellStyle name="Comma 2 2 4 2 4 3 3" xfId="17400"/>
    <cellStyle name="Comma 2 2 4 2 4 3 4" xfId="15316"/>
    <cellStyle name="Comma 2 2 4 2 4 3 5" xfId="13232"/>
    <cellStyle name="Comma 2 2 4 2 4 3 6" xfId="11148"/>
    <cellStyle name="Comma 2 2 4 2 4 3 7" xfId="9064"/>
    <cellStyle name="Comma 2 2 4 2 4 3 8" xfId="6980"/>
    <cellStyle name="Comma 2 2 4 2 4 3 9" xfId="4910"/>
    <cellStyle name="Comma 2 2 4 2 4 4" xfId="1280"/>
    <cellStyle name="Comma 2 2 4 2 4 4 2" xfId="17924"/>
    <cellStyle name="Comma 2 2 4 2 4 4 3" xfId="15840"/>
    <cellStyle name="Comma 2 2 4 2 4 4 4" xfId="13756"/>
    <cellStyle name="Comma 2 2 4 2 4 4 5" xfId="11672"/>
    <cellStyle name="Comma 2 2 4 2 4 4 6" xfId="9588"/>
    <cellStyle name="Comma 2 2 4 2 4 4 7" xfId="7504"/>
    <cellStyle name="Comma 2 2 4 2 4 4 8" xfId="5424"/>
    <cellStyle name="Comma 2 2 4 2 4 4 9" xfId="3364"/>
    <cellStyle name="Comma 2 2 4 2 4 5" xfId="16882"/>
    <cellStyle name="Comma 2 2 4 2 4 6" xfId="14798"/>
    <cellStyle name="Comma 2 2 4 2 4 7" xfId="12714"/>
    <cellStyle name="Comma 2 2 4 2 4 8" xfId="10630"/>
    <cellStyle name="Comma 2 2 4 2 4 9" xfId="8546"/>
    <cellStyle name="Comma 2 2 4 2 5" xfId="389"/>
    <cellStyle name="Comma 2 2 4 2 5 10" xfId="4545"/>
    <cellStyle name="Comma 2 2 4 2 5 11" xfId="2475"/>
    <cellStyle name="Comma 2 2 4 2 5 2" xfId="903"/>
    <cellStyle name="Comma 2 2 4 2 5 2 10" xfId="2989"/>
    <cellStyle name="Comma 2 2 4 2 5 2 2" xfId="1947"/>
    <cellStyle name="Comma 2 2 4 2 5 2 2 2" xfId="18591"/>
    <cellStyle name="Comma 2 2 4 2 5 2 2 3" xfId="16507"/>
    <cellStyle name="Comma 2 2 4 2 5 2 2 4" xfId="14423"/>
    <cellStyle name="Comma 2 2 4 2 5 2 2 5" xfId="12339"/>
    <cellStyle name="Comma 2 2 4 2 5 2 2 6" xfId="10255"/>
    <cellStyle name="Comma 2 2 4 2 5 2 2 7" xfId="8171"/>
    <cellStyle name="Comma 2 2 4 2 5 2 2 8" xfId="6087"/>
    <cellStyle name="Comma 2 2 4 2 5 2 2 9" xfId="4031"/>
    <cellStyle name="Comma 2 2 4 2 5 2 3" xfId="17549"/>
    <cellStyle name="Comma 2 2 4 2 5 2 4" xfId="15465"/>
    <cellStyle name="Comma 2 2 4 2 5 2 5" xfId="13381"/>
    <cellStyle name="Comma 2 2 4 2 5 2 6" xfId="11297"/>
    <cellStyle name="Comma 2 2 4 2 5 2 7" xfId="9213"/>
    <cellStyle name="Comma 2 2 4 2 5 2 8" xfId="7129"/>
    <cellStyle name="Comma 2 2 4 2 5 2 9" xfId="5059"/>
    <cellStyle name="Comma 2 2 4 2 5 3" xfId="1433"/>
    <cellStyle name="Comma 2 2 4 2 5 3 2" xfId="18077"/>
    <cellStyle name="Comma 2 2 4 2 5 3 3" xfId="15993"/>
    <cellStyle name="Comma 2 2 4 2 5 3 4" xfId="13909"/>
    <cellStyle name="Comma 2 2 4 2 5 3 5" xfId="11825"/>
    <cellStyle name="Comma 2 2 4 2 5 3 6" xfId="9741"/>
    <cellStyle name="Comma 2 2 4 2 5 3 7" xfId="7657"/>
    <cellStyle name="Comma 2 2 4 2 5 3 8" xfId="5573"/>
    <cellStyle name="Comma 2 2 4 2 5 3 9" xfId="3517"/>
    <cellStyle name="Comma 2 2 4 2 5 4" xfId="17035"/>
    <cellStyle name="Comma 2 2 4 2 5 5" xfId="14951"/>
    <cellStyle name="Comma 2 2 4 2 5 6" xfId="12867"/>
    <cellStyle name="Comma 2 2 4 2 5 7" xfId="10783"/>
    <cellStyle name="Comma 2 2 4 2 5 8" xfId="8699"/>
    <cellStyle name="Comma 2 2 4 2 5 9" xfId="6615"/>
    <cellStyle name="Comma 2 2 4 2 6" xfId="646"/>
    <cellStyle name="Comma 2 2 4 2 6 10" xfId="2732"/>
    <cellStyle name="Comma 2 2 4 2 6 2" xfId="1690"/>
    <cellStyle name="Comma 2 2 4 2 6 2 2" xfId="18334"/>
    <cellStyle name="Comma 2 2 4 2 6 2 3" xfId="16250"/>
    <cellStyle name="Comma 2 2 4 2 6 2 4" xfId="14166"/>
    <cellStyle name="Comma 2 2 4 2 6 2 5" xfId="12082"/>
    <cellStyle name="Comma 2 2 4 2 6 2 6" xfId="9998"/>
    <cellStyle name="Comma 2 2 4 2 6 2 7" xfId="7914"/>
    <cellStyle name="Comma 2 2 4 2 6 2 8" xfId="5830"/>
    <cellStyle name="Comma 2 2 4 2 6 2 9" xfId="3774"/>
    <cellStyle name="Comma 2 2 4 2 6 3" xfId="17292"/>
    <cellStyle name="Comma 2 2 4 2 6 4" xfId="15208"/>
    <cellStyle name="Comma 2 2 4 2 6 5" xfId="13124"/>
    <cellStyle name="Comma 2 2 4 2 6 6" xfId="11040"/>
    <cellStyle name="Comma 2 2 4 2 6 7" xfId="8956"/>
    <cellStyle name="Comma 2 2 4 2 6 8" xfId="6872"/>
    <cellStyle name="Comma 2 2 4 2 6 9" xfId="4802"/>
    <cellStyle name="Comma 2 2 4 2 7" xfId="1166"/>
    <cellStyle name="Comma 2 2 4 2 7 2" xfId="17810"/>
    <cellStyle name="Comma 2 2 4 2 7 3" xfId="15726"/>
    <cellStyle name="Comma 2 2 4 2 7 4" xfId="13642"/>
    <cellStyle name="Comma 2 2 4 2 7 5" xfId="11558"/>
    <cellStyle name="Comma 2 2 4 2 7 6" xfId="9474"/>
    <cellStyle name="Comma 2 2 4 2 7 7" xfId="7390"/>
    <cellStyle name="Comma 2 2 4 2 7 8" xfId="5316"/>
    <cellStyle name="Comma 2 2 4 2 7 9" xfId="3250"/>
    <cellStyle name="Comma 2 2 4 2 8" xfId="16768"/>
    <cellStyle name="Comma 2 2 4 2 9" xfId="14684"/>
    <cellStyle name="Comma 2 2 4 3" xfId="165"/>
    <cellStyle name="Comma 2 2 4 3 10" xfId="8489"/>
    <cellStyle name="Comma 2 2 4 3 11" xfId="6405"/>
    <cellStyle name="Comma 2 2 4 3 12" xfId="4342"/>
    <cellStyle name="Comma 2 2 4 3 13" xfId="2265"/>
    <cellStyle name="Comma 2 2 4 3 2" xfId="287"/>
    <cellStyle name="Comma 2 2 4 3 2 10" xfId="6519"/>
    <cellStyle name="Comma 2 2 4 3 2 11" xfId="4450"/>
    <cellStyle name="Comma 2 2 4 3 2 12" xfId="2379"/>
    <cellStyle name="Comma 2 2 4 3 2 2" xfId="551"/>
    <cellStyle name="Comma 2 2 4 3 2 2 10" xfId="4707"/>
    <cellStyle name="Comma 2 2 4 3 2 2 11" xfId="2637"/>
    <cellStyle name="Comma 2 2 4 3 2 2 2" xfId="1065"/>
    <cellStyle name="Comma 2 2 4 3 2 2 2 10" xfId="3151"/>
    <cellStyle name="Comma 2 2 4 3 2 2 2 2" xfId="2109"/>
    <cellStyle name="Comma 2 2 4 3 2 2 2 2 2" xfId="18753"/>
    <cellStyle name="Comma 2 2 4 3 2 2 2 2 3" xfId="16669"/>
    <cellStyle name="Comma 2 2 4 3 2 2 2 2 4" xfId="14585"/>
    <cellStyle name="Comma 2 2 4 3 2 2 2 2 5" xfId="12501"/>
    <cellStyle name="Comma 2 2 4 3 2 2 2 2 6" xfId="10417"/>
    <cellStyle name="Comma 2 2 4 3 2 2 2 2 7" xfId="8333"/>
    <cellStyle name="Comma 2 2 4 3 2 2 2 2 8" xfId="6249"/>
    <cellStyle name="Comma 2 2 4 3 2 2 2 2 9" xfId="4193"/>
    <cellStyle name="Comma 2 2 4 3 2 2 2 3" xfId="17711"/>
    <cellStyle name="Comma 2 2 4 3 2 2 2 4" xfId="15627"/>
    <cellStyle name="Comma 2 2 4 3 2 2 2 5" xfId="13543"/>
    <cellStyle name="Comma 2 2 4 3 2 2 2 6" xfId="11459"/>
    <cellStyle name="Comma 2 2 4 3 2 2 2 7" xfId="9375"/>
    <cellStyle name="Comma 2 2 4 3 2 2 2 8" xfId="7291"/>
    <cellStyle name="Comma 2 2 4 3 2 2 2 9" xfId="5221"/>
    <cellStyle name="Comma 2 2 4 3 2 2 3" xfId="1595"/>
    <cellStyle name="Comma 2 2 4 3 2 2 3 2" xfId="18239"/>
    <cellStyle name="Comma 2 2 4 3 2 2 3 3" xfId="16155"/>
    <cellStyle name="Comma 2 2 4 3 2 2 3 4" xfId="14071"/>
    <cellStyle name="Comma 2 2 4 3 2 2 3 5" xfId="11987"/>
    <cellStyle name="Comma 2 2 4 3 2 2 3 6" xfId="9903"/>
    <cellStyle name="Comma 2 2 4 3 2 2 3 7" xfId="7819"/>
    <cellStyle name="Comma 2 2 4 3 2 2 3 8" xfId="5735"/>
    <cellStyle name="Comma 2 2 4 3 2 2 3 9" xfId="3679"/>
    <cellStyle name="Comma 2 2 4 3 2 2 4" xfId="17197"/>
    <cellStyle name="Comma 2 2 4 3 2 2 5" xfId="15113"/>
    <cellStyle name="Comma 2 2 4 3 2 2 6" xfId="13029"/>
    <cellStyle name="Comma 2 2 4 3 2 2 7" xfId="10945"/>
    <cellStyle name="Comma 2 2 4 3 2 2 8" xfId="8861"/>
    <cellStyle name="Comma 2 2 4 3 2 2 9" xfId="6777"/>
    <cellStyle name="Comma 2 2 4 3 2 3" xfId="808"/>
    <cellStyle name="Comma 2 2 4 3 2 3 10" xfId="2894"/>
    <cellStyle name="Comma 2 2 4 3 2 3 2" xfId="1852"/>
    <cellStyle name="Comma 2 2 4 3 2 3 2 2" xfId="18496"/>
    <cellStyle name="Comma 2 2 4 3 2 3 2 3" xfId="16412"/>
    <cellStyle name="Comma 2 2 4 3 2 3 2 4" xfId="14328"/>
    <cellStyle name="Comma 2 2 4 3 2 3 2 5" xfId="12244"/>
    <cellStyle name="Comma 2 2 4 3 2 3 2 6" xfId="10160"/>
    <cellStyle name="Comma 2 2 4 3 2 3 2 7" xfId="8076"/>
    <cellStyle name="Comma 2 2 4 3 2 3 2 8" xfId="5992"/>
    <cellStyle name="Comma 2 2 4 3 2 3 2 9" xfId="3936"/>
    <cellStyle name="Comma 2 2 4 3 2 3 3" xfId="17454"/>
    <cellStyle name="Comma 2 2 4 3 2 3 4" xfId="15370"/>
    <cellStyle name="Comma 2 2 4 3 2 3 5" xfId="13286"/>
    <cellStyle name="Comma 2 2 4 3 2 3 6" xfId="11202"/>
    <cellStyle name="Comma 2 2 4 3 2 3 7" xfId="9118"/>
    <cellStyle name="Comma 2 2 4 3 2 3 8" xfId="7034"/>
    <cellStyle name="Comma 2 2 4 3 2 3 9" xfId="4964"/>
    <cellStyle name="Comma 2 2 4 3 2 4" xfId="1337"/>
    <cellStyle name="Comma 2 2 4 3 2 4 2" xfId="17981"/>
    <cellStyle name="Comma 2 2 4 3 2 4 3" xfId="15897"/>
    <cellStyle name="Comma 2 2 4 3 2 4 4" xfId="13813"/>
    <cellStyle name="Comma 2 2 4 3 2 4 5" xfId="11729"/>
    <cellStyle name="Comma 2 2 4 3 2 4 6" xfId="9645"/>
    <cellStyle name="Comma 2 2 4 3 2 4 7" xfId="7561"/>
    <cellStyle name="Comma 2 2 4 3 2 4 8" xfId="5478"/>
    <cellStyle name="Comma 2 2 4 3 2 4 9" xfId="3421"/>
    <cellStyle name="Comma 2 2 4 3 2 5" xfId="16939"/>
    <cellStyle name="Comma 2 2 4 3 2 6" xfId="14855"/>
    <cellStyle name="Comma 2 2 4 3 2 7" xfId="12771"/>
    <cellStyle name="Comma 2 2 4 3 2 8" xfId="10687"/>
    <cellStyle name="Comma 2 2 4 3 2 9" xfId="8603"/>
    <cellStyle name="Comma 2 2 4 3 3" xfId="443"/>
    <cellStyle name="Comma 2 2 4 3 3 10" xfId="4599"/>
    <cellStyle name="Comma 2 2 4 3 3 11" xfId="2529"/>
    <cellStyle name="Comma 2 2 4 3 3 2" xfId="957"/>
    <cellStyle name="Comma 2 2 4 3 3 2 10" xfId="3043"/>
    <cellStyle name="Comma 2 2 4 3 3 2 2" xfId="2001"/>
    <cellStyle name="Comma 2 2 4 3 3 2 2 2" xfId="18645"/>
    <cellStyle name="Comma 2 2 4 3 3 2 2 3" xfId="16561"/>
    <cellStyle name="Comma 2 2 4 3 3 2 2 4" xfId="14477"/>
    <cellStyle name="Comma 2 2 4 3 3 2 2 5" xfId="12393"/>
    <cellStyle name="Comma 2 2 4 3 3 2 2 6" xfId="10309"/>
    <cellStyle name="Comma 2 2 4 3 3 2 2 7" xfId="8225"/>
    <cellStyle name="Comma 2 2 4 3 3 2 2 8" xfId="6141"/>
    <cellStyle name="Comma 2 2 4 3 3 2 2 9" xfId="4085"/>
    <cellStyle name="Comma 2 2 4 3 3 2 3" xfId="17603"/>
    <cellStyle name="Comma 2 2 4 3 3 2 4" xfId="15519"/>
    <cellStyle name="Comma 2 2 4 3 3 2 5" xfId="13435"/>
    <cellStyle name="Comma 2 2 4 3 3 2 6" xfId="11351"/>
    <cellStyle name="Comma 2 2 4 3 3 2 7" xfId="9267"/>
    <cellStyle name="Comma 2 2 4 3 3 2 8" xfId="7183"/>
    <cellStyle name="Comma 2 2 4 3 3 2 9" xfId="5113"/>
    <cellStyle name="Comma 2 2 4 3 3 3" xfId="1487"/>
    <cellStyle name="Comma 2 2 4 3 3 3 2" xfId="18131"/>
    <cellStyle name="Comma 2 2 4 3 3 3 3" xfId="16047"/>
    <cellStyle name="Comma 2 2 4 3 3 3 4" xfId="13963"/>
    <cellStyle name="Comma 2 2 4 3 3 3 5" xfId="11879"/>
    <cellStyle name="Comma 2 2 4 3 3 3 6" xfId="9795"/>
    <cellStyle name="Comma 2 2 4 3 3 3 7" xfId="7711"/>
    <cellStyle name="Comma 2 2 4 3 3 3 8" xfId="5627"/>
    <cellStyle name="Comma 2 2 4 3 3 3 9" xfId="3571"/>
    <cellStyle name="Comma 2 2 4 3 3 4" xfId="17089"/>
    <cellStyle name="Comma 2 2 4 3 3 5" xfId="15005"/>
    <cellStyle name="Comma 2 2 4 3 3 6" xfId="12921"/>
    <cellStyle name="Comma 2 2 4 3 3 7" xfId="10837"/>
    <cellStyle name="Comma 2 2 4 3 3 8" xfId="8753"/>
    <cellStyle name="Comma 2 2 4 3 3 9" xfId="6669"/>
    <cellStyle name="Comma 2 2 4 3 4" xfId="700"/>
    <cellStyle name="Comma 2 2 4 3 4 10" xfId="2786"/>
    <cellStyle name="Comma 2 2 4 3 4 2" xfId="1744"/>
    <cellStyle name="Comma 2 2 4 3 4 2 2" xfId="18388"/>
    <cellStyle name="Comma 2 2 4 3 4 2 3" xfId="16304"/>
    <cellStyle name="Comma 2 2 4 3 4 2 4" xfId="14220"/>
    <cellStyle name="Comma 2 2 4 3 4 2 5" xfId="12136"/>
    <cellStyle name="Comma 2 2 4 3 4 2 6" xfId="10052"/>
    <cellStyle name="Comma 2 2 4 3 4 2 7" xfId="7968"/>
    <cellStyle name="Comma 2 2 4 3 4 2 8" xfId="5884"/>
    <cellStyle name="Comma 2 2 4 3 4 2 9" xfId="3828"/>
    <cellStyle name="Comma 2 2 4 3 4 3" xfId="17346"/>
    <cellStyle name="Comma 2 2 4 3 4 4" xfId="15262"/>
    <cellStyle name="Comma 2 2 4 3 4 5" xfId="13178"/>
    <cellStyle name="Comma 2 2 4 3 4 6" xfId="11094"/>
    <cellStyle name="Comma 2 2 4 3 4 7" xfId="9010"/>
    <cellStyle name="Comma 2 2 4 3 4 8" xfId="6926"/>
    <cellStyle name="Comma 2 2 4 3 4 9" xfId="4856"/>
    <cellStyle name="Comma 2 2 4 3 5" xfId="1223"/>
    <cellStyle name="Comma 2 2 4 3 5 2" xfId="17867"/>
    <cellStyle name="Comma 2 2 4 3 5 3" xfId="15783"/>
    <cellStyle name="Comma 2 2 4 3 5 4" xfId="13699"/>
    <cellStyle name="Comma 2 2 4 3 5 5" xfId="11615"/>
    <cellStyle name="Comma 2 2 4 3 5 6" xfId="9531"/>
    <cellStyle name="Comma 2 2 4 3 5 7" xfId="7447"/>
    <cellStyle name="Comma 2 2 4 3 5 8" xfId="5370"/>
    <cellStyle name="Comma 2 2 4 3 5 9" xfId="3307"/>
    <cellStyle name="Comma 2 2 4 3 6" xfId="16825"/>
    <cellStyle name="Comma 2 2 4 3 7" xfId="14741"/>
    <cellStyle name="Comma 2 2 4 3 8" xfId="12657"/>
    <cellStyle name="Comma 2 2 4 3 9" xfId="10573"/>
    <cellStyle name="Comma 2 2 4 4" xfId="127"/>
    <cellStyle name="Comma 2 2 4 4 10" xfId="8451"/>
    <cellStyle name="Comma 2 2 4 4 11" xfId="6367"/>
    <cellStyle name="Comma 2 2 4 4 12" xfId="4306"/>
    <cellStyle name="Comma 2 2 4 4 13" xfId="2227"/>
    <cellStyle name="Comma 2 2 4 4 2" xfId="249"/>
    <cellStyle name="Comma 2 2 4 4 2 10" xfId="6481"/>
    <cellStyle name="Comma 2 2 4 4 2 11" xfId="4414"/>
    <cellStyle name="Comma 2 2 4 4 2 12" xfId="2341"/>
    <cellStyle name="Comma 2 2 4 4 2 2" xfId="515"/>
    <cellStyle name="Comma 2 2 4 4 2 2 10" xfId="4671"/>
    <cellStyle name="Comma 2 2 4 4 2 2 11" xfId="2601"/>
    <cellStyle name="Comma 2 2 4 4 2 2 2" xfId="1029"/>
    <cellStyle name="Comma 2 2 4 4 2 2 2 10" xfId="3115"/>
    <cellStyle name="Comma 2 2 4 4 2 2 2 2" xfId="2073"/>
    <cellStyle name="Comma 2 2 4 4 2 2 2 2 2" xfId="18717"/>
    <cellStyle name="Comma 2 2 4 4 2 2 2 2 3" xfId="16633"/>
    <cellStyle name="Comma 2 2 4 4 2 2 2 2 4" xfId="14549"/>
    <cellStyle name="Comma 2 2 4 4 2 2 2 2 5" xfId="12465"/>
    <cellStyle name="Comma 2 2 4 4 2 2 2 2 6" xfId="10381"/>
    <cellStyle name="Comma 2 2 4 4 2 2 2 2 7" xfId="8297"/>
    <cellStyle name="Comma 2 2 4 4 2 2 2 2 8" xfId="6213"/>
    <cellStyle name="Comma 2 2 4 4 2 2 2 2 9" xfId="4157"/>
    <cellStyle name="Comma 2 2 4 4 2 2 2 3" xfId="17675"/>
    <cellStyle name="Comma 2 2 4 4 2 2 2 4" xfId="15591"/>
    <cellStyle name="Comma 2 2 4 4 2 2 2 5" xfId="13507"/>
    <cellStyle name="Comma 2 2 4 4 2 2 2 6" xfId="11423"/>
    <cellStyle name="Comma 2 2 4 4 2 2 2 7" xfId="9339"/>
    <cellStyle name="Comma 2 2 4 4 2 2 2 8" xfId="7255"/>
    <cellStyle name="Comma 2 2 4 4 2 2 2 9" xfId="5185"/>
    <cellStyle name="Comma 2 2 4 4 2 2 3" xfId="1559"/>
    <cellStyle name="Comma 2 2 4 4 2 2 3 2" xfId="18203"/>
    <cellStyle name="Comma 2 2 4 4 2 2 3 3" xfId="16119"/>
    <cellStyle name="Comma 2 2 4 4 2 2 3 4" xfId="14035"/>
    <cellStyle name="Comma 2 2 4 4 2 2 3 5" xfId="11951"/>
    <cellStyle name="Comma 2 2 4 4 2 2 3 6" xfId="9867"/>
    <cellStyle name="Comma 2 2 4 4 2 2 3 7" xfId="7783"/>
    <cellStyle name="Comma 2 2 4 4 2 2 3 8" xfId="5699"/>
    <cellStyle name="Comma 2 2 4 4 2 2 3 9" xfId="3643"/>
    <cellStyle name="Comma 2 2 4 4 2 2 4" xfId="17161"/>
    <cellStyle name="Comma 2 2 4 4 2 2 5" xfId="15077"/>
    <cellStyle name="Comma 2 2 4 4 2 2 6" xfId="12993"/>
    <cellStyle name="Comma 2 2 4 4 2 2 7" xfId="10909"/>
    <cellStyle name="Comma 2 2 4 4 2 2 8" xfId="8825"/>
    <cellStyle name="Comma 2 2 4 4 2 2 9" xfId="6741"/>
    <cellStyle name="Comma 2 2 4 4 2 3" xfId="772"/>
    <cellStyle name="Comma 2 2 4 4 2 3 10" xfId="2858"/>
    <cellStyle name="Comma 2 2 4 4 2 3 2" xfId="1816"/>
    <cellStyle name="Comma 2 2 4 4 2 3 2 2" xfId="18460"/>
    <cellStyle name="Comma 2 2 4 4 2 3 2 3" xfId="16376"/>
    <cellStyle name="Comma 2 2 4 4 2 3 2 4" xfId="14292"/>
    <cellStyle name="Comma 2 2 4 4 2 3 2 5" xfId="12208"/>
    <cellStyle name="Comma 2 2 4 4 2 3 2 6" xfId="10124"/>
    <cellStyle name="Comma 2 2 4 4 2 3 2 7" xfId="8040"/>
    <cellStyle name="Comma 2 2 4 4 2 3 2 8" xfId="5956"/>
    <cellStyle name="Comma 2 2 4 4 2 3 2 9" xfId="3900"/>
    <cellStyle name="Comma 2 2 4 4 2 3 3" xfId="17418"/>
    <cellStyle name="Comma 2 2 4 4 2 3 4" xfId="15334"/>
    <cellStyle name="Comma 2 2 4 4 2 3 5" xfId="13250"/>
    <cellStyle name="Comma 2 2 4 4 2 3 6" xfId="11166"/>
    <cellStyle name="Comma 2 2 4 4 2 3 7" xfId="9082"/>
    <cellStyle name="Comma 2 2 4 4 2 3 8" xfId="6998"/>
    <cellStyle name="Comma 2 2 4 4 2 3 9" xfId="4928"/>
    <cellStyle name="Comma 2 2 4 4 2 4" xfId="1299"/>
    <cellStyle name="Comma 2 2 4 4 2 4 2" xfId="17943"/>
    <cellStyle name="Comma 2 2 4 4 2 4 3" xfId="15859"/>
    <cellStyle name="Comma 2 2 4 4 2 4 4" xfId="13775"/>
    <cellStyle name="Comma 2 2 4 4 2 4 5" xfId="11691"/>
    <cellStyle name="Comma 2 2 4 4 2 4 6" xfId="9607"/>
    <cellStyle name="Comma 2 2 4 4 2 4 7" xfId="7523"/>
    <cellStyle name="Comma 2 2 4 4 2 4 8" xfId="5442"/>
    <cellStyle name="Comma 2 2 4 4 2 4 9" xfId="3383"/>
    <cellStyle name="Comma 2 2 4 4 2 5" xfId="16901"/>
    <cellStyle name="Comma 2 2 4 4 2 6" xfId="14817"/>
    <cellStyle name="Comma 2 2 4 4 2 7" xfId="12733"/>
    <cellStyle name="Comma 2 2 4 4 2 8" xfId="10649"/>
    <cellStyle name="Comma 2 2 4 4 2 9" xfId="8565"/>
    <cellStyle name="Comma 2 2 4 4 3" xfId="407"/>
    <cellStyle name="Comma 2 2 4 4 3 10" xfId="4563"/>
    <cellStyle name="Comma 2 2 4 4 3 11" xfId="2493"/>
    <cellStyle name="Comma 2 2 4 4 3 2" xfId="921"/>
    <cellStyle name="Comma 2 2 4 4 3 2 10" xfId="3007"/>
    <cellStyle name="Comma 2 2 4 4 3 2 2" xfId="1965"/>
    <cellStyle name="Comma 2 2 4 4 3 2 2 2" xfId="18609"/>
    <cellStyle name="Comma 2 2 4 4 3 2 2 3" xfId="16525"/>
    <cellStyle name="Comma 2 2 4 4 3 2 2 4" xfId="14441"/>
    <cellStyle name="Comma 2 2 4 4 3 2 2 5" xfId="12357"/>
    <cellStyle name="Comma 2 2 4 4 3 2 2 6" xfId="10273"/>
    <cellStyle name="Comma 2 2 4 4 3 2 2 7" xfId="8189"/>
    <cellStyle name="Comma 2 2 4 4 3 2 2 8" xfId="6105"/>
    <cellStyle name="Comma 2 2 4 4 3 2 2 9" xfId="4049"/>
    <cellStyle name="Comma 2 2 4 4 3 2 3" xfId="17567"/>
    <cellStyle name="Comma 2 2 4 4 3 2 4" xfId="15483"/>
    <cellStyle name="Comma 2 2 4 4 3 2 5" xfId="13399"/>
    <cellStyle name="Comma 2 2 4 4 3 2 6" xfId="11315"/>
    <cellStyle name="Comma 2 2 4 4 3 2 7" xfId="9231"/>
    <cellStyle name="Comma 2 2 4 4 3 2 8" xfId="7147"/>
    <cellStyle name="Comma 2 2 4 4 3 2 9" xfId="5077"/>
    <cellStyle name="Comma 2 2 4 4 3 3" xfId="1451"/>
    <cellStyle name="Comma 2 2 4 4 3 3 2" xfId="18095"/>
    <cellStyle name="Comma 2 2 4 4 3 3 3" xfId="16011"/>
    <cellStyle name="Comma 2 2 4 4 3 3 4" xfId="13927"/>
    <cellStyle name="Comma 2 2 4 4 3 3 5" xfId="11843"/>
    <cellStyle name="Comma 2 2 4 4 3 3 6" xfId="9759"/>
    <cellStyle name="Comma 2 2 4 4 3 3 7" xfId="7675"/>
    <cellStyle name="Comma 2 2 4 4 3 3 8" xfId="5591"/>
    <cellStyle name="Comma 2 2 4 4 3 3 9" xfId="3535"/>
    <cellStyle name="Comma 2 2 4 4 3 4" xfId="17053"/>
    <cellStyle name="Comma 2 2 4 4 3 5" xfId="14969"/>
    <cellStyle name="Comma 2 2 4 4 3 6" xfId="12885"/>
    <cellStyle name="Comma 2 2 4 4 3 7" xfId="10801"/>
    <cellStyle name="Comma 2 2 4 4 3 8" xfId="8717"/>
    <cellStyle name="Comma 2 2 4 4 3 9" xfId="6633"/>
    <cellStyle name="Comma 2 2 4 4 4" xfId="664"/>
    <cellStyle name="Comma 2 2 4 4 4 10" xfId="2750"/>
    <cellStyle name="Comma 2 2 4 4 4 2" xfId="1708"/>
    <cellStyle name="Comma 2 2 4 4 4 2 2" xfId="18352"/>
    <cellStyle name="Comma 2 2 4 4 4 2 3" xfId="16268"/>
    <cellStyle name="Comma 2 2 4 4 4 2 4" xfId="14184"/>
    <cellStyle name="Comma 2 2 4 4 4 2 5" xfId="12100"/>
    <cellStyle name="Comma 2 2 4 4 4 2 6" xfId="10016"/>
    <cellStyle name="Comma 2 2 4 4 4 2 7" xfId="7932"/>
    <cellStyle name="Comma 2 2 4 4 4 2 8" xfId="5848"/>
    <cellStyle name="Comma 2 2 4 4 4 2 9" xfId="3792"/>
    <cellStyle name="Comma 2 2 4 4 4 3" xfId="17310"/>
    <cellStyle name="Comma 2 2 4 4 4 4" xfId="15226"/>
    <cellStyle name="Comma 2 2 4 4 4 5" xfId="13142"/>
    <cellStyle name="Comma 2 2 4 4 4 6" xfId="11058"/>
    <cellStyle name="Comma 2 2 4 4 4 7" xfId="8974"/>
    <cellStyle name="Comma 2 2 4 4 4 8" xfId="6890"/>
    <cellStyle name="Comma 2 2 4 4 4 9" xfId="4820"/>
    <cellStyle name="Comma 2 2 4 4 5" xfId="1185"/>
    <cellStyle name="Comma 2 2 4 4 5 2" xfId="17829"/>
    <cellStyle name="Comma 2 2 4 4 5 3" xfId="15745"/>
    <cellStyle name="Comma 2 2 4 4 5 4" xfId="13661"/>
    <cellStyle name="Comma 2 2 4 4 5 5" xfId="11577"/>
    <cellStyle name="Comma 2 2 4 4 5 6" xfId="9493"/>
    <cellStyle name="Comma 2 2 4 4 5 7" xfId="7409"/>
    <cellStyle name="Comma 2 2 4 4 5 8" xfId="5334"/>
    <cellStyle name="Comma 2 2 4 4 5 9" xfId="3269"/>
    <cellStyle name="Comma 2 2 4 4 6" xfId="16787"/>
    <cellStyle name="Comma 2 2 4 4 7" xfId="14703"/>
    <cellStyle name="Comma 2 2 4 4 8" xfId="12619"/>
    <cellStyle name="Comma 2 2 4 4 9" xfId="10535"/>
    <cellStyle name="Comma 2 2 4 5" xfId="209"/>
    <cellStyle name="Comma 2 2 4 5 10" xfId="6443"/>
    <cellStyle name="Comma 2 2 4 5 11" xfId="4378"/>
    <cellStyle name="Comma 2 2 4 5 12" xfId="2303"/>
    <cellStyle name="Comma 2 2 4 5 2" xfId="479"/>
    <cellStyle name="Comma 2 2 4 5 2 10" xfId="4635"/>
    <cellStyle name="Comma 2 2 4 5 2 11" xfId="2565"/>
    <cellStyle name="Comma 2 2 4 5 2 2" xfId="993"/>
    <cellStyle name="Comma 2 2 4 5 2 2 10" xfId="3079"/>
    <cellStyle name="Comma 2 2 4 5 2 2 2" xfId="2037"/>
    <cellStyle name="Comma 2 2 4 5 2 2 2 2" xfId="18681"/>
    <cellStyle name="Comma 2 2 4 5 2 2 2 3" xfId="16597"/>
    <cellStyle name="Comma 2 2 4 5 2 2 2 4" xfId="14513"/>
    <cellStyle name="Comma 2 2 4 5 2 2 2 5" xfId="12429"/>
    <cellStyle name="Comma 2 2 4 5 2 2 2 6" xfId="10345"/>
    <cellStyle name="Comma 2 2 4 5 2 2 2 7" xfId="8261"/>
    <cellStyle name="Comma 2 2 4 5 2 2 2 8" xfId="6177"/>
    <cellStyle name="Comma 2 2 4 5 2 2 2 9" xfId="4121"/>
    <cellStyle name="Comma 2 2 4 5 2 2 3" xfId="17639"/>
    <cellStyle name="Comma 2 2 4 5 2 2 4" xfId="15555"/>
    <cellStyle name="Comma 2 2 4 5 2 2 5" xfId="13471"/>
    <cellStyle name="Comma 2 2 4 5 2 2 6" xfId="11387"/>
    <cellStyle name="Comma 2 2 4 5 2 2 7" xfId="9303"/>
    <cellStyle name="Comma 2 2 4 5 2 2 8" xfId="7219"/>
    <cellStyle name="Comma 2 2 4 5 2 2 9" xfId="5149"/>
    <cellStyle name="Comma 2 2 4 5 2 3" xfId="1523"/>
    <cellStyle name="Comma 2 2 4 5 2 3 2" xfId="18167"/>
    <cellStyle name="Comma 2 2 4 5 2 3 3" xfId="16083"/>
    <cellStyle name="Comma 2 2 4 5 2 3 4" xfId="13999"/>
    <cellStyle name="Comma 2 2 4 5 2 3 5" xfId="11915"/>
    <cellStyle name="Comma 2 2 4 5 2 3 6" xfId="9831"/>
    <cellStyle name="Comma 2 2 4 5 2 3 7" xfId="7747"/>
    <cellStyle name="Comma 2 2 4 5 2 3 8" xfId="5663"/>
    <cellStyle name="Comma 2 2 4 5 2 3 9" xfId="3607"/>
    <cellStyle name="Comma 2 2 4 5 2 4" xfId="17125"/>
    <cellStyle name="Comma 2 2 4 5 2 5" xfId="15041"/>
    <cellStyle name="Comma 2 2 4 5 2 6" xfId="12957"/>
    <cellStyle name="Comma 2 2 4 5 2 7" xfId="10873"/>
    <cellStyle name="Comma 2 2 4 5 2 8" xfId="8789"/>
    <cellStyle name="Comma 2 2 4 5 2 9" xfId="6705"/>
    <cellStyle name="Comma 2 2 4 5 3" xfId="736"/>
    <cellStyle name="Comma 2 2 4 5 3 10" xfId="2822"/>
    <cellStyle name="Comma 2 2 4 5 3 2" xfId="1780"/>
    <cellStyle name="Comma 2 2 4 5 3 2 2" xfId="18424"/>
    <cellStyle name="Comma 2 2 4 5 3 2 3" xfId="16340"/>
    <cellStyle name="Comma 2 2 4 5 3 2 4" xfId="14256"/>
    <cellStyle name="Comma 2 2 4 5 3 2 5" xfId="12172"/>
    <cellStyle name="Comma 2 2 4 5 3 2 6" xfId="10088"/>
    <cellStyle name="Comma 2 2 4 5 3 2 7" xfId="8004"/>
    <cellStyle name="Comma 2 2 4 5 3 2 8" xfId="5920"/>
    <cellStyle name="Comma 2 2 4 5 3 2 9" xfId="3864"/>
    <cellStyle name="Comma 2 2 4 5 3 3" xfId="17382"/>
    <cellStyle name="Comma 2 2 4 5 3 4" xfId="15298"/>
    <cellStyle name="Comma 2 2 4 5 3 5" xfId="13214"/>
    <cellStyle name="Comma 2 2 4 5 3 6" xfId="11130"/>
    <cellStyle name="Comma 2 2 4 5 3 7" xfId="9046"/>
    <cellStyle name="Comma 2 2 4 5 3 8" xfId="6962"/>
    <cellStyle name="Comma 2 2 4 5 3 9" xfId="4892"/>
    <cellStyle name="Comma 2 2 4 5 4" xfId="1261"/>
    <cellStyle name="Comma 2 2 4 5 4 2" xfId="17905"/>
    <cellStyle name="Comma 2 2 4 5 4 3" xfId="15821"/>
    <cellStyle name="Comma 2 2 4 5 4 4" xfId="13737"/>
    <cellStyle name="Comma 2 2 4 5 4 5" xfId="11653"/>
    <cellStyle name="Comma 2 2 4 5 4 6" xfId="9569"/>
    <cellStyle name="Comma 2 2 4 5 4 7" xfId="7485"/>
    <cellStyle name="Comma 2 2 4 5 4 8" xfId="5406"/>
    <cellStyle name="Comma 2 2 4 5 4 9" xfId="3345"/>
    <cellStyle name="Comma 2 2 4 5 5" xfId="16863"/>
    <cellStyle name="Comma 2 2 4 5 6" xfId="14779"/>
    <cellStyle name="Comma 2 2 4 5 7" xfId="12695"/>
    <cellStyle name="Comma 2 2 4 5 8" xfId="10611"/>
    <cellStyle name="Comma 2 2 4 5 9" xfId="8527"/>
    <cellStyle name="Comma 2 2 4 6" xfId="371"/>
    <cellStyle name="Comma 2 2 4 6 10" xfId="4527"/>
    <cellStyle name="Comma 2 2 4 6 11" xfId="2457"/>
    <cellStyle name="Comma 2 2 4 6 2" xfId="885"/>
    <cellStyle name="Comma 2 2 4 6 2 10" xfId="2971"/>
    <cellStyle name="Comma 2 2 4 6 2 2" xfId="1929"/>
    <cellStyle name="Comma 2 2 4 6 2 2 2" xfId="18573"/>
    <cellStyle name="Comma 2 2 4 6 2 2 3" xfId="16489"/>
    <cellStyle name="Comma 2 2 4 6 2 2 4" xfId="14405"/>
    <cellStyle name="Comma 2 2 4 6 2 2 5" xfId="12321"/>
    <cellStyle name="Comma 2 2 4 6 2 2 6" xfId="10237"/>
    <cellStyle name="Comma 2 2 4 6 2 2 7" xfId="8153"/>
    <cellStyle name="Comma 2 2 4 6 2 2 8" xfId="6069"/>
    <cellStyle name="Comma 2 2 4 6 2 2 9" xfId="4013"/>
    <cellStyle name="Comma 2 2 4 6 2 3" xfId="17531"/>
    <cellStyle name="Comma 2 2 4 6 2 4" xfId="15447"/>
    <cellStyle name="Comma 2 2 4 6 2 5" xfId="13363"/>
    <cellStyle name="Comma 2 2 4 6 2 6" xfId="11279"/>
    <cellStyle name="Comma 2 2 4 6 2 7" xfId="9195"/>
    <cellStyle name="Comma 2 2 4 6 2 8" xfId="7111"/>
    <cellStyle name="Comma 2 2 4 6 2 9" xfId="5041"/>
    <cellStyle name="Comma 2 2 4 6 3" xfId="1415"/>
    <cellStyle name="Comma 2 2 4 6 3 2" xfId="18059"/>
    <cellStyle name="Comma 2 2 4 6 3 3" xfId="15975"/>
    <cellStyle name="Comma 2 2 4 6 3 4" xfId="13891"/>
    <cellStyle name="Comma 2 2 4 6 3 5" xfId="11807"/>
    <cellStyle name="Comma 2 2 4 6 3 6" xfId="9723"/>
    <cellStyle name="Comma 2 2 4 6 3 7" xfId="7639"/>
    <cellStyle name="Comma 2 2 4 6 3 8" xfId="5555"/>
    <cellStyle name="Comma 2 2 4 6 3 9" xfId="3499"/>
    <cellStyle name="Comma 2 2 4 6 4" xfId="17017"/>
    <cellStyle name="Comma 2 2 4 6 5" xfId="14933"/>
    <cellStyle name="Comma 2 2 4 6 6" xfId="12849"/>
    <cellStyle name="Comma 2 2 4 6 7" xfId="10765"/>
    <cellStyle name="Comma 2 2 4 6 8" xfId="8681"/>
    <cellStyle name="Comma 2 2 4 6 9" xfId="6597"/>
    <cellStyle name="Comma 2 2 4 7" xfId="628"/>
    <cellStyle name="Comma 2 2 4 7 10" xfId="2714"/>
    <cellStyle name="Comma 2 2 4 7 2" xfId="1672"/>
    <cellStyle name="Comma 2 2 4 7 2 2" xfId="18316"/>
    <cellStyle name="Comma 2 2 4 7 2 3" xfId="16232"/>
    <cellStyle name="Comma 2 2 4 7 2 4" xfId="14148"/>
    <cellStyle name="Comma 2 2 4 7 2 5" xfId="12064"/>
    <cellStyle name="Comma 2 2 4 7 2 6" xfId="9980"/>
    <cellStyle name="Comma 2 2 4 7 2 7" xfId="7896"/>
    <cellStyle name="Comma 2 2 4 7 2 8" xfId="5812"/>
    <cellStyle name="Comma 2 2 4 7 2 9" xfId="3756"/>
    <cellStyle name="Comma 2 2 4 7 3" xfId="17274"/>
    <cellStyle name="Comma 2 2 4 7 4" xfId="15190"/>
    <cellStyle name="Comma 2 2 4 7 5" xfId="13106"/>
    <cellStyle name="Comma 2 2 4 7 6" xfId="11022"/>
    <cellStyle name="Comma 2 2 4 7 7" xfId="8938"/>
    <cellStyle name="Comma 2 2 4 7 8" xfId="6854"/>
    <cellStyle name="Comma 2 2 4 7 9" xfId="4784"/>
    <cellStyle name="Comma 2 2 4 8" xfId="1147"/>
    <cellStyle name="Comma 2 2 4 8 2" xfId="17791"/>
    <cellStyle name="Comma 2 2 4 8 3" xfId="15707"/>
    <cellStyle name="Comma 2 2 4 8 4" xfId="13623"/>
    <cellStyle name="Comma 2 2 4 8 5" xfId="11539"/>
    <cellStyle name="Comma 2 2 4 8 6" xfId="9455"/>
    <cellStyle name="Comma 2 2 4 8 7" xfId="7371"/>
    <cellStyle name="Comma 2 2 4 8 8" xfId="5298"/>
    <cellStyle name="Comma 2 2 4 8 9" xfId="3231"/>
    <cellStyle name="Comma 2 2 4 9" xfId="16749"/>
    <cellStyle name="Comma 2 2 5" xfId="97"/>
    <cellStyle name="Comma 2 2 5 10" xfId="12590"/>
    <cellStyle name="Comma 2 2 5 11" xfId="10506"/>
    <cellStyle name="Comma 2 2 5 12" xfId="8422"/>
    <cellStyle name="Comma 2 2 5 13" xfId="6338"/>
    <cellStyle name="Comma 2 2 5 14" xfId="4279"/>
    <cellStyle name="Comma 2 2 5 15" xfId="2198"/>
    <cellStyle name="Comma 2 2 5 2" xfId="175"/>
    <cellStyle name="Comma 2 2 5 2 10" xfId="8498"/>
    <cellStyle name="Comma 2 2 5 2 11" xfId="6414"/>
    <cellStyle name="Comma 2 2 5 2 12" xfId="4351"/>
    <cellStyle name="Comma 2 2 5 2 13" xfId="2274"/>
    <cellStyle name="Comma 2 2 5 2 2" xfId="297"/>
    <cellStyle name="Comma 2 2 5 2 2 10" xfId="6528"/>
    <cellStyle name="Comma 2 2 5 2 2 11" xfId="4459"/>
    <cellStyle name="Comma 2 2 5 2 2 12" xfId="2388"/>
    <cellStyle name="Comma 2 2 5 2 2 2" xfId="560"/>
    <cellStyle name="Comma 2 2 5 2 2 2 10" xfId="4716"/>
    <cellStyle name="Comma 2 2 5 2 2 2 11" xfId="2646"/>
    <cellStyle name="Comma 2 2 5 2 2 2 2" xfId="1074"/>
    <cellStyle name="Comma 2 2 5 2 2 2 2 10" xfId="3160"/>
    <cellStyle name="Comma 2 2 5 2 2 2 2 2" xfId="2118"/>
    <cellStyle name="Comma 2 2 5 2 2 2 2 2 2" xfId="18762"/>
    <cellStyle name="Comma 2 2 5 2 2 2 2 2 3" xfId="16678"/>
    <cellStyle name="Comma 2 2 5 2 2 2 2 2 4" xfId="14594"/>
    <cellStyle name="Comma 2 2 5 2 2 2 2 2 5" xfId="12510"/>
    <cellStyle name="Comma 2 2 5 2 2 2 2 2 6" xfId="10426"/>
    <cellStyle name="Comma 2 2 5 2 2 2 2 2 7" xfId="8342"/>
    <cellStyle name="Comma 2 2 5 2 2 2 2 2 8" xfId="6258"/>
    <cellStyle name="Comma 2 2 5 2 2 2 2 2 9" xfId="4202"/>
    <cellStyle name="Comma 2 2 5 2 2 2 2 3" xfId="17720"/>
    <cellStyle name="Comma 2 2 5 2 2 2 2 4" xfId="15636"/>
    <cellStyle name="Comma 2 2 5 2 2 2 2 5" xfId="13552"/>
    <cellStyle name="Comma 2 2 5 2 2 2 2 6" xfId="11468"/>
    <cellStyle name="Comma 2 2 5 2 2 2 2 7" xfId="9384"/>
    <cellStyle name="Comma 2 2 5 2 2 2 2 8" xfId="7300"/>
    <cellStyle name="Comma 2 2 5 2 2 2 2 9" xfId="5230"/>
    <cellStyle name="Comma 2 2 5 2 2 2 3" xfId="1604"/>
    <cellStyle name="Comma 2 2 5 2 2 2 3 2" xfId="18248"/>
    <cellStyle name="Comma 2 2 5 2 2 2 3 3" xfId="16164"/>
    <cellStyle name="Comma 2 2 5 2 2 2 3 4" xfId="14080"/>
    <cellStyle name="Comma 2 2 5 2 2 2 3 5" xfId="11996"/>
    <cellStyle name="Comma 2 2 5 2 2 2 3 6" xfId="9912"/>
    <cellStyle name="Comma 2 2 5 2 2 2 3 7" xfId="7828"/>
    <cellStyle name="Comma 2 2 5 2 2 2 3 8" xfId="5744"/>
    <cellStyle name="Comma 2 2 5 2 2 2 3 9" xfId="3688"/>
    <cellStyle name="Comma 2 2 5 2 2 2 4" xfId="17206"/>
    <cellStyle name="Comma 2 2 5 2 2 2 5" xfId="15122"/>
    <cellStyle name="Comma 2 2 5 2 2 2 6" xfId="13038"/>
    <cellStyle name="Comma 2 2 5 2 2 2 7" xfId="10954"/>
    <cellStyle name="Comma 2 2 5 2 2 2 8" xfId="8870"/>
    <cellStyle name="Comma 2 2 5 2 2 2 9" xfId="6786"/>
    <cellStyle name="Comma 2 2 5 2 2 3" xfId="817"/>
    <cellStyle name="Comma 2 2 5 2 2 3 10" xfId="2903"/>
    <cellStyle name="Comma 2 2 5 2 2 3 2" xfId="1861"/>
    <cellStyle name="Comma 2 2 5 2 2 3 2 2" xfId="18505"/>
    <cellStyle name="Comma 2 2 5 2 2 3 2 3" xfId="16421"/>
    <cellStyle name="Comma 2 2 5 2 2 3 2 4" xfId="14337"/>
    <cellStyle name="Comma 2 2 5 2 2 3 2 5" xfId="12253"/>
    <cellStyle name="Comma 2 2 5 2 2 3 2 6" xfId="10169"/>
    <cellStyle name="Comma 2 2 5 2 2 3 2 7" xfId="8085"/>
    <cellStyle name="Comma 2 2 5 2 2 3 2 8" xfId="6001"/>
    <cellStyle name="Comma 2 2 5 2 2 3 2 9" xfId="3945"/>
    <cellStyle name="Comma 2 2 5 2 2 3 3" xfId="17463"/>
    <cellStyle name="Comma 2 2 5 2 2 3 4" xfId="15379"/>
    <cellStyle name="Comma 2 2 5 2 2 3 5" xfId="13295"/>
    <cellStyle name="Comma 2 2 5 2 2 3 6" xfId="11211"/>
    <cellStyle name="Comma 2 2 5 2 2 3 7" xfId="9127"/>
    <cellStyle name="Comma 2 2 5 2 2 3 8" xfId="7043"/>
    <cellStyle name="Comma 2 2 5 2 2 3 9" xfId="4973"/>
    <cellStyle name="Comma 2 2 5 2 2 4" xfId="1346"/>
    <cellStyle name="Comma 2 2 5 2 2 4 2" xfId="17990"/>
    <cellStyle name="Comma 2 2 5 2 2 4 3" xfId="15906"/>
    <cellStyle name="Comma 2 2 5 2 2 4 4" xfId="13822"/>
    <cellStyle name="Comma 2 2 5 2 2 4 5" xfId="11738"/>
    <cellStyle name="Comma 2 2 5 2 2 4 6" xfId="9654"/>
    <cellStyle name="Comma 2 2 5 2 2 4 7" xfId="7570"/>
    <cellStyle name="Comma 2 2 5 2 2 4 8" xfId="5487"/>
    <cellStyle name="Comma 2 2 5 2 2 4 9" xfId="3430"/>
    <cellStyle name="Comma 2 2 5 2 2 5" xfId="16948"/>
    <cellStyle name="Comma 2 2 5 2 2 6" xfId="14864"/>
    <cellStyle name="Comma 2 2 5 2 2 7" xfId="12780"/>
    <cellStyle name="Comma 2 2 5 2 2 8" xfId="10696"/>
    <cellStyle name="Comma 2 2 5 2 2 9" xfId="8612"/>
    <cellStyle name="Comma 2 2 5 2 3" xfId="452"/>
    <cellStyle name="Comma 2 2 5 2 3 10" xfId="4608"/>
    <cellStyle name="Comma 2 2 5 2 3 11" xfId="2538"/>
    <cellStyle name="Comma 2 2 5 2 3 2" xfId="966"/>
    <cellStyle name="Comma 2 2 5 2 3 2 10" xfId="3052"/>
    <cellStyle name="Comma 2 2 5 2 3 2 2" xfId="2010"/>
    <cellStyle name="Comma 2 2 5 2 3 2 2 2" xfId="18654"/>
    <cellStyle name="Comma 2 2 5 2 3 2 2 3" xfId="16570"/>
    <cellStyle name="Comma 2 2 5 2 3 2 2 4" xfId="14486"/>
    <cellStyle name="Comma 2 2 5 2 3 2 2 5" xfId="12402"/>
    <cellStyle name="Comma 2 2 5 2 3 2 2 6" xfId="10318"/>
    <cellStyle name="Comma 2 2 5 2 3 2 2 7" xfId="8234"/>
    <cellStyle name="Comma 2 2 5 2 3 2 2 8" xfId="6150"/>
    <cellStyle name="Comma 2 2 5 2 3 2 2 9" xfId="4094"/>
    <cellStyle name="Comma 2 2 5 2 3 2 3" xfId="17612"/>
    <cellStyle name="Comma 2 2 5 2 3 2 4" xfId="15528"/>
    <cellStyle name="Comma 2 2 5 2 3 2 5" xfId="13444"/>
    <cellStyle name="Comma 2 2 5 2 3 2 6" xfId="11360"/>
    <cellStyle name="Comma 2 2 5 2 3 2 7" xfId="9276"/>
    <cellStyle name="Comma 2 2 5 2 3 2 8" xfId="7192"/>
    <cellStyle name="Comma 2 2 5 2 3 2 9" xfId="5122"/>
    <cellStyle name="Comma 2 2 5 2 3 3" xfId="1496"/>
    <cellStyle name="Comma 2 2 5 2 3 3 2" xfId="18140"/>
    <cellStyle name="Comma 2 2 5 2 3 3 3" xfId="16056"/>
    <cellStyle name="Comma 2 2 5 2 3 3 4" xfId="13972"/>
    <cellStyle name="Comma 2 2 5 2 3 3 5" xfId="11888"/>
    <cellStyle name="Comma 2 2 5 2 3 3 6" xfId="9804"/>
    <cellStyle name="Comma 2 2 5 2 3 3 7" xfId="7720"/>
    <cellStyle name="Comma 2 2 5 2 3 3 8" xfId="5636"/>
    <cellStyle name="Comma 2 2 5 2 3 3 9" xfId="3580"/>
    <cellStyle name="Comma 2 2 5 2 3 4" xfId="17098"/>
    <cellStyle name="Comma 2 2 5 2 3 5" xfId="15014"/>
    <cellStyle name="Comma 2 2 5 2 3 6" xfId="12930"/>
    <cellStyle name="Comma 2 2 5 2 3 7" xfId="10846"/>
    <cellStyle name="Comma 2 2 5 2 3 8" xfId="8762"/>
    <cellStyle name="Comma 2 2 5 2 3 9" xfId="6678"/>
    <cellStyle name="Comma 2 2 5 2 4" xfId="709"/>
    <cellStyle name="Comma 2 2 5 2 4 10" xfId="2795"/>
    <cellStyle name="Comma 2 2 5 2 4 2" xfId="1753"/>
    <cellStyle name="Comma 2 2 5 2 4 2 2" xfId="18397"/>
    <cellStyle name="Comma 2 2 5 2 4 2 3" xfId="16313"/>
    <cellStyle name="Comma 2 2 5 2 4 2 4" xfId="14229"/>
    <cellStyle name="Comma 2 2 5 2 4 2 5" xfId="12145"/>
    <cellStyle name="Comma 2 2 5 2 4 2 6" xfId="10061"/>
    <cellStyle name="Comma 2 2 5 2 4 2 7" xfId="7977"/>
    <cellStyle name="Comma 2 2 5 2 4 2 8" xfId="5893"/>
    <cellStyle name="Comma 2 2 5 2 4 2 9" xfId="3837"/>
    <cellStyle name="Comma 2 2 5 2 4 3" xfId="17355"/>
    <cellStyle name="Comma 2 2 5 2 4 4" xfId="15271"/>
    <cellStyle name="Comma 2 2 5 2 4 5" xfId="13187"/>
    <cellStyle name="Comma 2 2 5 2 4 6" xfId="11103"/>
    <cellStyle name="Comma 2 2 5 2 4 7" xfId="9019"/>
    <cellStyle name="Comma 2 2 5 2 4 8" xfId="6935"/>
    <cellStyle name="Comma 2 2 5 2 4 9" xfId="4865"/>
    <cellStyle name="Comma 2 2 5 2 5" xfId="1232"/>
    <cellStyle name="Comma 2 2 5 2 5 2" xfId="17876"/>
    <cellStyle name="Comma 2 2 5 2 5 3" xfId="15792"/>
    <cellStyle name="Comma 2 2 5 2 5 4" xfId="13708"/>
    <cellStyle name="Comma 2 2 5 2 5 5" xfId="11624"/>
    <cellStyle name="Comma 2 2 5 2 5 6" xfId="9540"/>
    <cellStyle name="Comma 2 2 5 2 5 7" xfId="7456"/>
    <cellStyle name="Comma 2 2 5 2 5 8" xfId="5379"/>
    <cellStyle name="Comma 2 2 5 2 5 9" xfId="3316"/>
    <cellStyle name="Comma 2 2 5 2 6" xfId="16834"/>
    <cellStyle name="Comma 2 2 5 2 7" xfId="14750"/>
    <cellStyle name="Comma 2 2 5 2 8" xfId="12666"/>
    <cellStyle name="Comma 2 2 5 2 9" xfId="10582"/>
    <cellStyle name="Comma 2 2 5 3" xfId="136"/>
    <cellStyle name="Comma 2 2 5 3 10" xfId="8460"/>
    <cellStyle name="Comma 2 2 5 3 11" xfId="6376"/>
    <cellStyle name="Comma 2 2 5 3 12" xfId="4315"/>
    <cellStyle name="Comma 2 2 5 3 13" xfId="2236"/>
    <cellStyle name="Comma 2 2 5 3 2" xfId="258"/>
    <cellStyle name="Comma 2 2 5 3 2 10" xfId="6490"/>
    <cellStyle name="Comma 2 2 5 3 2 11" xfId="4423"/>
    <cellStyle name="Comma 2 2 5 3 2 12" xfId="2350"/>
    <cellStyle name="Comma 2 2 5 3 2 2" xfId="524"/>
    <cellStyle name="Comma 2 2 5 3 2 2 10" xfId="4680"/>
    <cellStyle name="Comma 2 2 5 3 2 2 11" xfId="2610"/>
    <cellStyle name="Comma 2 2 5 3 2 2 2" xfId="1038"/>
    <cellStyle name="Comma 2 2 5 3 2 2 2 10" xfId="3124"/>
    <cellStyle name="Comma 2 2 5 3 2 2 2 2" xfId="2082"/>
    <cellStyle name="Comma 2 2 5 3 2 2 2 2 2" xfId="18726"/>
    <cellStyle name="Comma 2 2 5 3 2 2 2 2 3" xfId="16642"/>
    <cellStyle name="Comma 2 2 5 3 2 2 2 2 4" xfId="14558"/>
    <cellStyle name="Comma 2 2 5 3 2 2 2 2 5" xfId="12474"/>
    <cellStyle name="Comma 2 2 5 3 2 2 2 2 6" xfId="10390"/>
    <cellStyle name="Comma 2 2 5 3 2 2 2 2 7" xfId="8306"/>
    <cellStyle name="Comma 2 2 5 3 2 2 2 2 8" xfId="6222"/>
    <cellStyle name="Comma 2 2 5 3 2 2 2 2 9" xfId="4166"/>
    <cellStyle name="Comma 2 2 5 3 2 2 2 3" xfId="17684"/>
    <cellStyle name="Comma 2 2 5 3 2 2 2 4" xfId="15600"/>
    <cellStyle name="Comma 2 2 5 3 2 2 2 5" xfId="13516"/>
    <cellStyle name="Comma 2 2 5 3 2 2 2 6" xfId="11432"/>
    <cellStyle name="Comma 2 2 5 3 2 2 2 7" xfId="9348"/>
    <cellStyle name="Comma 2 2 5 3 2 2 2 8" xfId="7264"/>
    <cellStyle name="Comma 2 2 5 3 2 2 2 9" xfId="5194"/>
    <cellStyle name="Comma 2 2 5 3 2 2 3" xfId="1568"/>
    <cellStyle name="Comma 2 2 5 3 2 2 3 2" xfId="18212"/>
    <cellStyle name="Comma 2 2 5 3 2 2 3 3" xfId="16128"/>
    <cellStyle name="Comma 2 2 5 3 2 2 3 4" xfId="14044"/>
    <cellStyle name="Comma 2 2 5 3 2 2 3 5" xfId="11960"/>
    <cellStyle name="Comma 2 2 5 3 2 2 3 6" xfId="9876"/>
    <cellStyle name="Comma 2 2 5 3 2 2 3 7" xfId="7792"/>
    <cellStyle name="Comma 2 2 5 3 2 2 3 8" xfId="5708"/>
    <cellStyle name="Comma 2 2 5 3 2 2 3 9" xfId="3652"/>
    <cellStyle name="Comma 2 2 5 3 2 2 4" xfId="17170"/>
    <cellStyle name="Comma 2 2 5 3 2 2 5" xfId="15086"/>
    <cellStyle name="Comma 2 2 5 3 2 2 6" xfId="13002"/>
    <cellStyle name="Comma 2 2 5 3 2 2 7" xfId="10918"/>
    <cellStyle name="Comma 2 2 5 3 2 2 8" xfId="8834"/>
    <cellStyle name="Comma 2 2 5 3 2 2 9" xfId="6750"/>
    <cellStyle name="Comma 2 2 5 3 2 3" xfId="781"/>
    <cellStyle name="Comma 2 2 5 3 2 3 10" xfId="2867"/>
    <cellStyle name="Comma 2 2 5 3 2 3 2" xfId="1825"/>
    <cellStyle name="Comma 2 2 5 3 2 3 2 2" xfId="18469"/>
    <cellStyle name="Comma 2 2 5 3 2 3 2 3" xfId="16385"/>
    <cellStyle name="Comma 2 2 5 3 2 3 2 4" xfId="14301"/>
    <cellStyle name="Comma 2 2 5 3 2 3 2 5" xfId="12217"/>
    <cellStyle name="Comma 2 2 5 3 2 3 2 6" xfId="10133"/>
    <cellStyle name="Comma 2 2 5 3 2 3 2 7" xfId="8049"/>
    <cellStyle name="Comma 2 2 5 3 2 3 2 8" xfId="5965"/>
    <cellStyle name="Comma 2 2 5 3 2 3 2 9" xfId="3909"/>
    <cellStyle name="Comma 2 2 5 3 2 3 3" xfId="17427"/>
    <cellStyle name="Comma 2 2 5 3 2 3 4" xfId="15343"/>
    <cellStyle name="Comma 2 2 5 3 2 3 5" xfId="13259"/>
    <cellStyle name="Comma 2 2 5 3 2 3 6" xfId="11175"/>
    <cellStyle name="Comma 2 2 5 3 2 3 7" xfId="9091"/>
    <cellStyle name="Comma 2 2 5 3 2 3 8" xfId="7007"/>
    <cellStyle name="Comma 2 2 5 3 2 3 9" xfId="4937"/>
    <cellStyle name="Comma 2 2 5 3 2 4" xfId="1308"/>
    <cellStyle name="Comma 2 2 5 3 2 4 2" xfId="17952"/>
    <cellStyle name="Comma 2 2 5 3 2 4 3" xfId="15868"/>
    <cellStyle name="Comma 2 2 5 3 2 4 4" xfId="13784"/>
    <cellStyle name="Comma 2 2 5 3 2 4 5" xfId="11700"/>
    <cellStyle name="Comma 2 2 5 3 2 4 6" xfId="9616"/>
    <cellStyle name="Comma 2 2 5 3 2 4 7" xfId="7532"/>
    <cellStyle name="Comma 2 2 5 3 2 4 8" xfId="5451"/>
    <cellStyle name="Comma 2 2 5 3 2 4 9" xfId="3392"/>
    <cellStyle name="Comma 2 2 5 3 2 5" xfId="16910"/>
    <cellStyle name="Comma 2 2 5 3 2 6" xfId="14826"/>
    <cellStyle name="Comma 2 2 5 3 2 7" xfId="12742"/>
    <cellStyle name="Comma 2 2 5 3 2 8" xfId="10658"/>
    <cellStyle name="Comma 2 2 5 3 2 9" xfId="8574"/>
    <cellStyle name="Comma 2 2 5 3 3" xfId="416"/>
    <cellStyle name="Comma 2 2 5 3 3 10" xfId="4572"/>
    <cellStyle name="Comma 2 2 5 3 3 11" xfId="2502"/>
    <cellStyle name="Comma 2 2 5 3 3 2" xfId="930"/>
    <cellStyle name="Comma 2 2 5 3 3 2 10" xfId="3016"/>
    <cellStyle name="Comma 2 2 5 3 3 2 2" xfId="1974"/>
    <cellStyle name="Comma 2 2 5 3 3 2 2 2" xfId="18618"/>
    <cellStyle name="Comma 2 2 5 3 3 2 2 3" xfId="16534"/>
    <cellStyle name="Comma 2 2 5 3 3 2 2 4" xfId="14450"/>
    <cellStyle name="Comma 2 2 5 3 3 2 2 5" xfId="12366"/>
    <cellStyle name="Comma 2 2 5 3 3 2 2 6" xfId="10282"/>
    <cellStyle name="Comma 2 2 5 3 3 2 2 7" xfId="8198"/>
    <cellStyle name="Comma 2 2 5 3 3 2 2 8" xfId="6114"/>
    <cellStyle name="Comma 2 2 5 3 3 2 2 9" xfId="4058"/>
    <cellStyle name="Comma 2 2 5 3 3 2 3" xfId="17576"/>
    <cellStyle name="Comma 2 2 5 3 3 2 4" xfId="15492"/>
    <cellStyle name="Comma 2 2 5 3 3 2 5" xfId="13408"/>
    <cellStyle name="Comma 2 2 5 3 3 2 6" xfId="11324"/>
    <cellStyle name="Comma 2 2 5 3 3 2 7" xfId="9240"/>
    <cellStyle name="Comma 2 2 5 3 3 2 8" xfId="7156"/>
    <cellStyle name="Comma 2 2 5 3 3 2 9" xfId="5086"/>
    <cellStyle name="Comma 2 2 5 3 3 3" xfId="1460"/>
    <cellStyle name="Comma 2 2 5 3 3 3 2" xfId="18104"/>
    <cellStyle name="Comma 2 2 5 3 3 3 3" xfId="16020"/>
    <cellStyle name="Comma 2 2 5 3 3 3 4" xfId="13936"/>
    <cellStyle name="Comma 2 2 5 3 3 3 5" xfId="11852"/>
    <cellStyle name="Comma 2 2 5 3 3 3 6" xfId="9768"/>
    <cellStyle name="Comma 2 2 5 3 3 3 7" xfId="7684"/>
    <cellStyle name="Comma 2 2 5 3 3 3 8" xfId="5600"/>
    <cellStyle name="Comma 2 2 5 3 3 3 9" xfId="3544"/>
    <cellStyle name="Comma 2 2 5 3 3 4" xfId="17062"/>
    <cellStyle name="Comma 2 2 5 3 3 5" xfId="14978"/>
    <cellStyle name="Comma 2 2 5 3 3 6" xfId="12894"/>
    <cellStyle name="Comma 2 2 5 3 3 7" xfId="10810"/>
    <cellStyle name="Comma 2 2 5 3 3 8" xfId="8726"/>
    <cellStyle name="Comma 2 2 5 3 3 9" xfId="6642"/>
    <cellStyle name="Comma 2 2 5 3 4" xfId="673"/>
    <cellStyle name="Comma 2 2 5 3 4 10" xfId="2759"/>
    <cellStyle name="Comma 2 2 5 3 4 2" xfId="1717"/>
    <cellStyle name="Comma 2 2 5 3 4 2 2" xfId="18361"/>
    <cellStyle name="Comma 2 2 5 3 4 2 3" xfId="16277"/>
    <cellStyle name="Comma 2 2 5 3 4 2 4" xfId="14193"/>
    <cellStyle name="Comma 2 2 5 3 4 2 5" xfId="12109"/>
    <cellStyle name="Comma 2 2 5 3 4 2 6" xfId="10025"/>
    <cellStyle name="Comma 2 2 5 3 4 2 7" xfId="7941"/>
    <cellStyle name="Comma 2 2 5 3 4 2 8" xfId="5857"/>
    <cellStyle name="Comma 2 2 5 3 4 2 9" xfId="3801"/>
    <cellStyle name="Comma 2 2 5 3 4 3" xfId="17319"/>
    <cellStyle name="Comma 2 2 5 3 4 4" xfId="15235"/>
    <cellStyle name="Comma 2 2 5 3 4 5" xfId="13151"/>
    <cellStyle name="Comma 2 2 5 3 4 6" xfId="11067"/>
    <cellStyle name="Comma 2 2 5 3 4 7" xfId="8983"/>
    <cellStyle name="Comma 2 2 5 3 4 8" xfId="6899"/>
    <cellStyle name="Comma 2 2 5 3 4 9" xfId="4829"/>
    <cellStyle name="Comma 2 2 5 3 5" xfId="1194"/>
    <cellStyle name="Comma 2 2 5 3 5 2" xfId="17838"/>
    <cellStyle name="Comma 2 2 5 3 5 3" xfId="15754"/>
    <cellStyle name="Comma 2 2 5 3 5 4" xfId="13670"/>
    <cellStyle name="Comma 2 2 5 3 5 5" xfId="11586"/>
    <cellStyle name="Comma 2 2 5 3 5 6" xfId="9502"/>
    <cellStyle name="Comma 2 2 5 3 5 7" xfId="7418"/>
    <cellStyle name="Comma 2 2 5 3 5 8" xfId="5343"/>
    <cellStyle name="Comma 2 2 5 3 5 9" xfId="3278"/>
    <cellStyle name="Comma 2 2 5 3 6" xfId="16796"/>
    <cellStyle name="Comma 2 2 5 3 7" xfId="14712"/>
    <cellStyle name="Comma 2 2 5 3 8" xfId="12628"/>
    <cellStyle name="Comma 2 2 5 3 9" xfId="10544"/>
    <cellStyle name="Comma 2 2 5 4" xfId="219"/>
    <cellStyle name="Comma 2 2 5 4 10" xfId="6452"/>
    <cellStyle name="Comma 2 2 5 4 11" xfId="4387"/>
    <cellStyle name="Comma 2 2 5 4 12" xfId="2312"/>
    <cellStyle name="Comma 2 2 5 4 2" xfId="488"/>
    <cellStyle name="Comma 2 2 5 4 2 10" xfId="4644"/>
    <cellStyle name="Comma 2 2 5 4 2 11" xfId="2574"/>
    <cellStyle name="Comma 2 2 5 4 2 2" xfId="1002"/>
    <cellStyle name="Comma 2 2 5 4 2 2 10" xfId="3088"/>
    <cellStyle name="Comma 2 2 5 4 2 2 2" xfId="2046"/>
    <cellStyle name="Comma 2 2 5 4 2 2 2 2" xfId="18690"/>
    <cellStyle name="Comma 2 2 5 4 2 2 2 3" xfId="16606"/>
    <cellStyle name="Comma 2 2 5 4 2 2 2 4" xfId="14522"/>
    <cellStyle name="Comma 2 2 5 4 2 2 2 5" xfId="12438"/>
    <cellStyle name="Comma 2 2 5 4 2 2 2 6" xfId="10354"/>
    <cellStyle name="Comma 2 2 5 4 2 2 2 7" xfId="8270"/>
    <cellStyle name="Comma 2 2 5 4 2 2 2 8" xfId="6186"/>
    <cellStyle name="Comma 2 2 5 4 2 2 2 9" xfId="4130"/>
    <cellStyle name="Comma 2 2 5 4 2 2 3" xfId="17648"/>
    <cellStyle name="Comma 2 2 5 4 2 2 4" xfId="15564"/>
    <cellStyle name="Comma 2 2 5 4 2 2 5" xfId="13480"/>
    <cellStyle name="Comma 2 2 5 4 2 2 6" xfId="11396"/>
    <cellStyle name="Comma 2 2 5 4 2 2 7" xfId="9312"/>
    <cellStyle name="Comma 2 2 5 4 2 2 8" xfId="7228"/>
    <cellStyle name="Comma 2 2 5 4 2 2 9" xfId="5158"/>
    <cellStyle name="Comma 2 2 5 4 2 3" xfId="1532"/>
    <cellStyle name="Comma 2 2 5 4 2 3 2" xfId="18176"/>
    <cellStyle name="Comma 2 2 5 4 2 3 3" xfId="16092"/>
    <cellStyle name="Comma 2 2 5 4 2 3 4" xfId="14008"/>
    <cellStyle name="Comma 2 2 5 4 2 3 5" xfId="11924"/>
    <cellStyle name="Comma 2 2 5 4 2 3 6" xfId="9840"/>
    <cellStyle name="Comma 2 2 5 4 2 3 7" xfId="7756"/>
    <cellStyle name="Comma 2 2 5 4 2 3 8" xfId="5672"/>
    <cellStyle name="Comma 2 2 5 4 2 3 9" xfId="3616"/>
    <cellStyle name="Comma 2 2 5 4 2 4" xfId="17134"/>
    <cellStyle name="Comma 2 2 5 4 2 5" xfId="15050"/>
    <cellStyle name="Comma 2 2 5 4 2 6" xfId="12966"/>
    <cellStyle name="Comma 2 2 5 4 2 7" xfId="10882"/>
    <cellStyle name="Comma 2 2 5 4 2 8" xfId="8798"/>
    <cellStyle name="Comma 2 2 5 4 2 9" xfId="6714"/>
    <cellStyle name="Comma 2 2 5 4 3" xfId="745"/>
    <cellStyle name="Comma 2 2 5 4 3 10" xfId="2831"/>
    <cellStyle name="Comma 2 2 5 4 3 2" xfId="1789"/>
    <cellStyle name="Comma 2 2 5 4 3 2 2" xfId="18433"/>
    <cellStyle name="Comma 2 2 5 4 3 2 3" xfId="16349"/>
    <cellStyle name="Comma 2 2 5 4 3 2 4" xfId="14265"/>
    <cellStyle name="Comma 2 2 5 4 3 2 5" xfId="12181"/>
    <cellStyle name="Comma 2 2 5 4 3 2 6" xfId="10097"/>
    <cellStyle name="Comma 2 2 5 4 3 2 7" xfId="8013"/>
    <cellStyle name="Comma 2 2 5 4 3 2 8" xfId="5929"/>
    <cellStyle name="Comma 2 2 5 4 3 2 9" xfId="3873"/>
    <cellStyle name="Comma 2 2 5 4 3 3" xfId="17391"/>
    <cellStyle name="Comma 2 2 5 4 3 4" xfId="15307"/>
    <cellStyle name="Comma 2 2 5 4 3 5" xfId="13223"/>
    <cellStyle name="Comma 2 2 5 4 3 6" xfId="11139"/>
    <cellStyle name="Comma 2 2 5 4 3 7" xfId="9055"/>
    <cellStyle name="Comma 2 2 5 4 3 8" xfId="6971"/>
    <cellStyle name="Comma 2 2 5 4 3 9" xfId="4901"/>
    <cellStyle name="Comma 2 2 5 4 4" xfId="1270"/>
    <cellStyle name="Comma 2 2 5 4 4 2" xfId="17914"/>
    <cellStyle name="Comma 2 2 5 4 4 3" xfId="15830"/>
    <cellStyle name="Comma 2 2 5 4 4 4" xfId="13746"/>
    <cellStyle name="Comma 2 2 5 4 4 5" xfId="11662"/>
    <cellStyle name="Comma 2 2 5 4 4 6" xfId="9578"/>
    <cellStyle name="Comma 2 2 5 4 4 7" xfId="7494"/>
    <cellStyle name="Comma 2 2 5 4 4 8" xfId="5415"/>
    <cellStyle name="Comma 2 2 5 4 4 9" xfId="3354"/>
    <cellStyle name="Comma 2 2 5 4 5" xfId="16872"/>
    <cellStyle name="Comma 2 2 5 4 6" xfId="14788"/>
    <cellStyle name="Comma 2 2 5 4 7" xfId="12704"/>
    <cellStyle name="Comma 2 2 5 4 8" xfId="10620"/>
    <cellStyle name="Comma 2 2 5 4 9" xfId="8536"/>
    <cellStyle name="Comma 2 2 5 5" xfId="380"/>
    <cellStyle name="Comma 2 2 5 5 10" xfId="4536"/>
    <cellStyle name="Comma 2 2 5 5 11" xfId="2466"/>
    <cellStyle name="Comma 2 2 5 5 2" xfId="894"/>
    <cellStyle name="Comma 2 2 5 5 2 10" xfId="2980"/>
    <cellStyle name="Comma 2 2 5 5 2 2" xfId="1938"/>
    <cellStyle name="Comma 2 2 5 5 2 2 2" xfId="18582"/>
    <cellStyle name="Comma 2 2 5 5 2 2 3" xfId="16498"/>
    <cellStyle name="Comma 2 2 5 5 2 2 4" xfId="14414"/>
    <cellStyle name="Comma 2 2 5 5 2 2 5" xfId="12330"/>
    <cellStyle name="Comma 2 2 5 5 2 2 6" xfId="10246"/>
    <cellStyle name="Comma 2 2 5 5 2 2 7" xfId="8162"/>
    <cellStyle name="Comma 2 2 5 5 2 2 8" xfId="6078"/>
    <cellStyle name="Comma 2 2 5 5 2 2 9" xfId="4022"/>
    <cellStyle name="Comma 2 2 5 5 2 3" xfId="17540"/>
    <cellStyle name="Comma 2 2 5 5 2 4" xfId="15456"/>
    <cellStyle name="Comma 2 2 5 5 2 5" xfId="13372"/>
    <cellStyle name="Comma 2 2 5 5 2 6" xfId="11288"/>
    <cellStyle name="Comma 2 2 5 5 2 7" xfId="9204"/>
    <cellStyle name="Comma 2 2 5 5 2 8" xfId="7120"/>
    <cellStyle name="Comma 2 2 5 5 2 9" xfId="5050"/>
    <cellStyle name="Comma 2 2 5 5 3" xfId="1424"/>
    <cellStyle name="Comma 2 2 5 5 3 2" xfId="18068"/>
    <cellStyle name="Comma 2 2 5 5 3 3" xfId="15984"/>
    <cellStyle name="Comma 2 2 5 5 3 4" xfId="13900"/>
    <cellStyle name="Comma 2 2 5 5 3 5" xfId="11816"/>
    <cellStyle name="Comma 2 2 5 5 3 6" xfId="9732"/>
    <cellStyle name="Comma 2 2 5 5 3 7" xfId="7648"/>
    <cellStyle name="Comma 2 2 5 5 3 8" xfId="5564"/>
    <cellStyle name="Comma 2 2 5 5 3 9" xfId="3508"/>
    <cellStyle name="Comma 2 2 5 5 4" xfId="17026"/>
    <cellStyle name="Comma 2 2 5 5 5" xfId="14942"/>
    <cellStyle name="Comma 2 2 5 5 6" xfId="12858"/>
    <cellStyle name="Comma 2 2 5 5 7" xfId="10774"/>
    <cellStyle name="Comma 2 2 5 5 8" xfId="8690"/>
    <cellStyle name="Comma 2 2 5 5 9" xfId="6606"/>
    <cellStyle name="Comma 2 2 5 6" xfId="637"/>
    <cellStyle name="Comma 2 2 5 6 10" xfId="2723"/>
    <cellStyle name="Comma 2 2 5 6 2" xfId="1681"/>
    <cellStyle name="Comma 2 2 5 6 2 2" xfId="18325"/>
    <cellStyle name="Comma 2 2 5 6 2 3" xfId="16241"/>
    <cellStyle name="Comma 2 2 5 6 2 4" xfId="14157"/>
    <cellStyle name="Comma 2 2 5 6 2 5" xfId="12073"/>
    <cellStyle name="Comma 2 2 5 6 2 6" xfId="9989"/>
    <cellStyle name="Comma 2 2 5 6 2 7" xfId="7905"/>
    <cellStyle name="Comma 2 2 5 6 2 8" xfId="5821"/>
    <cellStyle name="Comma 2 2 5 6 2 9" xfId="3765"/>
    <cellStyle name="Comma 2 2 5 6 3" xfId="17283"/>
    <cellStyle name="Comma 2 2 5 6 4" xfId="15199"/>
    <cellStyle name="Comma 2 2 5 6 5" xfId="13115"/>
    <cellStyle name="Comma 2 2 5 6 6" xfId="11031"/>
    <cellStyle name="Comma 2 2 5 6 7" xfId="8947"/>
    <cellStyle name="Comma 2 2 5 6 8" xfId="6863"/>
    <cellStyle name="Comma 2 2 5 6 9" xfId="4793"/>
    <cellStyle name="Comma 2 2 5 7" xfId="1156"/>
    <cellStyle name="Comma 2 2 5 7 2" xfId="17800"/>
    <cellStyle name="Comma 2 2 5 7 3" xfId="15716"/>
    <cellStyle name="Comma 2 2 5 7 4" xfId="13632"/>
    <cellStyle name="Comma 2 2 5 7 5" xfId="11548"/>
    <cellStyle name="Comma 2 2 5 7 6" xfId="9464"/>
    <cellStyle name="Comma 2 2 5 7 7" xfId="7380"/>
    <cellStyle name="Comma 2 2 5 7 8" xfId="5307"/>
    <cellStyle name="Comma 2 2 5 7 9" xfId="3240"/>
    <cellStyle name="Comma 2 2 5 8" xfId="16758"/>
    <cellStyle name="Comma 2 2 5 9" xfId="14674"/>
    <cellStyle name="Comma 2 2 6" xfId="155"/>
    <cellStyle name="Comma 2 2 6 10" xfId="8479"/>
    <cellStyle name="Comma 2 2 6 11" xfId="6395"/>
    <cellStyle name="Comma 2 2 6 12" xfId="4333"/>
    <cellStyle name="Comma 2 2 6 13" xfId="2255"/>
    <cellStyle name="Comma 2 2 6 2" xfId="277"/>
    <cellStyle name="Comma 2 2 6 2 10" xfId="6509"/>
    <cellStyle name="Comma 2 2 6 2 11" xfId="4441"/>
    <cellStyle name="Comma 2 2 6 2 12" xfId="2369"/>
    <cellStyle name="Comma 2 2 6 2 2" xfId="542"/>
    <cellStyle name="Comma 2 2 6 2 2 10" xfId="4698"/>
    <cellStyle name="Comma 2 2 6 2 2 11" xfId="2628"/>
    <cellStyle name="Comma 2 2 6 2 2 2" xfId="1056"/>
    <cellStyle name="Comma 2 2 6 2 2 2 10" xfId="3142"/>
    <cellStyle name="Comma 2 2 6 2 2 2 2" xfId="2100"/>
    <cellStyle name="Comma 2 2 6 2 2 2 2 2" xfId="18744"/>
    <cellStyle name="Comma 2 2 6 2 2 2 2 3" xfId="16660"/>
    <cellStyle name="Comma 2 2 6 2 2 2 2 4" xfId="14576"/>
    <cellStyle name="Comma 2 2 6 2 2 2 2 5" xfId="12492"/>
    <cellStyle name="Comma 2 2 6 2 2 2 2 6" xfId="10408"/>
    <cellStyle name="Comma 2 2 6 2 2 2 2 7" xfId="8324"/>
    <cellStyle name="Comma 2 2 6 2 2 2 2 8" xfId="6240"/>
    <cellStyle name="Comma 2 2 6 2 2 2 2 9" xfId="4184"/>
    <cellStyle name="Comma 2 2 6 2 2 2 3" xfId="17702"/>
    <cellStyle name="Comma 2 2 6 2 2 2 4" xfId="15618"/>
    <cellStyle name="Comma 2 2 6 2 2 2 5" xfId="13534"/>
    <cellStyle name="Comma 2 2 6 2 2 2 6" xfId="11450"/>
    <cellStyle name="Comma 2 2 6 2 2 2 7" xfId="9366"/>
    <cellStyle name="Comma 2 2 6 2 2 2 8" xfId="7282"/>
    <cellStyle name="Comma 2 2 6 2 2 2 9" xfId="5212"/>
    <cellStyle name="Comma 2 2 6 2 2 3" xfId="1586"/>
    <cellStyle name="Comma 2 2 6 2 2 3 2" xfId="18230"/>
    <cellStyle name="Comma 2 2 6 2 2 3 3" xfId="16146"/>
    <cellStyle name="Comma 2 2 6 2 2 3 4" xfId="14062"/>
    <cellStyle name="Comma 2 2 6 2 2 3 5" xfId="11978"/>
    <cellStyle name="Comma 2 2 6 2 2 3 6" xfId="9894"/>
    <cellStyle name="Comma 2 2 6 2 2 3 7" xfId="7810"/>
    <cellStyle name="Comma 2 2 6 2 2 3 8" xfId="5726"/>
    <cellStyle name="Comma 2 2 6 2 2 3 9" xfId="3670"/>
    <cellStyle name="Comma 2 2 6 2 2 4" xfId="17188"/>
    <cellStyle name="Comma 2 2 6 2 2 5" xfId="15104"/>
    <cellStyle name="Comma 2 2 6 2 2 6" xfId="13020"/>
    <cellStyle name="Comma 2 2 6 2 2 7" xfId="10936"/>
    <cellStyle name="Comma 2 2 6 2 2 8" xfId="8852"/>
    <cellStyle name="Comma 2 2 6 2 2 9" xfId="6768"/>
    <cellStyle name="Comma 2 2 6 2 3" xfId="799"/>
    <cellStyle name="Comma 2 2 6 2 3 10" xfId="2885"/>
    <cellStyle name="Comma 2 2 6 2 3 2" xfId="1843"/>
    <cellStyle name="Comma 2 2 6 2 3 2 2" xfId="18487"/>
    <cellStyle name="Comma 2 2 6 2 3 2 3" xfId="16403"/>
    <cellStyle name="Comma 2 2 6 2 3 2 4" xfId="14319"/>
    <cellStyle name="Comma 2 2 6 2 3 2 5" xfId="12235"/>
    <cellStyle name="Comma 2 2 6 2 3 2 6" xfId="10151"/>
    <cellStyle name="Comma 2 2 6 2 3 2 7" xfId="8067"/>
    <cellStyle name="Comma 2 2 6 2 3 2 8" xfId="5983"/>
    <cellStyle name="Comma 2 2 6 2 3 2 9" xfId="3927"/>
    <cellStyle name="Comma 2 2 6 2 3 3" xfId="17445"/>
    <cellStyle name="Comma 2 2 6 2 3 4" xfId="15361"/>
    <cellStyle name="Comma 2 2 6 2 3 5" xfId="13277"/>
    <cellStyle name="Comma 2 2 6 2 3 6" xfId="11193"/>
    <cellStyle name="Comma 2 2 6 2 3 7" xfId="9109"/>
    <cellStyle name="Comma 2 2 6 2 3 8" xfId="7025"/>
    <cellStyle name="Comma 2 2 6 2 3 9" xfId="4955"/>
    <cellStyle name="Comma 2 2 6 2 4" xfId="1327"/>
    <cellStyle name="Comma 2 2 6 2 4 2" xfId="17971"/>
    <cellStyle name="Comma 2 2 6 2 4 3" xfId="15887"/>
    <cellStyle name="Comma 2 2 6 2 4 4" xfId="13803"/>
    <cellStyle name="Comma 2 2 6 2 4 5" xfId="11719"/>
    <cellStyle name="Comma 2 2 6 2 4 6" xfId="9635"/>
    <cellStyle name="Comma 2 2 6 2 4 7" xfId="7551"/>
    <cellStyle name="Comma 2 2 6 2 4 8" xfId="5469"/>
    <cellStyle name="Comma 2 2 6 2 4 9" xfId="3411"/>
    <cellStyle name="Comma 2 2 6 2 5" xfId="16929"/>
    <cellStyle name="Comma 2 2 6 2 6" xfId="14845"/>
    <cellStyle name="Comma 2 2 6 2 7" xfId="12761"/>
    <cellStyle name="Comma 2 2 6 2 8" xfId="10677"/>
    <cellStyle name="Comma 2 2 6 2 9" xfId="8593"/>
    <cellStyle name="Comma 2 2 6 3" xfId="434"/>
    <cellStyle name="Comma 2 2 6 3 10" xfId="4590"/>
    <cellStyle name="Comma 2 2 6 3 11" xfId="2520"/>
    <cellStyle name="Comma 2 2 6 3 2" xfId="948"/>
    <cellStyle name="Comma 2 2 6 3 2 10" xfId="3034"/>
    <cellStyle name="Comma 2 2 6 3 2 2" xfId="1992"/>
    <cellStyle name="Comma 2 2 6 3 2 2 2" xfId="18636"/>
    <cellStyle name="Comma 2 2 6 3 2 2 3" xfId="16552"/>
    <cellStyle name="Comma 2 2 6 3 2 2 4" xfId="14468"/>
    <cellStyle name="Comma 2 2 6 3 2 2 5" xfId="12384"/>
    <cellStyle name="Comma 2 2 6 3 2 2 6" xfId="10300"/>
    <cellStyle name="Comma 2 2 6 3 2 2 7" xfId="8216"/>
    <cellStyle name="Comma 2 2 6 3 2 2 8" xfId="6132"/>
    <cellStyle name="Comma 2 2 6 3 2 2 9" xfId="4076"/>
    <cellStyle name="Comma 2 2 6 3 2 3" xfId="17594"/>
    <cellStyle name="Comma 2 2 6 3 2 4" xfId="15510"/>
    <cellStyle name="Comma 2 2 6 3 2 5" xfId="13426"/>
    <cellStyle name="Comma 2 2 6 3 2 6" xfId="11342"/>
    <cellStyle name="Comma 2 2 6 3 2 7" xfId="9258"/>
    <cellStyle name="Comma 2 2 6 3 2 8" xfId="7174"/>
    <cellStyle name="Comma 2 2 6 3 2 9" xfId="5104"/>
    <cellStyle name="Comma 2 2 6 3 3" xfId="1478"/>
    <cellStyle name="Comma 2 2 6 3 3 2" xfId="18122"/>
    <cellStyle name="Comma 2 2 6 3 3 3" xfId="16038"/>
    <cellStyle name="Comma 2 2 6 3 3 4" xfId="13954"/>
    <cellStyle name="Comma 2 2 6 3 3 5" xfId="11870"/>
    <cellStyle name="Comma 2 2 6 3 3 6" xfId="9786"/>
    <cellStyle name="Comma 2 2 6 3 3 7" xfId="7702"/>
    <cellStyle name="Comma 2 2 6 3 3 8" xfId="5618"/>
    <cellStyle name="Comma 2 2 6 3 3 9" xfId="3562"/>
    <cellStyle name="Comma 2 2 6 3 4" xfId="17080"/>
    <cellStyle name="Comma 2 2 6 3 5" xfId="14996"/>
    <cellStyle name="Comma 2 2 6 3 6" xfId="12912"/>
    <cellStyle name="Comma 2 2 6 3 7" xfId="10828"/>
    <cellStyle name="Comma 2 2 6 3 8" xfId="8744"/>
    <cellStyle name="Comma 2 2 6 3 9" xfId="6660"/>
    <cellStyle name="Comma 2 2 6 4" xfId="691"/>
    <cellStyle name="Comma 2 2 6 4 10" xfId="2777"/>
    <cellStyle name="Comma 2 2 6 4 2" xfId="1735"/>
    <cellStyle name="Comma 2 2 6 4 2 2" xfId="18379"/>
    <cellStyle name="Comma 2 2 6 4 2 3" xfId="16295"/>
    <cellStyle name="Comma 2 2 6 4 2 4" xfId="14211"/>
    <cellStyle name="Comma 2 2 6 4 2 5" xfId="12127"/>
    <cellStyle name="Comma 2 2 6 4 2 6" xfId="10043"/>
    <cellStyle name="Comma 2 2 6 4 2 7" xfId="7959"/>
    <cellStyle name="Comma 2 2 6 4 2 8" xfId="5875"/>
    <cellStyle name="Comma 2 2 6 4 2 9" xfId="3819"/>
    <cellStyle name="Comma 2 2 6 4 3" xfId="17337"/>
    <cellStyle name="Comma 2 2 6 4 4" xfId="15253"/>
    <cellStyle name="Comma 2 2 6 4 5" xfId="13169"/>
    <cellStyle name="Comma 2 2 6 4 6" xfId="11085"/>
    <cellStyle name="Comma 2 2 6 4 7" xfId="9001"/>
    <cellStyle name="Comma 2 2 6 4 8" xfId="6917"/>
    <cellStyle name="Comma 2 2 6 4 9" xfId="4847"/>
    <cellStyle name="Comma 2 2 6 5" xfId="1213"/>
    <cellStyle name="Comma 2 2 6 5 2" xfId="17857"/>
    <cellStyle name="Comma 2 2 6 5 3" xfId="15773"/>
    <cellStyle name="Comma 2 2 6 5 4" xfId="13689"/>
    <cellStyle name="Comma 2 2 6 5 5" xfId="11605"/>
    <cellStyle name="Comma 2 2 6 5 6" xfId="9521"/>
    <cellStyle name="Comma 2 2 6 5 7" xfId="7437"/>
    <cellStyle name="Comma 2 2 6 5 8" xfId="5361"/>
    <cellStyle name="Comma 2 2 6 5 9" xfId="3297"/>
    <cellStyle name="Comma 2 2 6 6" xfId="16815"/>
    <cellStyle name="Comma 2 2 6 7" xfId="14731"/>
    <cellStyle name="Comma 2 2 6 8" xfId="12647"/>
    <cellStyle name="Comma 2 2 6 9" xfId="10563"/>
    <cellStyle name="Comma 2 2 7" xfId="117"/>
    <cellStyle name="Comma 2 2 7 10" xfId="8441"/>
    <cellStyle name="Comma 2 2 7 11" xfId="6357"/>
    <cellStyle name="Comma 2 2 7 12" xfId="4297"/>
    <cellStyle name="Comma 2 2 7 13" xfId="2217"/>
    <cellStyle name="Comma 2 2 7 2" xfId="239"/>
    <cellStyle name="Comma 2 2 7 2 10" xfId="6471"/>
    <cellStyle name="Comma 2 2 7 2 11" xfId="4405"/>
    <cellStyle name="Comma 2 2 7 2 12" xfId="2331"/>
    <cellStyle name="Comma 2 2 7 2 2" xfId="506"/>
    <cellStyle name="Comma 2 2 7 2 2 10" xfId="4662"/>
    <cellStyle name="Comma 2 2 7 2 2 11" xfId="2592"/>
    <cellStyle name="Comma 2 2 7 2 2 2" xfId="1020"/>
    <cellStyle name="Comma 2 2 7 2 2 2 10" xfId="3106"/>
    <cellStyle name="Comma 2 2 7 2 2 2 2" xfId="2064"/>
    <cellStyle name="Comma 2 2 7 2 2 2 2 2" xfId="18708"/>
    <cellStyle name="Comma 2 2 7 2 2 2 2 3" xfId="16624"/>
    <cellStyle name="Comma 2 2 7 2 2 2 2 4" xfId="14540"/>
    <cellStyle name="Comma 2 2 7 2 2 2 2 5" xfId="12456"/>
    <cellStyle name="Comma 2 2 7 2 2 2 2 6" xfId="10372"/>
    <cellStyle name="Comma 2 2 7 2 2 2 2 7" xfId="8288"/>
    <cellStyle name="Comma 2 2 7 2 2 2 2 8" xfId="6204"/>
    <cellStyle name="Comma 2 2 7 2 2 2 2 9" xfId="4148"/>
    <cellStyle name="Comma 2 2 7 2 2 2 3" xfId="17666"/>
    <cellStyle name="Comma 2 2 7 2 2 2 4" xfId="15582"/>
    <cellStyle name="Comma 2 2 7 2 2 2 5" xfId="13498"/>
    <cellStyle name="Comma 2 2 7 2 2 2 6" xfId="11414"/>
    <cellStyle name="Comma 2 2 7 2 2 2 7" xfId="9330"/>
    <cellStyle name="Comma 2 2 7 2 2 2 8" xfId="7246"/>
    <cellStyle name="Comma 2 2 7 2 2 2 9" xfId="5176"/>
    <cellStyle name="Comma 2 2 7 2 2 3" xfId="1550"/>
    <cellStyle name="Comma 2 2 7 2 2 3 2" xfId="18194"/>
    <cellStyle name="Comma 2 2 7 2 2 3 3" xfId="16110"/>
    <cellStyle name="Comma 2 2 7 2 2 3 4" xfId="14026"/>
    <cellStyle name="Comma 2 2 7 2 2 3 5" xfId="11942"/>
    <cellStyle name="Comma 2 2 7 2 2 3 6" xfId="9858"/>
    <cellStyle name="Comma 2 2 7 2 2 3 7" xfId="7774"/>
    <cellStyle name="Comma 2 2 7 2 2 3 8" xfId="5690"/>
    <cellStyle name="Comma 2 2 7 2 2 3 9" xfId="3634"/>
    <cellStyle name="Comma 2 2 7 2 2 4" xfId="17152"/>
    <cellStyle name="Comma 2 2 7 2 2 5" xfId="15068"/>
    <cellStyle name="Comma 2 2 7 2 2 6" xfId="12984"/>
    <cellStyle name="Comma 2 2 7 2 2 7" xfId="10900"/>
    <cellStyle name="Comma 2 2 7 2 2 8" xfId="8816"/>
    <cellStyle name="Comma 2 2 7 2 2 9" xfId="6732"/>
    <cellStyle name="Comma 2 2 7 2 3" xfId="763"/>
    <cellStyle name="Comma 2 2 7 2 3 10" xfId="2849"/>
    <cellStyle name="Comma 2 2 7 2 3 2" xfId="1807"/>
    <cellStyle name="Comma 2 2 7 2 3 2 2" xfId="18451"/>
    <cellStyle name="Comma 2 2 7 2 3 2 3" xfId="16367"/>
    <cellStyle name="Comma 2 2 7 2 3 2 4" xfId="14283"/>
    <cellStyle name="Comma 2 2 7 2 3 2 5" xfId="12199"/>
    <cellStyle name="Comma 2 2 7 2 3 2 6" xfId="10115"/>
    <cellStyle name="Comma 2 2 7 2 3 2 7" xfId="8031"/>
    <cellStyle name="Comma 2 2 7 2 3 2 8" xfId="5947"/>
    <cellStyle name="Comma 2 2 7 2 3 2 9" xfId="3891"/>
    <cellStyle name="Comma 2 2 7 2 3 3" xfId="17409"/>
    <cellStyle name="Comma 2 2 7 2 3 4" xfId="15325"/>
    <cellStyle name="Comma 2 2 7 2 3 5" xfId="13241"/>
    <cellStyle name="Comma 2 2 7 2 3 6" xfId="11157"/>
    <cellStyle name="Comma 2 2 7 2 3 7" xfId="9073"/>
    <cellStyle name="Comma 2 2 7 2 3 8" xfId="6989"/>
    <cellStyle name="Comma 2 2 7 2 3 9" xfId="4919"/>
    <cellStyle name="Comma 2 2 7 2 4" xfId="1289"/>
    <cellStyle name="Comma 2 2 7 2 4 2" xfId="17933"/>
    <cellStyle name="Comma 2 2 7 2 4 3" xfId="15849"/>
    <cellStyle name="Comma 2 2 7 2 4 4" xfId="13765"/>
    <cellStyle name="Comma 2 2 7 2 4 5" xfId="11681"/>
    <cellStyle name="Comma 2 2 7 2 4 6" xfId="9597"/>
    <cellStyle name="Comma 2 2 7 2 4 7" xfId="7513"/>
    <cellStyle name="Comma 2 2 7 2 4 8" xfId="5433"/>
    <cellStyle name="Comma 2 2 7 2 4 9" xfId="3373"/>
    <cellStyle name="Comma 2 2 7 2 5" xfId="16891"/>
    <cellStyle name="Comma 2 2 7 2 6" xfId="14807"/>
    <cellStyle name="Comma 2 2 7 2 7" xfId="12723"/>
    <cellStyle name="Comma 2 2 7 2 8" xfId="10639"/>
    <cellStyle name="Comma 2 2 7 2 9" xfId="8555"/>
    <cellStyle name="Comma 2 2 7 3" xfId="398"/>
    <cellStyle name="Comma 2 2 7 3 10" xfId="4554"/>
    <cellStyle name="Comma 2 2 7 3 11" xfId="2484"/>
    <cellStyle name="Comma 2 2 7 3 2" xfId="912"/>
    <cellStyle name="Comma 2 2 7 3 2 10" xfId="2998"/>
    <cellStyle name="Comma 2 2 7 3 2 2" xfId="1956"/>
    <cellStyle name="Comma 2 2 7 3 2 2 2" xfId="18600"/>
    <cellStyle name="Comma 2 2 7 3 2 2 3" xfId="16516"/>
    <cellStyle name="Comma 2 2 7 3 2 2 4" xfId="14432"/>
    <cellStyle name="Comma 2 2 7 3 2 2 5" xfId="12348"/>
    <cellStyle name="Comma 2 2 7 3 2 2 6" xfId="10264"/>
    <cellStyle name="Comma 2 2 7 3 2 2 7" xfId="8180"/>
    <cellStyle name="Comma 2 2 7 3 2 2 8" xfId="6096"/>
    <cellStyle name="Comma 2 2 7 3 2 2 9" xfId="4040"/>
    <cellStyle name="Comma 2 2 7 3 2 3" xfId="17558"/>
    <cellStyle name="Comma 2 2 7 3 2 4" xfId="15474"/>
    <cellStyle name="Comma 2 2 7 3 2 5" xfId="13390"/>
    <cellStyle name="Comma 2 2 7 3 2 6" xfId="11306"/>
    <cellStyle name="Comma 2 2 7 3 2 7" xfId="9222"/>
    <cellStyle name="Comma 2 2 7 3 2 8" xfId="7138"/>
    <cellStyle name="Comma 2 2 7 3 2 9" xfId="5068"/>
    <cellStyle name="Comma 2 2 7 3 3" xfId="1442"/>
    <cellStyle name="Comma 2 2 7 3 3 2" xfId="18086"/>
    <cellStyle name="Comma 2 2 7 3 3 3" xfId="16002"/>
    <cellStyle name="Comma 2 2 7 3 3 4" xfId="13918"/>
    <cellStyle name="Comma 2 2 7 3 3 5" xfId="11834"/>
    <cellStyle name="Comma 2 2 7 3 3 6" xfId="9750"/>
    <cellStyle name="Comma 2 2 7 3 3 7" xfId="7666"/>
    <cellStyle name="Comma 2 2 7 3 3 8" xfId="5582"/>
    <cellStyle name="Comma 2 2 7 3 3 9" xfId="3526"/>
    <cellStyle name="Comma 2 2 7 3 4" xfId="17044"/>
    <cellStyle name="Comma 2 2 7 3 5" xfId="14960"/>
    <cellStyle name="Comma 2 2 7 3 6" xfId="12876"/>
    <cellStyle name="Comma 2 2 7 3 7" xfId="10792"/>
    <cellStyle name="Comma 2 2 7 3 8" xfId="8708"/>
    <cellStyle name="Comma 2 2 7 3 9" xfId="6624"/>
    <cellStyle name="Comma 2 2 7 4" xfId="655"/>
    <cellStyle name="Comma 2 2 7 4 10" xfId="2741"/>
    <cellStyle name="Comma 2 2 7 4 2" xfId="1699"/>
    <cellStyle name="Comma 2 2 7 4 2 2" xfId="18343"/>
    <cellStyle name="Comma 2 2 7 4 2 3" xfId="16259"/>
    <cellStyle name="Comma 2 2 7 4 2 4" xfId="14175"/>
    <cellStyle name="Comma 2 2 7 4 2 5" xfId="12091"/>
    <cellStyle name="Comma 2 2 7 4 2 6" xfId="10007"/>
    <cellStyle name="Comma 2 2 7 4 2 7" xfId="7923"/>
    <cellStyle name="Comma 2 2 7 4 2 8" xfId="5839"/>
    <cellStyle name="Comma 2 2 7 4 2 9" xfId="3783"/>
    <cellStyle name="Comma 2 2 7 4 3" xfId="17301"/>
    <cellStyle name="Comma 2 2 7 4 4" xfId="15217"/>
    <cellStyle name="Comma 2 2 7 4 5" xfId="13133"/>
    <cellStyle name="Comma 2 2 7 4 6" xfId="11049"/>
    <cellStyle name="Comma 2 2 7 4 7" xfId="8965"/>
    <cellStyle name="Comma 2 2 7 4 8" xfId="6881"/>
    <cellStyle name="Comma 2 2 7 4 9" xfId="4811"/>
    <cellStyle name="Comma 2 2 7 5" xfId="1175"/>
    <cellStyle name="Comma 2 2 7 5 2" xfId="17819"/>
    <cellStyle name="Comma 2 2 7 5 3" xfId="15735"/>
    <cellStyle name="Comma 2 2 7 5 4" xfId="13651"/>
    <cellStyle name="Comma 2 2 7 5 5" xfId="11567"/>
    <cellStyle name="Comma 2 2 7 5 6" xfId="9483"/>
    <cellStyle name="Comma 2 2 7 5 7" xfId="7399"/>
    <cellStyle name="Comma 2 2 7 5 8" xfId="5325"/>
    <cellStyle name="Comma 2 2 7 5 9" xfId="3259"/>
    <cellStyle name="Comma 2 2 7 6" xfId="16777"/>
    <cellStyle name="Comma 2 2 7 7" xfId="14693"/>
    <cellStyle name="Comma 2 2 7 8" xfId="12609"/>
    <cellStyle name="Comma 2 2 7 9" xfId="10525"/>
    <cellStyle name="Comma 2 2 8" xfId="199"/>
    <cellStyle name="Comma 2 2 8 10" xfId="6433"/>
    <cellStyle name="Comma 2 2 8 11" xfId="4369"/>
    <cellStyle name="Comma 2 2 8 12" xfId="2293"/>
    <cellStyle name="Comma 2 2 8 2" xfId="470"/>
    <cellStyle name="Comma 2 2 8 2 10" xfId="4626"/>
    <cellStyle name="Comma 2 2 8 2 11" xfId="2556"/>
    <cellStyle name="Comma 2 2 8 2 2" xfId="984"/>
    <cellStyle name="Comma 2 2 8 2 2 10" xfId="3070"/>
    <cellStyle name="Comma 2 2 8 2 2 2" xfId="2028"/>
    <cellStyle name="Comma 2 2 8 2 2 2 2" xfId="18672"/>
    <cellStyle name="Comma 2 2 8 2 2 2 3" xfId="16588"/>
    <cellStyle name="Comma 2 2 8 2 2 2 4" xfId="14504"/>
    <cellStyle name="Comma 2 2 8 2 2 2 5" xfId="12420"/>
    <cellStyle name="Comma 2 2 8 2 2 2 6" xfId="10336"/>
    <cellStyle name="Comma 2 2 8 2 2 2 7" xfId="8252"/>
    <cellStyle name="Comma 2 2 8 2 2 2 8" xfId="6168"/>
    <cellStyle name="Comma 2 2 8 2 2 2 9" xfId="4112"/>
    <cellStyle name="Comma 2 2 8 2 2 3" xfId="17630"/>
    <cellStyle name="Comma 2 2 8 2 2 4" xfId="15546"/>
    <cellStyle name="Comma 2 2 8 2 2 5" xfId="13462"/>
    <cellStyle name="Comma 2 2 8 2 2 6" xfId="11378"/>
    <cellStyle name="Comma 2 2 8 2 2 7" xfId="9294"/>
    <cellStyle name="Comma 2 2 8 2 2 8" xfId="7210"/>
    <cellStyle name="Comma 2 2 8 2 2 9" xfId="5140"/>
    <cellStyle name="Comma 2 2 8 2 3" xfId="1514"/>
    <cellStyle name="Comma 2 2 8 2 3 2" xfId="18158"/>
    <cellStyle name="Comma 2 2 8 2 3 3" xfId="16074"/>
    <cellStyle name="Comma 2 2 8 2 3 4" xfId="13990"/>
    <cellStyle name="Comma 2 2 8 2 3 5" xfId="11906"/>
    <cellStyle name="Comma 2 2 8 2 3 6" xfId="9822"/>
    <cellStyle name="Comma 2 2 8 2 3 7" xfId="7738"/>
    <cellStyle name="Comma 2 2 8 2 3 8" xfId="5654"/>
    <cellStyle name="Comma 2 2 8 2 3 9" xfId="3598"/>
    <cellStyle name="Comma 2 2 8 2 4" xfId="17116"/>
    <cellStyle name="Comma 2 2 8 2 5" xfId="15032"/>
    <cellStyle name="Comma 2 2 8 2 6" xfId="12948"/>
    <cellStyle name="Comma 2 2 8 2 7" xfId="10864"/>
    <cellStyle name="Comma 2 2 8 2 8" xfId="8780"/>
    <cellStyle name="Comma 2 2 8 2 9" xfId="6696"/>
    <cellStyle name="Comma 2 2 8 3" xfId="727"/>
    <cellStyle name="Comma 2 2 8 3 10" xfId="2813"/>
    <cellStyle name="Comma 2 2 8 3 2" xfId="1771"/>
    <cellStyle name="Comma 2 2 8 3 2 2" xfId="18415"/>
    <cellStyle name="Comma 2 2 8 3 2 3" xfId="16331"/>
    <cellStyle name="Comma 2 2 8 3 2 4" xfId="14247"/>
    <cellStyle name="Comma 2 2 8 3 2 5" xfId="12163"/>
    <cellStyle name="Comma 2 2 8 3 2 6" xfId="10079"/>
    <cellStyle name="Comma 2 2 8 3 2 7" xfId="7995"/>
    <cellStyle name="Comma 2 2 8 3 2 8" xfId="5911"/>
    <cellStyle name="Comma 2 2 8 3 2 9" xfId="3855"/>
    <cellStyle name="Comma 2 2 8 3 3" xfId="17373"/>
    <cellStyle name="Comma 2 2 8 3 4" xfId="15289"/>
    <cellStyle name="Comma 2 2 8 3 5" xfId="13205"/>
    <cellStyle name="Comma 2 2 8 3 6" xfId="11121"/>
    <cellStyle name="Comma 2 2 8 3 7" xfId="9037"/>
    <cellStyle name="Comma 2 2 8 3 8" xfId="6953"/>
    <cellStyle name="Comma 2 2 8 3 9" xfId="4883"/>
    <cellStyle name="Comma 2 2 8 4" xfId="1251"/>
    <cellStyle name="Comma 2 2 8 4 2" xfId="17895"/>
    <cellStyle name="Comma 2 2 8 4 3" xfId="15811"/>
    <cellStyle name="Comma 2 2 8 4 4" xfId="13727"/>
    <cellStyle name="Comma 2 2 8 4 5" xfId="11643"/>
    <cellStyle name="Comma 2 2 8 4 6" xfId="9559"/>
    <cellStyle name="Comma 2 2 8 4 7" xfId="7475"/>
    <cellStyle name="Comma 2 2 8 4 8" xfId="5397"/>
    <cellStyle name="Comma 2 2 8 4 9" xfId="3335"/>
    <cellStyle name="Comma 2 2 8 5" xfId="16853"/>
    <cellStyle name="Comma 2 2 8 6" xfId="14769"/>
    <cellStyle name="Comma 2 2 8 7" xfId="12685"/>
    <cellStyle name="Comma 2 2 8 8" xfId="10601"/>
    <cellStyle name="Comma 2 2 8 9" xfId="8517"/>
    <cellStyle name="Comma 2 2 9" xfId="73"/>
    <cellStyle name="Comma 2 2 9 10" xfId="6317"/>
    <cellStyle name="Comma 2 2 9 11" xfId="4259"/>
    <cellStyle name="Comma 2 2 9 12" xfId="2177"/>
    <cellStyle name="Comma 2 2 9 2" xfId="360"/>
    <cellStyle name="Comma 2 2 9 2 10" xfId="4516"/>
    <cellStyle name="Comma 2 2 9 2 11" xfId="2446"/>
    <cellStyle name="Comma 2 2 9 2 2" xfId="874"/>
    <cellStyle name="Comma 2 2 9 2 2 10" xfId="2960"/>
    <cellStyle name="Comma 2 2 9 2 2 2" xfId="1918"/>
    <cellStyle name="Comma 2 2 9 2 2 2 2" xfId="18562"/>
    <cellStyle name="Comma 2 2 9 2 2 2 3" xfId="16478"/>
    <cellStyle name="Comma 2 2 9 2 2 2 4" xfId="14394"/>
    <cellStyle name="Comma 2 2 9 2 2 2 5" xfId="12310"/>
    <cellStyle name="Comma 2 2 9 2 2 2 6" xfId="10226"/>
    <cellStyle name="Comma 2 2 9 2 2 2 7" xfId="8142"/>
    <cellStyle name="Comma 2 2 9 2 2 2 8" xfId="6058"/>
    <cellStyle name="Comma 2 2 9 2 2 2 9" xfId="4002"/>
    <cellStyle name="Comma 2 2 9 2 2 3" xfId="17520"/>
    <cellStyle name="Comma 2 2 9 2 2 4" xfId="15436"/>
    <cellStyle name="Comma 2 2 9 2 2 5" xfId="13352"/>
    <cellStyle name="Comma 2 2 9 2 2 6" xfId="11268"/>
    <cellStyle name="Comma 2 2 9 2 2 7" xfId="9184"/>
    <cellStyle name="Comma 2 2 9 2 2 8" xfId="7100"/>
    <cellStyle name="Comma 2 2 9 2 2 9" xfId="5030"/>
    <cellStyle name="Comma 2 2 9 2 3" xfId="1404"/>
    <cellStyle name="Comma 2 2 9 2 3 2" xfId="18048"/>
    <cellStyle name="Comma 2 2 9 2 3 3" xfId="15964"/>
    <cellStyle name="Comma 2 2 9 2 3 4" xfId="13880"/>
    <cellStyle name="Comma 2 2 9 2 3 5" xfId="11796"/>
    <cellStyle name="Comma 2 2 9 2 3 6" xfId="9712"/>
    <cellStyle name="Comma 2 2 9 2 3 7" xfId="7628"/>
    <cellStyle name="Comma 2 2 9 2 3 8" xfId="5544"/>
    <cellStyle name="Comma 2 2 9 2 3 9" xfId="3488"/>
    <cellStyle name="Comma 2 2 9 2 4" xfId="17006"/>
    <cellStyle name="Comma 2 2 9 2 5" xfId="14922"/>
    <cellStyle name="Comma 2 2 9 2 6" xfId="12838"/>
    <cellStyle name="Comma 2 2 9 2 7" xfId="10754"/>
    <cellStyle name="Comma 2 2 9 2 8" xfId="8670"/>
    <cellStyle name="Comma 2 2 9 2 9" xfId="6586"/>
    <cellStyle name="Comma 2 2 9 3" xfId="617"/>
    <cellStyle name="Comma 2 2 9 3 10" xfId="2703"/>
    <cellStyle name="Comma 2 2 9 3 2" xfId="1661"/>
    <cellStyle name="Comma 2 2 9 3 2 2" xfId="18305"/>
    <cellStyle name="Comma 2 2 9 3 2 3" xfId="16221"/>
    <cellStyle name="Comma 2 2 9 3 2 4" xfId="14137"/>
    <cellStyle name="Comma 2 2 9 3 2 5" xfId="12053"/>
    <cellStyle name="Comma 2 2 9 3 2 6" xfId="9969"/>
    <cellStyle name="Comma 2 2 9 3 2 7" xfId="7885"/>
    <cellStyle name="Comma 2 2 9 3 2 8" xfId="5801"/>
    <cellStyle name="Comma 2 2 9 3 2 9" xfId="3745"/>
    <cellStyle name="Comma 2 2 9 3 3" xfId="17263"/>
    <cellStyle name="Comma 2 2 9 3 4" xfId="15179"/>
    <cellStyle name="Comma 2 2 9 3 5" xfId="13095"/>
    <cellStyle name="Comma 2 2 9 3 6" xfId="11011"/>
    <cellStyle name="Comma 2 2 9 3 7" xfId="8927"/>
    <cellStyle name="Comma 2 2 9 3 8" xfId="6843"/>
    <cellStyle name="Comma 2 2 9 3 9" xfId="4773"/>
    <cellStyle name="Comma 2 2 9 4" xfId="1133"/>
    <cellStyle name="Comma 2 2 9 4 2" xfId="17779"/>
    <cellStyle name="Comma 2 2 9 4 3" xfId="15695"/>
    <cellStyle name="Comma 2 2 9 4 4" xfId="13611"/>
    <cellStyle name="Comma 2 2 9 4 5" xfId="11527"/>
    <cellStyle name="Comma 2 2 9 4 6" xfId="9443"/>
    <cellStyle name="Comma 2 2 9 4 7" xfId="7359"/>
    <cellStyle name="Comma 2 2 9 4 8" xfId="5287"/>
    <cellStyle name="Comma 2 2 9 4 9" xfId="3219"/>
    <cellStyle name="Comma 2 2 9 5" xfId="16737"/>
    <cellStyle name="Comma 2 2 9 6" xfId="14653"/>
    <cellStyle name="Comma 2 2 9 7" xfId="12569"/>
    <cellStyle name="Comma 2 2 9 8" xfId="10485"/>
    <cellStyle name="Comma 2 2 9 9" xfId="8401"/>
    <cellStyle name="Comma 2 20" xfId="4232"/>
    <cellStyle name="Comma 2 21" xfId="2149"/>
    <cellStyle name="Comma 2 3" xfId="51"/>
    <cellStyle name="Comma 2 3 10" xfId="1111"/>
    <cellStyle name="Comma 2 3 10 2" xfId="17757"/>
    <cellStyle name="Comma 2 3 10 3" xfId="15673"/>
    <cellStyle name="Comma 2 3 10 4" xfId="13589"/>
    <cellStyle name="Comma 2 3 10 5" xfId="11505"/>
    <cellStyle name="Comma 2 3 10 6" xfId="9421"/>
    <cellStyle name="Comma 2 3 10 7" xfId="7337"/>
    <cellStyle name="Comma 2 3 10 8" xfId="5265"/>
    <cellStyle name="Comma 2 3 10 9" xfId="3197"/>
    <cellStyle name="Comma 2 3 11" xfId="16715"/>
    <cellStyle name="Comma 2 3 12" xfId="14631"/>
    <cellStyle name="Comma 2 3 13" xfId="12547"/>
    <cellStyle name="Comma 2 3 14" xfId="10463"/>
    <cellStyle name="Comma 2 3 15" xfId="8379"/>
    <cellStyle name="Comma 2 3 16" xfId="6295"/>
    <cellStyle name="Comma 2 3 17" xfId="4237"/>
    <cellStyle name="Comma 2 3 18" xfId="2155"/>
    <cellStyle name="Comma 2 3 2" xfId="64"/>
    <cellStyle name="Comma 2 3 2 10" xfId="16728"/>
    <cellStyle name="Comma 2 3 2 11" xfId="14644"/>
    <cellStyle name="Comma 2 3 2 12" xfId="12560"/>
    <cellStyle name="Comma 2 3 2 13" xfId="10476"/>
    <cellStyle name="Comma 2 3 2 14" xfId="8392"/>
    <cellStyle name="Comma 2 3 2 15" xfId="6308"/>
    <cellStyle name="Comma 2 3 2 16" xfId="4250"/>
    <cellStyle name="Comma 2 3 2 17" xfId="2168"/>
    <cellStyle name="Comma 2 3 2 2" xfId="109"/>
    <cellStyle name="Comma 2 3 2 2 10" xfId="12602"/>
    <cellStyle name="Comma 2 3 2 2 11" xfId="10518"/>
    <cellStyle name="Comma 2 3 2 2 12" xfId="8434"/>
    <cellStyle name="Comma 2 3 2 2 13" xfId="6350"/>
    <cellStyle name="Comma 2 3 2 2 14" xfId="4290"/>
    <cellStyle name="Comma 2 3 2 2 15" xfId="2210"/>
    <cellStyle name="Comma 2 3 2 2 2" xfId="187"/>
    <cellStyle name="Comma 2 3 2 2 2 10" xfId="8510"/>
    <cellStyle name="Comma 2 3 2 2 2 11" xfId="6426"/>
    <cellStyle name="Comma 2 3 2 2 2 12" xfId="4362"/>
    <cellStyle name="Comma 2 3 2 2 2 13" xfId="2286"/>
    <cellStyle name="Comma 2 3 2 2 2 2" xfId="309"/>
    <cellStyle name="Comma 2 3 2 2 2 2 10" xfId="6540"/>
    <cellStyle name="Comma 2 3 2 2 2 2 11" xfId="4470"/>
    <cellStyle name="Comma 2 3 2 2 2 2 12" xfId="2400"/>
    <cellStyle name="Comma 2 3 2 2 2 2 2" xfId="571"/>
    <cellStyle name="Comma 2 3 2 2 2 2 2 10" xfId="4727"/>
    <cellStyle name="Comma 2 3 2 2 2 2 2 11" xfId="2657"/>
    <cellStyle name="Comma 2 3 2 2 2 2 2 2" xfId="1085"/>
    <cellStyle name="Comma 2 3 2 2 2 2 2 2 10" xfId="3171"/>
    <cellStyle name="Comma 2 3 2 2 2 2 2 2 2" xfId="2129"/>
    <cellStyle name="Comma 2 3 2 2 2 2 2 2 2 2" xfId="18773"/>
    <cellStyle name="Comma 2 3 2 2 2 2 2 2 2 3" xfId="16689"/>
    <cellStyle name="Comma 2 3 2 2 2 2 2 2 2 4" xfId="14605"/>
    <cellStyle name="Comma 2 3 2 2 2 2 2 2 2 5" xfId="12521"/>
    <cellStyle name="Comma 2 3 2 2 2 2 2 2 2 6" xfId="10437"/>
    <cellStyle name="Comma 2 3 2 2 2 2 2 2 2 7" xfId="8353"/>
    <cellStyle name="Comma 2 3 2 2 2 2 2 2 2 8" xfId="6269"/>
    <cellStyle name="Comma 2 3 2 2 2 2 2 2 2 9" xfId="4213"/>
    <cellStyle name="Comma 2 3 2 2 2 2 2 2 3" xfId="17731"/>
    <cellStyle name="Comma 2 3 2 2 2 2 2 2 4" xfId="15647"/>
    <cellStyle name="Comma 2 3 2 2 2 2 2 2 5" xfId="13563"/>
    <cellStyle name="Comma 2 3 2 2 2 2 2 2 6" xfId="11479"/>
    <cellStyle name="Comma 2 3 2 2 2 2 2 2 7" xfId="9395"/>
    <cellStyle name="Comma 2 3 2 2 2 2 2 2 8" xfId="7311"/>
    <cellStyle name="Comma 2 3 2 2 2 2 2 2 9" xfId="5241"/>
    <cellStyle name="Comma 2 3 2 2 2 2 2 3" xfId="1615"/>
    <cellStyle name="Comma 2 3 2 2 2 2 2 3 2" xfId="18259"/>
    <cellStyle name="Comma 2 3 2 2 2 2 2 3 3" xfId="16175"/>
    <cellStyle name="Comma 2 3 2 2 2 2 2 3 4" xfId="14091"/>
    <cellStyle name="Comma 2 3 2 2 2 2 2 3 5" xfId="12007"/>
    <cellStyle name="Comma 2 3 2 2 2 2 2 3 6" xfId="9923"/>
    <cellStyle name="Comma 2 3 2 2 2 2 2 3 7" xfId="7839"/>
    <cellStyle name="Comma 2 3 2 2 2 2 2 3 8" xfId="5755"/>
    <cellStyle name="Comma 2 3 2 2 2 2 2 3 9" xfId="3699"/>
    <cellStyle name="Comma 2 3 2 2 2 2 2 4" xfId="17217"/>
    <cellStyle name="Comma 2 3 2 2 2 2 2 5" xfId="15133"/>
    <cellStyle name="Comma 2 3 2 2 2 2 2 6" xfId="13049"/>
    <cellStyle name="Comma 2 3 2 2 2 2 2 7" xfId="10965"/>
    <cellStyle name="Comma 2 3 2 2 2 2 2 8" xfId="8881"/>
    <cellStyle name="Comma 2 3 2 2 2 2 2 9" xfId="6797"/>
    <cellStyle name="Comma 2 3 2 2 2 2 3" xfId="828"/>
    <cellStyle name="Comma 2 3 2 2 2 2 3 10" xfId="2914"/>
    <cellStyle name="Comma 2 3 2 2 2 2 3 2" xfId="1872"/>
    <cellStyle name="Comma 2 3 2 2 2 2 3 2 2" xfId="18516"/>
    <cellStyle name="Comma 2 3 2 2 2 2 3 2 3" xfId="16432"/>
    <cellStyle name="Comma 2 3 2 2 2 2 3 2 4" xfId="14348"/>
    <cellStyle name="Comma 2 3 2 2 2 2 3 2 5" xfId="12264"/>
    <cellStyle name="Comma 2 3 2 2 2 2 3 2 6" xfId="10180"/>
    <cellStyle name="Comma 2 3 2 2 2 2 3 2 7" xfId="8096"/>
    <cellStyle name="Comma 2 3 2 2 2 2 3 2 8" xfId="6012"/>
    <cellStyle name="Comma 2 3 2 2 2 2 3 2 9" xfId="3956"/>
    <cellStyle name="Comma 2 3 2 2 2 2 3 3" xfId="17474"/>
    <cellStyle name="Comma 2 3 2 2 2 2 3 4" xfId="15390"/>
    <cellStyle name="Comma 2 3 2 2 2 2 3 5" xfId="13306"/>
    <cellStyle name="Comma 2 3 2 2 2 2 3 6" xfId="11222"/>
    <cellStyle name="Comma 2 3 2 2 2 2 3 7" xfId="9138"/>
    <cellStyle name="Comma 2 3 2 2 2 2 3 8" xfId="7054"/>
    <cellStyle name="Comma 2 3 2 2 2 2 3 9" xfId="4984"/>
    <cellStyle name="Comma 2 3 2 2 2 2 4" xfId="1358"/>
    <cellStyle name="Comma 2 3 2 2 2 2 4 2" xfId="18002"/>
    <cellStyle name="Comma 2 3 2 2 2 2 4 3" xfId="15918"/>
    <cellStyle name="Comma 2 3 2 2 2 2 4 4" xfId="13834"/>
    <cellStyle name="Comma 2 3 2 2 2 2 4 5" xfId="11750"/>
    <cellStyle name="Comma 2 3 2 2 2 2 4 6" xfId="9666"/>
    <cellStyle name="Comma 2 3 2 2 2 2 4 7" xfId="7582"/>
    <cellStyle name="Comma 2 3 2 2 2 2 4 8" xfId="5498"/>
    <cellStyle name="Comma 2 3 2 2 2 2 4 9" xfId="3442"/>
    <cellStyle name="Comma 2 3 2 2 2 2 5" xfId="16960"/>
    <cellStyle name="Comma 2 3 2 2 2 2 6" xfId="14876"/>
    <cellStyle name="Comma 2 3 2 2 2 2 7" xfId="12792"/>
    <cellStyle name="Comma 2 3 2 2 2 2 8" xfId="10708"/>
    <cellStyle name="Comma 2 3 2 2 2 2 9" xfId="8624"/>
    <cellStyle name="Comma 2 3 2 2 2 3" xfId="463"/>
    <cellStyle name="Comma 2 3 2 2 2 3 10" xfId="4619"/>
    <cellStyle name="Comma 2 3 2 2 2 3 11" xfId="2549"/>
    <cellStyle name="Comma 2 3 2 2 2 3 2" xfId="977"/>
    <cellStyle name="Comma 2 3 2 2 2 3 2 10" xfId="3063"/>
    <cellStyle name="Comma 2 3 2 2 2 3 2 2" xfId="2021"/>
    <cellStyle name="Comma 2 3 2 2 2 3 2 2 2" xfId="18665"/>
    <cellStyle name="Comma 2 3 2 2 2 3 2 2 3" xfId="16581"/>
    <cellStyle name="Comma 2 3 2 2 2 3 2 2 4" xfId="14497"/>
    <cellStyle name="Comma 2 3 2 2 2 3 2 2 5" xfId="12413"/>
    <cellStyle name="Comma 2 3 2 2 2 3 2 2 6" xfId="10329"/>
    <cellStyle name="Comma 2 3 2 2 2 3 2 2 7" xfId="8245"/>
    <cellStyle name="Comma 2 3 2 2 2 3 2 2 8" xfId="6161"/>
    <cellStyle name="Comma 2 3 2 2 2 3 2 2 9" xfId="4105"/>
    <cellStyle name="Comma 2 3 2 2 2 3 2 3" xfId="17623"/>
    <cellStyle name="Comma 2 3 2 2 2 3 2 4" xfId="15539"/>
    <cellStyle name="Comma 2 3 2 2 2 3 2 5" xfId="13455"/>
    <cellStyle name="Comma 2 3 2 2 2 3 2 6" xfId="11371"/>
    <cellStyle name="Comma 2 3 2 2 2 3 2 7" xfId="9287"/>
    <cellStyle name="Comma 2 3 2 2 2 3 2 8" xfId="7203"/>
    <cellStyle name="Comma 2 3 2 2 2 3 2 9" xfId="5133"/>
    <cellStyle name="Comma 2 3 2 2 2 3 3" xfId="1507"/>
    <cellStyle name="Comma 2 3 2 2 2 3 3 2" xfId="18151"/>
    <cellStyle name="Comma 2 3 2 2 2 3 3 3" xfId="16067"/>
    <cellStyle name="Comma 2 3 2 2 2 3 3 4" xfId="13983"/>
    <cellStyle name="Comma 2 3 2 2 2 3 3 5" xfId="11899"/>
    <cellStyle name="Comma 2 3 2 2 2 3 3 6" xfId="9815"/>
    <cellStyle name="Comma 2 3 2 2 2 3 3 7" xfId="7731"/>
    <cellStyle name="Comma 2 3 2 2 2 3 3 8" xfId="5647"/>
    <cellStyle name="Comma 2 3 2 2 2 3 3 9" xfId="3591"/>
    <cellStyle name="Comma 2 3 2 2 2 3 4" xfId="17109"/>
    <cellStyle name="Comma 2 3 2 2 2 3 5" xfId="15025"/>
    <cellStyle name="Comma 2 3 2 2 2 3 6" xfId="12941"/>
    <cellStyle name="Comma 2 3 2 2 2 3 7" xfId="10857"/>
    <cellStyle name="Comma 2 3 2 2 2 3 8" xfId="8773"/>
    <cellStyle name="Comma 2 3 2 2 2 3 9" xfId="6689"/>
    <cellStyle name="Comma 2 3 2 2 2 4" xfId="720"/>
    <cellStyle name="Comma 2 3 2 2 2 4 10" xfId="2806"/>
    <cellStyle name="Comma 2 3 2 2 2 4 2" xfId="1764"/>
    <cellStyle name="Comma 2 3 2 2 2 4 2 2" xfId="18408"/>
    <cellStyle name="Comma 2 3 2 2 2 4 2 3" xfId="16324"/>
    <cellStyle name="Comma 2 3 2 2 2 4 2 4" xfId="14240"/>
    <cellStyle name="Comma 2 3 2 2 2 4 2 5" xfId="12156"/>
    <cellStyle name="Comma 2 3 2 2 2 4 2 6" xfId="10072"/>
    <cellStyle name="Comma 2 3 2 2 2 4 2 7" xfId="7988"/>
    <cellStyle name="Comma 2 3 2 2 2 4 2 8" xfId="5904"/>
    <cellStyle name="Comma 2 3 2 2 2 4 2 9" xfId="3848"/>
    <cellStyle name="Comma 2 3 2 2 2 4 3" xfId="17366"/>
    <cellStyle name="Comma 2 3 2 2 2 4 4" xfId="15282"/>
    <cellStyle name="Comma 2 3 2 2 2 4 5" xfId="13198"/>
    <cellStyle name="Comma 2 3 2 2 2 4 6" xfId="11114"/>
    <cellStyle name="Comma 2 3 2 2 2 4 7" xfId="9030"/>
    <cellStyle name="Comma 2 3 2 2 2 4 8" xfId="6946"/>
    <cellStyle name="Comma 2 3 2 2 2 4 9" xfId="4876"/>
    <cellStyle name="Comma 2 3 2 2 2 5" xfId="1244"/>
    <cellStyle name="Comma 2 3 2 2 2 5 2" xfId="17888"/>
    <cellStyle name="Comma 2 3 2 2 2 5 3" xfId="15804"/>
    <cellStyle name="Comma 2 3 2 2 2 5 4" xfId="13720"/>
    <cellStyle name="Comma 2 3 2 2 2 5 5" xfId="11636"/>
    <cellStyle name="Comma 2 3 2 2 2 5 6" xfId="9552"/>
    <cellStyle name="Comma 2 3 2 2 2 5 7" xfId="7468"/>
    <cellStyle name="Comma 2 3 2 2 2 5 8" xfId="5390"/>
    <cellStyle name="Comma 2 3 2 2 2 5 9" xfId="3328"/>
    <cellStyle name="Comma 2 3 2 2 2 6" xfId="16846"/>
    <cellStyle name="Comma 2 3 2 2 2 7" xfId="14762"/>
    <cellStyle name="Comma 2 3 2 2 2 8" xfId="12678"/>
    <cellStyle name="Comma 2 3 2 2 2 9" xfId="10594"/>
    <cellStyle name="Comma 2 3 2 2 3" xfId="148"/>
    <cellStyle name="Comma 2 3 2 2 3 10" xfId="8472"/>
    <cellStyle name="Comma 2 3 2 2 3 11" xfId="6388"/>
    <cellStyle name="Comma 2 3 2 2 3 12" xfId="4326"/>
    <cellStyle name="Comma 2 3 2 2 3 13" xfId="2248"/>
    <cellStyle name="Comma 2 3 2 2 3 2" xfId="270"/>
    <cellStyle name="Comma 2 3 2 2 3 2 10" xfId="6502"/>
    <cellStyle name="Comma 2 3 2 2 3 2 11" xfId="4434"/>
    <cellStyle name="Comma 2 3 2 2 3 2 12" xfId="2362"/>
    <cellStyle name="Comma 2 3 2 2 3 2 2" xfId="535"/>
    <cellStyle name="Comma 2 3 2 2 3 2 2 10" xfId="4691"/>
    <cellStyle name="Comma 2 3 2 2 3 2 2 11" xfId="2621"/>
    <cellStyle name="Comma 2 3 2 2 3 2 2 2" xfId="1049"/>
    <cellStyle name="Comma 2 3 2 2 3 2 2 2 10" xfId="3135"/>
    <cellStyle name="Comma 2 3 2 2 3 2 2 2 2" xfId="2093"/>
    <cellStyle name="Comma 2 3 2 2 3 2 2 2 2 2" xfId="18737"/>
    <cellStyle name="Comma 2 3 2 2 3 2 2 2 2 3" xfId="16653"/>
    <cellStyle name="Comma 2 3 2 2 3 2 2 2 2 4" xfId="14569"/>
    <cellStyle name="Comma 2 3 2 2 3 2 2 2 2 5" xfId="12485"/>
    <cellStyle name="Comma 2 3 2 2 3 2 2 2 2 6" xfId="10401"/>
    <cellStyle name="Comma 2 3 2 2 3 2 2 2 2 7" xfId="8317"/>
    <cellStyle name="Comma 2 3 2 2 3 2 2 2 2 8" xfId="6233"/>
    <cellStyle name="Comma 2 3 2 2 3 2 2 2 2 9" xfId="4177"/>
    <cellStyle name="Comma 2 3 2 2 3 2 2 2 3" xfId="17695"/>
    <cellStyle name="Comma 2 3 2 2 3 2 2 2 4" xfId="15611"/>
    <cellStyle name="Comma 2 3 2 2 3 2 2 2 5" xfId="13527"/>
    <cellStyle name="Comma 2 3 2 2 3 2 2 2 6" xfId="11443"/>
    <cellStyle name="Comma 2 3 2 2 3 2 2 2 7" xfId="9359"/>
    <cellStyle name="Comma 2 3 2 2 3 2 2 2 8" xfId="7275"/>
    <cellStyle name="Comma 2 3 2 2 3 2 2 2 9" xfId="5205"/>
    <cellStyle name="Comma 2 3 2 2 3 2 2 3" xfId="1579"/>
    <cellStyle name="Comma 2 3 2 2 3 2 2 3 2" xfId="18223"/>
    <cellStyle name="Comma 2 3 2 2 3 2 2 3 3" xfId="16139"/>
    <cellStyle name="Comma 2 3 2 2 3 2 2 3 4" xfId="14055"/>
    <cellStyle name="Comma 2 3 2 2 3 2 2 3 5" xfId="11971"/>
    <cellStyle name="Comma 2 3 2 2 3 2 2 3 6" xfId="9887"/>
    <cellStyle name="Comma 2 3 2 2 3 2 2 3 7" xfId="7803"/>
    <cellStyle name="Comma 2 3 2 2 3 2 2 3 8" xfId="5719"/>
    <cellStyle name="Comma 2 3 2 2 3 2 2 3 9" xfId="3663"/>
    <cellStyle name="Comma 2 3 2 2 3 2 2 4" xfId="17181"/>
    <cellStyle name="Comma 2 3 2 2 3 2 2 5" xfId="15097"/>
    <cellStyle name="Comma 2 3 2 2 3 2 2 6" xfId="13013"/>
    <cellStyle name="Comma 2 3 2 2 3 2 2 7" xfId="10929"/>
    <cellStyle name="Comma 2 3 2 2 3 2 2 8" xfId="8845"/>
    <cellStyle name="Comma 2 3 2 2 3 2 2 9" xfId="6761"/>
    <cellStyle name="Comma 2 3 2 2 3 2 3" xfId="792"/>
    <cellStyle name="Comma 2 3 2 2 3 2 3 10" xfId="2878"/>
    <cellStyle name="Comma 2 3 2 2 3 2 3 2" xfId="1836"/>
    <cellStyle name="Comma 2 3 2 2 3 2 3 2 2" xfId="18480"/>
    <cellStyle name="Comma 2 3 2 2 3 2 3 2 3" xfId="16396"/>
    <cellStyle name="Comma 2 3 2 2 3 2 3 2 4" xfId="14312"/>
    <cellStyle name="Comma 2 3 2 2 3 2 3 2 5" xfId="12228"/>
    <cellStyle name="Comma 2 3 2 2 3 2 3 2 6" xfId="10144"/>
    <cellStyle name="Comma 2 3 2 2 3 2 3 2 7" xfId="8060"/>
    <cellStyle name="Comma 2 3 2 2 3 2 3 2 8" xfId="5976"/>
    <cellStyle name="Comma 2 3 2 2 3 2 3 2 9" xfId="3920"/>
    <cellStyle name="Comma 2 3 2 2 3 2 3 3" xfId="17438"/>
    <cellStyle name="Comma 2 3 2 2 3 2 3 4" xfId="15354"/>
    <cellStyle name="Comma 2 3 2 2 3 2 3 5" xfId="13270"/>
    <cellStyle name="Comma 2 3 2 2 3 2 3 6" xfId="11186"/>
    <cellStyle name="Comma 2 3 2 2 3 2 3 7" xfId="9102"/>
    <cellStyle name="Comma 2 3 2 2 3 2 3 8" xfId="7018"/>
    <cellStyle name="Comma 2 3 2 2 3 2 3 9" xfId="4948"/>
    <cellStyle name="Comma 2 3 2 2 3 2 4" xfId="1320"/>
    <cellStyle name="Comma 2 3 2 2 3 2 4 2" xfId="17964"/>
    <cellStyle name="Comma 2 3 2 2 3 2 4 3" xfId="15880"/>
    <cellStyle name="Comma 2 3 2 2 3 2 4 4" xfId="13796"/>
    <cellStyle name="Comma 2 3 2 2 3 2 4 5" xfId="11712"/>
    <cellStyle name="Comma 2 3 2 2 3 2 4 6" xfId="9628"/>
    <cellStyle name="Comma 2 3 2 2 3 2 4 7" xfId="7544"/>
    <cellStyle name="Comma 2 3 2 2 3 2 4 8" xfId="5462"/>
    <cellStyle name="Comma 2 3 2 2 3 2 4 9" xfId="3404"/>
    <cellStyle name="Comma 2 3 2 2 3 2 5" xfId="16922"/>
    <cellStyle name="Comma 2 3 2 2 3 2 6" xfId="14838"/>
    <cellStyle name="Comma 2 3 2 2 3 2 7" xfId="12754"/>
    <cellStyle name="Comma 2 3 2 2 3 2 8" xfId="10670"/>
    <cellStyle name="Comma 2 3 2 2 3 2 9" xfId="8586"/>
    <cellStyle name="Comma 2 3 2 2 3 3" xfId="427"/>
    <cellStyle name="Comma 2 3 2 2 3 3 10" xfId="4583"/>
    <cellStyle name="Comma 2 3 2 2 3 3 11" xfId="2513"/>
    <cellStyle name="Comma 2 3 2 2 3 3 2" xfId="941"/>
    <cellStyle name="Comma 2 3 2 2 3 3 2 10" xfId="3027"/>
    <cellStyle name="Comma 2 3 2 2 3 3 2 2" xfId="1985"/>
    <cellStyle name="Comma 2 3 2 2 3 3 2 2 2" xfId="18629"/>
    <cellStyle name="Comma 2 3 2 2 3 3 2 2 3" xfId="16545"/>
    <cellStyle name="Comma 2 3 2 2 3 3 2 2 4" xfId="14461"/>
    <cellStyle name="Comma 2 3 2 2 3 3 2 2 5" xfId="12377"/>
    <cellStyle name="Comma 2 3 2 2 3 3 2 2 6" xfId="10293"/>
    <cellStyle name="Comma 2 3 2 2 3 3 2 2 7" xfId="8209"/>
    <cellStyle name="Comma 2 3 2 2 3 3 2 2 8" xfId="6125"/>
    <cellStyle name="Comma 2 3 2 2 3 3 2 2 9" xfId="4069"/>
    <cellStyle name="Comma 2 3 2 2 3 3 2 3" xfId="17587"/>
    <cellStyle name="Comma 2 3 2 2 3 3 2 4" xfId="15503"/>
    <cellStyle name="Comma 2 3 2 2 3 3 2 5" xfId="13419"/>
    <cellStyle name="Comma 2 3 2 2 3 3 2 6" xfId="11335"/>
    <cellStyle name="Comma 2 3 2 2 3 3 2 7" xfId="9251"/>
    <cellStyle name="Comma 2 3 2 2 3 3 2 8" xfId="7167"/>
    <cellStyle name="Comma 2 3 2 2 3 3 2 9" xfId="5097"/>
    <cellStyle name="Comma 2 3 2 2 3 3 3" xfId="1471"/>
    <cellStyle name="Comma 2 3 2 2 3 3 3 2" xfId="18115"/>
    <cellStyle name="Comma 2 3 2 2 3 3 3 3" xfId="16031"/>
    <cellStyle name="Comma 2 3 2 2 3 3 3 4" xfId="13947"/>
    <cellStyle name="Comma 2 3 2 2 3 3 3 5" xfId="11863"/>
    <cellStyle name="Comma 2 3 2 2 3 3 3 6" xfId="9779"/>
    <cellStyle name="Comma 2 3 2 2 3 3 3 7" xfId="7695"/>
    <cellStyle name="Comma 2 3 2 2 3 3 3 8" xfId="5611"/>
    <cellStyle name="Comma 2 3 2 2 3 3 3 9" xfId="3555"/>
    <cellStyle name="Comma 2 3 2 2 3 3 4" xfId="17073"/>
    <cellStyle name="Comma 2 3 2 2 3 3 5" xfId="14989"/>
    <cellStyle name="Comma 2 3 2 2 3 3 6" xfId="12905"/>
    <cellStyle name="Comma 2 3 2 2 3 3 7" xfId="10821"/>
    <cellStyle name="Comma 2 3 2 2 3 3 8" xfId="8737"/>
    <cellStyle name="Comma 2 3 2 2 3 3 9" xfId="6653"/>
    <cellStyle name="Comma 2 3 2 2 3 4" xfId="684"/>
    <cellStyle name="Comma 2 3 2 2 3 4 10" xfId="2770"/>
    <cellStyle name="Comma 2 3 2 2 3 4 2" xfId="1728"/>
    <cellStyle name="Comma 2 3 2 2 3 4 2 2" xfId="18372"/>
    <cellStyle name="Comma 2 3 2 2 3 4 2 3" xfId="16288"/>
    <cellStyle name="Comma 2 3 2 2 3 4 2 4" xfId="14204"/>
    <cellStyle name="Comma 2 3 2 2 3 4 2 5" xfId="12120"/>
    <cellStyle name="Comma 2 3 2 2 3 4 2 6" xfId="10036"/>
    <cellStyle name="Comma 2 3 2 2 3 4 2 7" xfId="7952"/>
    <cellStyle name="Comma 2 3 2 2 3 4 2 8" xfId="5868"/>
    <cellStyle name="Comma 2 3 2 2 3 4 2 9" xfId="3812"/>
    <cellStyle name="Comma 2 3 2 2 3 4 3" xfId="17330"/>
    <cellStyle name="Comma 2 3 2 2 3 4 4" xfId="15246"/>
    <cellStyle name="Comma 2 3 2 2 3 4 5" xfId="13162"/>
    <cellStyle name="Comma 2 3 2 2 3 4 6" xfId="11078"/>
    <cellStyle name="Comma 2 3 2 2 3 4 7" xfId="8994"/>
    <cellStyle name="Comma 2 3 2 2 3 4 8" xfId="6910"/>
    <cellStyle name="Comma 2 3 2 2 3 4 9" xfId="4840"/>
    <cellStyle name="Comma 2 3 2 2 3 5" xfId="1206"/>
    <cellStyle name="Comma 2 3 2 2 3 5 2" xfId="17850"/>
    <cellStyle name="Comma 2 3 2 2 3 5 3" xfId="15766"/>
    <cellStyle name="Comma 2 3 2 2 3 5 4" xfId="13682"/>
    <cellStyle name="Comma 2 3 2 2 3 5 5" xfId="11598"/>
    <cellStyle name="Comma 2 3 2 2 3 5 6" xfId="9514"/>
    <cellStyle name="Comma 2 3 2 2 3 5 7" xfId="7430"/>
    <cellStyle name="Comma 2 3 2 2 3 5 8" xfId="5354"/>
    <cellStyle name="Comma 2 3 2 2 3 5 9" xfId="3290"/>
    <cellStyle name="Comma 2 3 2 2 3 6" xfId="16808"/>
    <cellStyle name="Comma 2 3 2 2 3 7" xfId="14724"/>
    <cellStyle name="Comma 2 3 2 2 3 8" xfId="12640"/>
    <cellStyle name="Comma 2 3 2 2 3 9" xfId="10556"/>
    <cellStyle name="Comma 2 3 2 2 4" xfId="231"/>
    <cellStyle name="Comma 2 3 2 2 4 10" xfId="6464"/>
    <cellStyle name="Comma 2 3 2 2 4 11" xfId="4398"/>
    <cellStyle name="Comma 2 3 2 2 4 12" xfId="2324"/>
    <cellStyle name="Comma 2 3 2 2 4 2" xfId="499"/>
    <cellStyle name="Comma 2 3 2 2 4 2 10" xfId="4655"/>
    <cellStyle name="Comma 2 3 2 2 4 2 11" xfId="2585"/>
    <cellStyle name="Comma 2 3 2 2 4 2 2" xfId="1013"/>
    <cellStyle name="Comma 2 3 2 2 4 2 2 10" xfId="3099"/>
    <cellStyle name="Comma 2 3 2 2 4 2 2 2" xfId="2057"/>
    <cellStyle name="Comma 2 3 2 2 4 2 2 2 2" xfId="18701"/>
    <cellStyle name="Comma 2 3 2 2 4 2 2 2 3" xfId="16617"/>
    <cellStyle name="Comma 2 3 2 2 4 2 2 2 4" xfId="14533"/>
    <cellStyle name="Comma 2 3 2 2 4 2 2 2 5" xfId="12449"/>
    <cellStyle name="Comma 2 3 2 2 4 2 2 2 6" xfId="10365"/>
    <cellStyle name="Comma 2 3 2 2 4 2 2 2 7" xfId="8281"/>
    <cellStyle name="Comma 2 3 2 2 4 2 2 2 8" xfId="6197"/>
    <cellStyle name="Comma 2 3 2 2 4 2 2 2 9" xfId="4141"/>
    <cellStyle name="Comma 2 3 2 2 4 2 2 3" xfId="17659"/>
    <cellStyle name="Comma 2 3 2 2 4 2 2 4" xfId="15575"/>
    <cellStyle name="Comma 2 3 2 2 4 2 2 5" xfId="13491"/>
    <cellStyle name="Comma 2 3 2 2 4 2 2 6" xfId="11407"/>
    <cellStyle name="Comma 2 3 2 2 4 2 2 7" xfId="9323"/>
    <cellStyle name="Comma 2 3 2 2 4 2 2 8" xfId="7239"/>
    <cellStyle name="Comma 2 3 2 2 4 2 2 9" xfId="5169"/>
    <cellStyle name="Comma 2 3 2 2 4 2 3" xfId="1543"/>
    <cellStyle name="Comma 2 3 2 2 4 2 3 2" xfId="18187"/>
    <cellStyle name="Comma 2 3 2 2 4 2 3 3" xfId="16103"/>
    <cellStyle name="Comma 2 3 2 2 4 2 3 4" xfId="14019"/>
    <cellStyle name="Comma 2 3 2 2 4 2 3 5" xfId="11935"/>
    <cellStyle name="Comma 2 3 2 2 4 2 3 6" xfId="9851"/>
    <cellStyle name="Comma 2 3 2 2 4 2 3 7" xfId="7767"/>
    <cellStyle name="Comma 2 3 2 2 4 2 3 8" xfId="5683"/>
    <cellStyle name="Comma 2 3 2 2 4 2 3 9" xfId="3627"/>
    <cellStyle name="Comma 2 3 2 2 4 2 4" xfId="17145"/>
    <cellStyle name="Comma 2 3 2 2 4 2 5" xfId="15061"/>
    <cellStyle name="Comma 2 3 2 2 4 2 6" xfId="12977"/>
    <cellStyle name="Comma 2 3 2 2 4 2 7" xfId="10893"/>
    <cellStyle name="Comma 2 3 2 2 4 2 8" xfId="8809"/>
    <cellStyle name="Comma 2 3 2 2 4 2 9" xfId="6725"/>
    <cellStyle name="Comma 2 3 2 2 4 3" xfId="756"/>
    <cellStyle name="Comma 2 3 2 2 4 3 10" xfId="2842"/>
    <cellStyle name="Comma 2 3 2 2 4 3 2" xfId="1800"/>
    <cellStyle name="Comma 2 3 2 2 4 3 2 2" xfId="18444"/>
    <cellStyle name="Comma 2 3 2 2 4 3 2 3" xfId="16360"/>
    <cellStyle name="Comma 2 3 2 2 4 3 2 4" xfId="14276"/>
    <cellStyle name="Comma 2 3 2 2 4 3 2 5" xfId="12192"/>
    <cellStyle name="Comma 2 3 2 2 4 3 2 6" xfId="10108"/>
    <cellStyle name="Comma 2 3 2 2 4 3 2 7" xfId="8024"/>
    <cellStyle name="Comma 2 3 2 2 4 3 2 8" xfId="5940"/>
    <cellStyle name="Comma 2 3 2 2 4 3 2 9" xfId="3884"/>
    <cellStyle name="Comma 2 3 2 2 4 3 3" xfId="17402"/>
    <cellStyle name="Comma 2 3 2 2 4 3 4" xfId="15318"/>
    <cellStyle name="Comma 2 3 2 2 4 3 5" xfId="13234"/>
    <cellStyle name="Comma 2 3 2 2 4 3 6" xfId="11150"/>
    <cellStyle name="Comma 2 3 2 2 4 3 7" xfId="9066"/>
    <cellStyle name="Comma 2 3 2 2 4 3 8" xfId="6982"/>
    <cellStyle name="Comma 2 3 2 2 4 3 9" xfId="4912"/>
    <cellStyle name="Comma 2 3 2 2 4 4" xfId="1282"/>
    <cellStyle name="Comma 2 3 2 2 4 4 2" xfId="17926"/>
    <cellStyle name="Comma 2 3 2 2 4 4 3" xfId="15842"/>
    <cellStyle name="Comma 2 3 2 2 4 4 4" xfId="13758"/>
    <cellStyle name="Comma 2 3 2 2 4 4 5" xfId="11674"/>
    <cellStyle name="Comma 2 3 2 2 4 4 6" xfId="9590"/>
    <cellStyle name="Comma 2 3 2 2 4 4 7" xfId="7506"/>
    <cellStyle name="Comma 2 3 2 2 4 4 8" xfId="5426"/>
    <cellStyle name="Comma 2 3 2 2 4 4 9" xfId="3366"/>
    <cellStyle name="Comma 2 3 2 2 4 5" xfId="16884"/>
    <cellStyle name="Comma 2 3 2 2 4 6" xfId="14800"/>
    <cellStyle name="Comma 2 3 2 2 4 7" xfId="12716"/>
    <cellStyle name="Comma 2 3 2 2 4 8" xfId="10632"/>
    <cellStyle name="Comma 2 3 2 2 4 9" xfId="8548"/>
    <cellStyle name="Comma 2 3 2 2 5" xfId="391"/>
    <cellStyle name="Comma 2 3 2 2 5 10" xfId="4547"/>
    <cellStyle name="Comma 2 3 2 2 5 11" xfId="2477"/>
    <cellStyle name="Comma 2 3 2 2 5 2" xfId="905"/>
    <cellStyle name="Comma 2 3 2 2 5 2 10" xfId="2991"/>
    <cellStyle name="Comma 2 3 2 2 5 2 2" xfId="1949"/>
    <cellStyle name="Comma 2 3 2 2 5 2 2 2" xfId="18593"/>
    <cellStyle name="Comma 2 3 2 2 5 2 2 3" xfId="16509"/>
    <cellStyle name="Comma 2 3 2 2 5 2 2 4" xfId="14425"/>
    <cellStyle name="Comma 2 3 2 2 5 2 2 5" xfId="12341"/>
    <cellStyle name="Comma 2 3 2 2 5 2 2 6" xfId="10257"/>
    <cellStyle name="Comma 2 3 2 2 5 2 2 7" xfId="8173"/>
    <cellStyle name="Comma 2 3 2 2 5 2 2 8" xfId="6089"/>
    <cellStyle name="Comma 2 3 2 2 5 2 2 9" xfId="4033"/>
    <cellStyle name="Comma 2 3 2 2 5 2 3" xfId="17551"/>
    <cellStyle name="Comma 2 3 2 2 5 2 4" xfId="15467"/>
    <cellStyle name="Comma 2 3 2 2 5 2 5" xfId="13383"/>
    <cellStyle name="Comma 2 3 2 2 5 2 6" xfId="11299"/>
    <cellStyle name="Comma 2 3 2 2 5 2 7" xfId="9215"/>
    <cellStyle name="Comma 2 3 2 2 5 2 8" xfId="7131"/>
    <cellStyle name="Comma 2 3 2 2 5 2 9" xfId="5061"/>
    <cellStyle name="Comma 2 3 2 2 5 3" xfId="1435"/>
    <cellStyle name="Comma 2 3 2 2 5 3 2" xfId="18079"/>
    <cellStyle name="Comma 2 3 2 2 5 3 3" xfId="15995"/>
    <cellStyle name="Comma 2 3 2 2 5 3 4" xfId="13911"/>
    <cellStyle name="Comma 2 3 2 2 5 3 5" xfId="11827"/>
    <cellStyle name="Comma 2 3 2 2 5 3 6" xfId="9743"/>
    <cellStyle name="Comma 2 3 2 2 5 3 7" xfId="7659"/>
    <cellStyle name="Comma 2 3 2 2 5 3 8" xfId="5575"/>
    <cellStyle name="Comma 2 3 2 2 5 3 9" xfId="3519"/>
    <cellStyle name="Comma 2 3 2 2 5 4" xfId="17037"/>
    <cellStyle name="Comma 2 3 2 2 5 5" xfId="14953"/>
    <cellStyle name="Comma 2 3 2 2 5 6" xfId="12869"/>
    <cellStyle name="Comma 2 3 2 2 5 7" xfId="10785"/>
    <cellStyle name="Comma 2 3 2 2 5 8" xfId="8701"/>
    <cellStyle name="Comma 2 3 2 2 5 9" xfId="6617"/>
    <cellStyle name="Comma 2 3 2 2 6" xfId="648"/>
    <cellStyle name="Comma 2 3 2 2 6 10" xfId="2734"/>
    <cellStyle name="Comma 2 3 2 2 6 2" xfId="1692"/>
    <cellStyle name="Comma 2 3 2 2 6 2 2" xfId="18336"/>
    <cellStyle name="Comma 2 3 2 2 6 2 3" xfId="16252"/>
    <cellStyle name="Comma 2 3 2 2 6 2 4" xfId="14168"/>
    <cellStyle name="Comma 2 3 2 2 6 2 5" xfId="12084"/>
    <cellStyle name="Comma 2 3 2 2 6 2 6" xfId="10000"/>
    <cellStyle name="Comma 2 3 2 2 6 2 7" xfId="7916"/>
    <cellStyle name="Comma 2 3 2 2 6 2 8" xfId="5832"/>
    <cellStyle name="Comma 2 3 2 2 6 2 9" xfId="3776"/>
    <cellStyle name="Comma 2 3 2 2 6 3" xfId="17294"/>
    <cellStyle name="Comma 2 3 2 2 6 4" xfId="15210"/>
    <cellStyle name="Comma 2 3 2 2 6 5" xfId="13126"/>
    <cellStyle name="Comma 2 3 2 2 6 6" xfId="11042"/>
    <cellStyle name="Comma 2 3 2 2 6 7" xfId="8958"/>
    <cellStyle name="Comma 2 3 2 2 6 8" xfId="6874"/>
    <cellStyle name="Comma 2 3 2 2 6 9" xfId="4804"/>
    <cellStyle name="Comma 2 3 2 2 7" xfId="1168"/>
    <cellStyle name="Comma 2 3 2 2 7 2" xfId="17812"/>
    <cellStyle name="Comma 2 3 2 2 7 3" xfId="15728"/>
    <cellStyle name="Comma 2 3 2 2 7 4" xfId="13644"/>
    <cellStyle name="Comma 2 3 2 2 7 5" xfId="11560"/>
    <cellStyle name="Comma 2 3 2 2 7 6" xfId="9476"/>
    <cellStyle name="Comma 2 3 2 2 7 7" xfId="7392"/>
    <cellStyle name="Comma 2 3 2 2 7 8" xfId="5318"/>
    <cellStyle name="Comma 2 3 2 2 7 9" xfId="3252"/>
    <cellStyle name="Comma 2 3 2 2 8" xfId="16770"/>
    <cellStyle name="Comma 2 3 2 2 9" xfId="14686"/>
    <cellStyle name="Comma 2 3 2 3" xfId="167"/>
    <cellStyle name="Comma 2 3 2 3 10" xfId="8491"/>
    <cellStyle name="Comma 2 3 2 3 11" xfId="6407"/>
    <cellStyle name="Comma 2 3 2 3 12" xfId="4344"/>
    <cellStyle name="Comma 2 3 2 3 13" xfId="2267"/>
    <cellStyle name="Comma 2 3 2 3 2" xfId="289"/>
    <cellStyle name="Comma 2 3 2 3 2 10" xfId="6521"/>
    <cellStyle name="Comma 2 3 2 3 2 11" xfId="4452"/>
    <cellStyle name="Comma 2 3 2 3 2 12" xfId="2381"/>
    <cellStyle name="Comma 2 3 2 3 2 2" xfId="553"/>
    <cellStyle name="Comma 2 3 2 3 2 2 10" xfId="4709"/>
    <cellStyle name="Comma 2 3 2 3 2 2 11" xfId="2639"/>
    <cellStyle name="Comma 2 3 2 3 2 2 2" xfId="1067"/>
    <cellStyle name="Comma 2 3 2 3 2 2 2 10" xfId="3153"/>
    <cellStyle name="Comma 2 3 2 3 2 2 2 2" xfId="2111"/>
    <cellStyle name="Comma 2 3 2 3 2 2 2 2 2" xfId="18755"/>
    <cellStyle name="Comma 2 3 2 3 2 2 2 2 3" xfId="16671"/>
    <cellStyle name="Comma 2 3 2 3 2 2 2 2 4" xfId="14587"/>
    <cellStyle name="Comma 2 3 2 3 2 2 2 2 5" xfId="12503"/>
    <cellStyle name="Comma 2 3 2 3 2 2 2 2 6" xfId="10419"/>
    <cellStyle name="Comma 2 3 2 3 2 2 2 2 7" xfId="8335"/>
    <cellStyle name="Comma 2 3 2 3 2 2 2 2 8" xfId="6251"/>
    <cellStyle name="Comma 2 3 2 3 2 2 2 2 9" xfId="4195"/>
    <cellStyle name="Comma 2 3 2 3 2 2 2 3" xfId="17713"/>
    <cellStyle name="Comma 2 3 2 3 2 2 2 4" xfId="15629"/>
    <cellStyle name="Comma 2 3 2 3 2 2 2 5" xfId="13545"/>
    <cellStyle name="Comma 2 3 2 3 2 2 2 6" xfId="11461"/>
    <cellStyle name="Comma 2 3 2 3 2 2 2 7" xfId="9377"/>
    <cellStyle name="Comma 2 3 2 3 2 2 2 8" xfId="7293"/>
    <cellStyle name="Comma 2 3 2 3 2 2 2 9" xfId="5223"/>
    <cellStyle name="Comma 2 3 2 3 2 2 3" xfId="1597"/>
    <cellStyle name="Comma 2 3 2 3 2 2 3 2" xfId="18241"/>
    <cellStyle name="Comma 2 3 2 3 2 2 3 3" xfId="16157"/>
    <cellStyle name="Comma 2 3 2 3 2 2 3 4" xfId="14073"/>
    <cellStyle name="Comma 2 3 2 3 2 2 3 5" xfId="11989"/>
    <cellStyle name="Comma 2 3 2 3 2 2 3 6" xfId="9905"/>
    <cellStyle name="Comma 2 3 2 3 2 2 3 7" xfId="7821"/>
    <cellStyle name="Comma 2 3 2 3 2 2 3 8" xfId="5737"/>
    <cellStyle name="Comma 2 3 2 3 2 2 3 9" xfId="3681"/>
    <cellStyle name="Comma 2 3 2 3 2 2 4" xfId="17199"/>
    <cellStyle name="Comma 2 3 2 3 2 2 5" xfId="15115"/>
    <cellStyle name="Comma 2 3 2 3 2 2 6" xfId="13031"/>
    <cellStyle name="Comma 2 3 2 3 2 2 7" xfId="10947"/>
    <cellStyle name="Comma 2 3 2 3 2 2 8" xfId="8863"/>
    <cellStyle name="Comma 2 3 2 3 2 2 9" xfId="6779"/>
    <cellStyle name="Comma 2 3 2 3 2 3" xfId="810"/>
    <cellStyle name="Comma 2 3 2 3 2 3 10" xfId="2896"/>
    <cellStyle name="Comma 2 3 2 3 2 3 2" xfId="1854"/>
    <cellStyle name="Comma 2 3 2 3 2 3 2 2" xfId="18498"/>
    <cellStyle name="Comma 2 3 2 3 2 3 2 3" xfId="16414"/>
    <cellStyle name="Comma 2 3 2 3 2 3 2 4" xfId="14330"/>
    <cellStyle name="Comma 2 3 2 3 2 3 2 5" xfId="12246"/>
    <cellStyle name="Comma 2 3 2 3 2 3 2 6" xfId="10162"/>
    <cellStyle name="Comma 2 3 2 3 2 3 2 7" xfId="8078"/>
    <cellStyle name="Comma 2 3 2 3 2 3 2 8" xfId="5994"/>
    <cellStyle name="Comma 2 3 2 3 2 3 2 9" xfId="3938"/>
    <cellStyle name="Comma 2 3 2 3 2 3 3" xfId="17456"/>
    <cellStyle name="Comma 2 3 2 3 2 3 4" xfId="15372"/>
    <cellStyle name="Comma 2 3 2 3 2 3 5" xfId="13288"/>
    <cellStyle name="Comma 2 3 2 3 2 3 6" xfId="11204"/>
    <cellStyle name="Comma 2 3 2 3 2 3 7" xfId="9120"/>
    <cellStyle name="Comma 2 3 2 3 2 3 8" xfId="7036"/>
    <cellStyle name="Comma 2 3 2 3 2 3 9" xfId="4966"/>
    <cellStyle name="Comma 2 3 2 3 2 4" xfId="1339"/>
    <cellStyle name="Comma 2 3 2 3 2 4 2" xfId="17983"/>
    <cellStyle name="Comma 2 3 2 3 2 4 3" xfId="15899"/>
    <cellStyle name="Comma 2 3 2 3 2 4 4" xfId="13815"/>
    <cellStyle name="Comma 2 3 2 3 2 4 5" xfId="11731"/>
    <cellStyle name="Comma 2 3 2 3 2 4 6" xfId="9647"/>
    <cellStyle name="Comma 2 3 2 3 2 4 7" xfId="7563"/>
    <cellStyle name="Comma 2 3 2 3 2 4 8" xfId="5480"/>
    <cellStyle name="Comma 2 3 2 3 2 4 9" xfId="3423"/>
    <cellStyle name="Comma 2 3 2 3 2 5" xfId="16941"/>
    <cellStyle name="Comma 2 3 2 3 2 6" xfId="14857"/>
    <cellStyle name="Comma 2 3 2 3 2 7" xfId="12773"/>
    <cellStyle name="Comma 2 3 2 3 2 8" xfId="10689"/>
    <cellStyle name="Comma 2 3 2 3 2 9" xfId="8605"/>
    <cellStyle name="Comma 2 3 2 3 3" xfId="445"/>
    <cellStyle name="Comma 2 3 2 3 3 10" xfId="4601"/>
    <cellStyle name="Comma 2 3 2 3 3 11" xfId="2531"/>
    <cellStyle name="Comma 2 3 2 3 3 2" xfId="959"/>
    <cellStyle name="Comma 2 3 2 3 3 2 10" xfId="3045"/>
    <cellStyle name="Comma 2 3 2 3 3 2 2" xfId="2003"/>
    <cellStyle name="Comma 2 3 2 3 3 2 2 2" xfId="18647"/>
    <cellStyle name="Comma 2 3 2 3 3 2 2 3" xfId="16563"/>
    <cellStyle name="Comma 2 3 2 3 3 2 2 4" xfId="14479"/>
    <cellStyle name="Comma 2 3 2 3 3 2 2 5" xfId="12395"/>
    <cellStyle name="Comma 2 3 2 3 3 2 2 6" xfId="10311"/>
    <cellStyle name="Comma 2 3 2 3 3 2 2 7" xfId="8227"/>
    <cellStyle name="Comma 2 3 2 3 3 2 2 8" xfId="6143"/>
    <cellStyle name="Comma 2 3 2 3 3 2 2 9" xfId="4087"/>
    <cellStyle name="Comma 2 3 2 3 3 2 3" xfId="17605"/>
    <cellStyle name="Comma 2 3 2 3 3 2 4" xfId="15521"/>
    <cellStyle name="Comma 2 3 2 3 3 2 5" xfId="13437"/>
    <cellStyle name="Comma 2 3 2 3 3 2 6" xfId="11353"/>
    <cellStyle name="Comma 2 3 2 3 3 2 7" xfId="9269"/>
    <cellStyle name="Comma 2 3 2 3 3 2 8" xfId="7185"/>
    <cellStyle name="Comma 2 3 2 3 3 2 9" xfId="5115"/>
    <cellStyle name="Comma 2 3 2 3 3 3" xfId="1489"/>
    <cellStyle name="Comma 2 3 2 3 3 3 2" xfId="18133"/>
    <cellStyle name="Comma 2 3 2 3 3 3 3" xfId="16049"/>
    <cellStyle name="Comma 2 3 2 3 3 3 4" xfId="13965"/>
    <cellStyle name="Comma 2 3 2 3 3 3 5" xfId="11881"/>
    <cellStyle name="Comma 2 3 2 3 3 3 6" xfId="9797"/>
    <cellStyle name="Comma 2 3 2 3 3 3 7" xfId="7713"/>
    <cellStyle name="Comma 2 3 2 3 3 3 8" xfId="5629"/>
    <cellStyle name="Comma 2 3 2 3 3 3 9" xfId="3573"/>
    <cellStyle name="Comma 2 3 2 3 3 4" xfId="17091"/>
    <cellStyle name="Comma 2 3 2 3 3 5" xfId="15007"/>
    <cellStyle name="Comma 2 3 2 3 3 6" xfId="12923"/>
    <cellStyle name="Comma 2 3 2 3 3 7" xfId="10839"/>
    <cellStyle name="Comma 2 3 2 3 3 8" xfId="8755"/>
    <cellStyle name="Comma 2 3 2 3 3 9" xfId="6671"/>
    <cellStyle name="Comma 2 3 2 3 4" xfId="702"/>
    <cellStyle name="Comma 2 3 2 3 4 10" xfId="2788"/>
    <cellStyle name="Comma 2 3 2 3 4 2" xfId="1746"/>
    <cellStyle name="Comma 2 3 2 3 4 2 2" xfId="18390"/>
    <cellStyle name="Comma 2 3 2 3 4 2 3" xfId="16306"/>
    <cellStyle name="Comma 2 3 2 3 4 2 4" xfId="14222"/>
    <cellStyle name="Comma 2 3 2 3 4 2 5" xfId="12138"/>
    <cellStyle name="Comma 2 3 2 3 4 2 6" xfId="10054"/>
    <cellStyle name="Comma 2 3 2 3 4 2 7" xfId="7970"/>
    <cellStyle name="Comma 2 3 2 3 4 2 8" xfId="5886"/>
    <cellStyle name="Comma 2 3 2 3 4 2 9" xfId="3830"/>
    <cellStyle name="Comma 2 3 2 3 4 3" xfId="17348"/>
    <cellStyle name="Comma 2 3 2 3 4 4" xfId="15264"/>
    <cellStyle name="Comma 2 3 2 3 4 5" xfId="13180"/>
    <cellStyle name="Comma 2 3 2 3 4 6" xfId="11096"/>
    <cellStyle name="Comma 2 3 2 3 4 7" xfId="9012"/>
    <cellStyle name="Comma 2 3 2 3 4 8" xfId="6928"/>
    <cellStyle name="Comma 2 3 2 3 4 9" xfId="4858"/>
    <cellStyle name="Comma 2 3 2 3 5" xfId="1225"/>
    <cellStyle name="Comma 2 3 2 3 5 2" xfId="17869"/>
    <cellStyle name="Comma 2 3 2 3 5 3" xfId="15785"/>
    <cellStyle name="Comma 2 3 2 3 5 4" xfId="13701"/>
    <cellStyle name="Comma 2 3 2 3 5 5" xfId="11617"/>
    <cellStyle name="Comma 2 3 2 3 5 6" xfId="9533"/>
    <cellStyle name="Comma 2 3 2 3 5 7" xfId="7449"/>
    <cellStyle name="Comma 2 3 2 3 5 8" xfId="5372"/>
    <cellStyle name="Comma 2 3 2 3 5 9" xfId="3309"/>
    <cellStyle name="Comma 2 3 2 3 6" xfId="16827"/>
    <cellStyle name="Comma 2 3 2 3 7" xfId="14743"/>
    <cellStyle name="Comma 2 3 2 3 8" xfId="12659"/>
    <cellStyle name="Comma 2 3 2 3 9" xfId="10575"/>
    <cellStyle name="Comma 2 3 2 4" xfId="129"/>
    <cellStyle name="Comma 2 3 2 4 10" xfId="8453"/>
    <cellStyle name="Comma 2 3 2 4 11" xfId="6369"/>
    <cellStyle name="Comma 2 3 2 4 12" xfId="4308"/>
    <cellStyle name="Comma 2 3 2 4 13" xfId="2229"/>
    <cellStyle name="Comma 2 3 2 4 2" xfId="251"/>
    <cellStyle name="Comma 2 3 2 4 2 10" xfId="6483"/>
    <cellStyle name="Comma 2 3 2 4 2 11" xfId="4416"/>
    <cellStyle name="Comma 2 3 2 4 2 12" xfId="2343"/>
    <cellStyle name="Comma 2 3 2 4 2 2" xfId="517"/>
    <cellStyle name="Comma 2 3 2 4 2 2 10" xfId="4673"/>
    <cellStyle name="Comma 2 3 2 4 2 2 11" xfId="2603"/>
    <cellStyle name="Comma 2 3 2 4 2 2 2" xfId="1031"/>
    <cellStyle name="Comma 2 3 2 4 2 2 2 10" xfId="3117"/>
    <cellStyle name="Comma 2 3 2 4 2 2 2 2" xfId="2075"/>
    <cellStyle name="Comma 2 3 2 4 2 2 2 2 2" xfId="18719"/>
    <cellStyle name="Comma 2 3 2 4 2 2 2 2 3" xfId="16635"/>
    <cellStyle name="Comma 2 3 2 4 2 2 2 2 4" xfId="14551"/>
    <cellStyle name="Comma 2 3 2 4 2 2 2 2 5" xfId="12467"/>
    <cellStyle name="Comma 2 3 2 4 2 2 2 2 6" xfId="10383"/>
    <cellStyle name="Comma 2 3 2 4 2 2 2 2 7" xfId="8299"/>
    <cellStyle name="Comma 2 3 2 4 2 2 2 2 8" xfId="6215"/>
    <cellStyle name="Comma 2 3 2 4 2 2 2 2 9" xfId="4159"/>
    <cellStyle name="Comma 2 3 2 4 2 2 2 3" xfId="17677"/>
    <cellStyle name="Comma 2 3 2 4 2 2 2 4" xfId="15593"/>
    <cellStyle name="Comma 2 3 2 4 2 2 2 5" xfId="13509"/>
    <cellStyle name="Comma 2 3 2 4 2 2 2 6" xfId="11425"/>
    <cellStyle name="Comma 2 3 2 4 2 2 2 7" xfId="9341"/>
    <cellStyle name="Comma 2 3 2 4 2 2 2 8" xfId="7257"/>
    <cellStyle name="Comma 2 3 2 4 2 2 2 9" xfId="5187"/>
    <cellStyle name="Comma 2 3 2 4 2 2 3" xfId="1561"/>
    <cellStyle name="Comma 2 3 2 4 2 2 3 2" xfId="18205"/>
    <cellStyle name="Comma 2 3 2 4 2 2 3 3" xfId="16121"/>
    <cellStyle name="Comma 2 3 2 4 2 2 3 4" xfId="14037"/>
    <cellStyle name="Comma 2 3 2 4 2 2 3 5" xfId="11953"/>
    <cellStyle name="Comma 2 3 2 4 2 2 3 6" xfId="9869"/>
    <cellStyle name="Comma 2 3 2 4 2 2 3 7" xfId="7785"/>
    <cellStyle name="Comma 2 3 2 4 2 2 3 8" xfId="5701"/>
    <cellStyle name="Comma 2 3 2 4 2 2 3 9" xfId="3645"/>
    <cellStyle name="Comma 2 3 2 4 2 2 4" xfId="17163"/>
    <cellStyle name="Comma 2 3 2 4 2 2 5" xfId="15079"/>
    <cellStyle name="Comma 2 3 2 4 2 2 6" xfId="12995"/>
    <cellStyle name="Comma 2 3 2 4 2 2 7" xfId="10911"/>
    <cellStyle name="Comma 2 3 2 4 2 2 8" xfId="8827"/>
    <cellStyle name="Comma 2 3 2 4 2 2 9" xfId="6743"/>
    <cellStyle name="Comma 2 3 2 4 2 3" xfId="774"/>
    <cellStyle name="Comma 2 3 2 4 2 3 10" xfId="2860"/>
    <cellStyle name="Comma 2 3 2 4 2 3 2" xfId="1818"/>
    <cellStyle name="Comma 2 3 2 4 2 3 2 2" xfId="18462"/>
    <cellStyle name="Comma 2 3 2 4 2 3 2 3" xfId="16378"/>
    <cellStyle name="Comma 2 3 2 4 2 3 2 4" xfId="14294"/>
    <cellStyle name="Comma 2 3 2 4 2 3 2 5" xfId="12210"/>
    <cellStyle name="Comma 2 3 2 4 2 3 2 6" xfId="10126"/>
    <cellStyle name="Comma 2 3 2 4 2 3 2 7" xfId="8042"/>
    <cellStyle name="Comma 2 3 2 4 2 3 2 8" xfId="5958"/>
    <cellStyle name="Comma 2 3 2 4 2 3 2 9" xfId="3902"/>
    <cellStyle name="Comma 2 3 2 4 2 3 3" xfId="17420"/>
    <cellStyle name="Comma 2 3 2 4 2 3 4" xfId="15336"/>
    <cellStyle name="Comma 2 3 2 4 2 3 5" xfId="13252"/>
    <cellStyle name="Comma 2 3 2 4 2 3 6" xfId="11168"/>
    <cellStyle name="Comma 2 3 2 4 2 3 7" xfId="9084"/>
    <cellStyle name="Comma 2 3 2 4 2 3 8" xfId="7000"/>
    <cellStyle name="Comma 2 3 2 4 2 3 9" xfId="4930"/>
    <cellStyle name="Comma 2 3 2 4 2 4" xfId="1301"/>
    <cellStyle name="Comma 2 3 2 4 2 4 2" xfId="17945"/>
    <cellStyle name="Comma 2 3 2 4 2 4 3" xfId="15861"/>
    <cellStyle name="Comma 2 3 2 4 2 4 4" xfId="13777"/>
    <cellStyle name="Comma 2 3 2 4 2 4 5" xfId="11693"/>
    <cellStyle name="Comma 2 3 2 4 2 4 6" xfId="9609"/>
    <cellStyle name="Comma 2 3 2 4 2 4 7" xfId="7525"/>
    <cellStyle name="Comma 2 3 2 4 2 4 8" xfId="5444"/>
    <cellStyle name="Comma 2 3 2 4 2 4 9" xfId="3385"/>
    <cellStyle name="Comma 2 3 2 4 2 5" xfId="16903"/>
    <cellStyle name="Comma 2 3 2 4 2 6" xfId="14819"/>
    <cellStyle name="Comma 2 3 2 4 2 7" xfId="12735"/>
    <cellStyle name="Comma 2 3 2 4 2 8" xfId="10651"/>
    <cellStyle name="Comma 2 3 2 4 2 9" xfId="8567"/>
    <cellStyle name="Comma 2 3 2 4 3" xfId="409"/>
    <cellStyle name="Comma 2 3 2 4 3 10" xfId="4565"/>
    <cellStyle name="Comma 2 3 2 4 3 11" xfId="2495"/>
    <cellStyle name="Comma 2 3 2 4 3 2" xfId="923"/>
    <cellStyle name="Comma 2 3 2 4 3 2 10" xfId="3009"/>
    <cellStyle name="Comma 2 3 2 4 3 2 2" xfId="1967"/>
    <cellStyle name="Comma 2 3 2 4 3 2 2 2" xfId="18611"/>
    <cellStyle name="Comma 2 3 2 4 3 2 2 3" xfId="16527"/>
    <cellStyle name="Comma 2 3 2 4 3 2 2 4" xfId="14443"/>
    <cellStyle name="Comma 2 3 2 4 3 2 2 5" xfId="12359"/>
    <cellStyle name="Comma 2 3 2 4 3 2 2 6" xfId="10275"/>
    <cellStyle name="Comma 2 3 2 4 3 2 2 7" xfId="8191"/>
    <cellStyle name="Comma 2 3 2 4 3 2 2 8" xfId="6107"/>
    <cellStyle name="Comma 2 3 2 4 3 2 2 9" xfId="4051"/>
    <cellStyle name="Comma 2 3 2 4 3 2 3" xfId="17569"/>
    <cellStyle name="Comma 2 3 2 4 3 2 4" xfId="15485"/>
    <cellStyle name="Comma 2 3 2 4 3 2 5" xfId="13401"/>
    <cellStyle name="Comma 2 3 2 4 3 2 6" xfId="11317"/>
    <cellStyle name="Comma 2 3 2 4 3 2 7" xfId="9233"/>
    <cellStyle name="Comma 2 3 2 4 3 2 8" xfId="7149"/>
    <cellStyle name="Comma 2 3 2 4 3 2 9" xfId="5079"/>
    <cellStyle name="Comma 2 3 2 4 3 3" xfId="1453"/>
    <cellStyle name="Comma 2 3 2 4 3 3 2" xfId="18097"/>
    <cellStyle name="Comma 2 3 2 4 3 3 3" xfId="16013"/>
    <cellStyle name="Comma 2 3 2 4 3 3 4" xfId="13929"/>
    <cellStyle name="Comma 2 3 2 4 3 3 5" xfId="11845"/>
    <cellStyle name="Comma 2 3 2 4 3 3 6" xfId="9761"/>
    <cellStyle name="Comma 2 3 2 4 3 3 7" xfId="7677"/>
    <cellStyle name="Comma 2 3 2 4 3 3 8" xfId="5593"/>
    <cellStyle name="Comma 2 3 2 4 3 3 9" xfId="3537"/>
    <cellStyle name="Comma 2 3 2 4 3 4" xfId="17055"/>
    <cellStyle name="Comma 2 3 2 4 3 5" xfId="14971"/>
    <cellStyle name="Comma 2 3 2 4 3 6" xfId="12887"/>
    <cellStyle name="Comma 2 3 2 4 3 7" xfId="10803"/>
    <cellStyle name="Comma 2 3 2 4 3 8" xfId="8719"/>
    <cellStyle name="Comma 2 3 2 4 3 9" xfId="6635"/>
    <cellStyle name="Comma 2 3 2 4 4" xfId="666"/>
    <cellStyle name="Comma 2 3 2 4 4 10" xfId="2752"/>
    <cellStyle name="Comma 2 3 2 4 4 2" xfId="1710"/>
    <cellStyle name="Comma 2 3 2 4 4 2 2" xfId="18354"/>
    <cellStyle name="Comma 2 3 2 4 4 2 3" xfId="16270"/>
    <cellStyle name="Comma 2 3 2 4 4 2 4" xfId="14186"/>
    <cellStyle name="Comma 2 3 2 4 4 2 5" xfId="12102"/>
    <cellStyle name="Comma 2 3 2 4 4 2 6" xfId="10018"/>
    <cellStyle name="Comma 2 3 2 4 4 2 7" xfId="7934"/>
    <cellStyle name="Comma 2 3 2 4 4 2 8" xfId="5850"/>
    <cellStyle name="Comma 2 3 2 4 4 2 9" xfId="3794"/>
    <cellStyle name="Comma 2 3 2 4 4 3" xfId="17312"/>
    <cellStyle name="Comma 2 3 2 4 4 4" xfId="15228"/>
    <cellStyle name="Comma 2 3 2 4 4 5" xfId="13144"/>
    <cellStyle name="Comma 2 3 2 4 4 6" xfId="11060"/>
    <cellStyle name="Comma 2 3 2 4 4 7" xfId="8976"/>
    <cellStyle name="Comma 2 3 2 4 4 8" xfId="6892"/>
    <cellStyle name="Comma 2 3 2 4 4 9" xfId="4822"/>
    <cellStyle name="Comma 2 3 2 4 5" xfId="1187"/>
    <cellStyle name="Comma 2 3 2 4 5 2" xfId="17831"/>
    <cellStyle name="Comma 2 3 2 4 5 3" xfId="15747"/>
    <cellStyle name="Comma 2 3 2 4 5 4" xfId="13663"/>
    <cellStyle name="Comma 2 3 2 4 5 5" xfId="11579"/>
    <cellStyle name="Comma 2 3 2 4 5 6" xfId="9495"/>
    <cellStyle name="Comma 2 3 2 4 5 7" xfId="7411"/>
    <cellStyle name="Comma 2 3 2 4 5 8" xfId="5336"/>
    <cellStyle name="Comma 2 3 2 4 5 9" xfId="3271"/>
    <cellStyle name="Comma 2 3 2 4 6" xfId="16789"/>
    <cellStyle name="Comma 2 3 2 4 7" xfId="14705"/>
    <cellStyle name="Comma 2 3 2 4 8" xfId="12621"/>
    <cellStyle name="Comma 2 3 2 4 9" xfId="10537"/>
    <cellStyle name="Comma 2 3 2 5" xfId="211"/>
    <cellStyle name="Comma 2 3 2 5 10" xfId="6445"/>
    <cellStyle name="Comma 2 3 2 5 11" xfId="4380"/>
    <cellStyle name="Comma 2 3 2 5 12" xfId="2305"/>
    <cellStyle name="Comma 2 3 2 5 2" xfId="481"/>
    <cellStyle name="Comma 2 3 2 5 2 10" xfId="4637"/>
    <cellStyle name="Comma 2 3 2 5 2 11" xfId="2567"/>
    <cellStyle name="Comma 2 3 2 5 2 2" xfId="995"/>
    <cellStyle name="Comma 2 3 2 5 2 2 10" xfId="3081"/>
    <cellStyle name="Comma 2 3 2 5 2 2 2" xfId="2039"/>
    <cellStyle name="Comma 2 3 2 5 2 2 2 2" xfId="18683"/>
    <cellStyle name="Comma 2 3 2 5 2 2 2 3" xfId="16599"/>
    <cellStyle name="Comma 2 3 2 5 2 2 2 4" xfId="14515"/>
    <cellStyle name="Comma 2 3 2 5 2 2 2 5" xfId="12431"/>
    <cellStyle name="Comma 2 3 2 5 2 2 2 6" xfId="10347"/>
    <cellStyle name="Comma 2 3 2 5 2 2 2 7" xfId="8263"/>
    <cellStyle name="Comma 2 3 2 5 2 2 2 8" xfId="6179"/>
    <cellStyle name="Comma 2 3 2 5 2 2 2 9" xfId="4123"/>
    <cellStyle name="Comma 2 3 2 5 2 2 3" xfId="17641"/>
    <cellStyle name="Comma 2 3 2 5 2 2 4" xfId="15557"/>
    <cellStyle name="Comma 2 3 2 5 2 2 5" xfId="13473"/>
    <cellStyle name="Comma 2 3 2 5 2 2 6" xfId="11389"/>
    <cellStyle name="Comma 2 3 2 5 2 2 7" xfId="9305"/>
    <cellStyle name="Comma 2 3 2 5 2 2 8" xfId="7221"/>
    <cellStyle name="Comma 2 3 2 5 2 2 9" xfId="5151"/>
    <cellStyle name="Comma 2 3 2 5 2 3" xfId="1525"/>
    <cellStyle name="Comma 2 3 2 5 2 3 2" xfId="18169"/>
    <cellStyle name="Comma 2 3 2 5 2 3 3" xfId="16085"/>
    <cellStyle name="Comma 2 3 2 5 2 3 4" xfId="14001"/>
    <cellStyle name="Comma 2 3 2 5 2 3 5" xfId="11917"/>
    <cellStyle name="Comma 2 3 2 5 2 3 6" xfId="9833"/>
    <cellStyle name="Comma 2 3 2 5 2 3 7" xfId="7749"/>
    <cellStyle name="Comma 2 3 2 5 2 3 8" xfId="5665"/>
    <cellStyle name="Comma 2 3 2 5 2 3 9" xfId="3609"/>
    <cellStyle name="Comma 2 3 2 5 2 4" xfId="17127"/>
    <cellStyle name="Comma 2 3 2 5 2 5" xfId="15043"/>
    <cellStyle name="Comma 2 3 2 5 2 6" xfId="12959"/>
    <cellStyle name="Comma 2 3 2 5 2 7" xfId="10875"/>
    <cellStyle name="Comma 2 3 2 5 2 8" xfId="8791"/>
    <cellStyle name="Comma 2 3 2 5 2 9" xfId="6707"/>
    <cellStyle name="Comma 2 3 2 5 3" xfId="738"/>
    <cellStyle name="Comma 2 3 2 5 3 10" xfId="2824"/>
    <cellStyle name="Comma 2 3 2 5 3 2" xfId="1782"/>
    <cellStyle name="Comma 2 3 2 5 3 2 2" xfId="18426"/>
    <cellStyle name="Comma 2 3 2 5 3 2 3" xfId="16342"/>
    <cellStyle name="Comma 2 3 2 5 3 2 4" xfId="14258"/>
    <cellStyle name="Comma 2 3 2 5 3 2 5" xfId="12174"/>
    <cellStyle name="Comma 2 3 2 5 3 2 6" xfId="10090"/>
    <cellStyle name="Comma 2 3 2 5 3 2 7" xfId="8006"/>
    <cellStyle name="Comma 2 3 2 5 3 2 8" xfId="5922"/>
    <cellStyle name="Comma 2 3 2 5 3 2 9" xfId="3866"/>
    <cellStyle name="Comma 2 3 2 5 3 3" xfId="17384"/>
    <cellStyle name="Comma 2 3 2 5 3 4" xfId="15300"/>
    <cellStyle name="Comma 2 3 2 5 3 5" xfId="13216"/>
    <cellStyle name="Comma 2 3 2 5 3 6" xfId="11132"/>
    <cellStyle name="Comma 2 3 2 5 3 7" xfId="9048"/>
    <cellStyle name="Comma 2 3 2 5 3 8" xfId="6964"/>
    <cellStyle name="Comma 2 3 2 5 3 9" xfId="4894"/>
    <cellStyle name="Comma 2 3 2 5 4" xfId="1263"/>
    <cellStyle name="Comma 2 3 2 5 4 2" xfId="17907"/>
    <cellStyle name="Comma 2 3 2 5 4 3" xfId="15823"/>
    <cellStyle name="Comma 2 3 2 5 4 4" xfId="13739"/>
    <cellStyle name="Comma 2 3 2 5 4 5" xfId="11655"/>
    <cellStyle name="Comma 2 3 2 5 4 6" xfId="9571"/>
    <cellStyle name="Comma 2 3 2 5 4 7" xfId="7487"/>
    <cellStyle name="Comma 2 3 2 5 4 8" xfId="5408"/>
    <cellStyle name="Comma 2 3 2 5 4 9" xfId="3347"/>
    <cellStyle name="Comma 2 3 2 5 5" xfId="16865"/>
    <cellStyle name="Comma 2 3 2 5 6" xfId="14781"/>
    <cellStyle name="Comma 2 3 2 5 7" xfId="12697"/>
    <cellStyle name="Comma 2 3 2 5 8" xfId="10613"/>
    <cellStyle name="Comma 2 3 2 5 9" xfId="8529"/>
    <cellStyle name="Comma 2 3 2 6" xfId="89"/>
    <cellStyle name="Comma 2 3 2 6 10" xfId="6331"/>
    <cellStyle name="Comma 2 3 2 6 11" xfId="4272"/>
    <cellStyle name="Comma 2 3 2 6 12" xfId="2191"/>
    <cellStyle name="Comma 2 3 2 6 2" xfId="373"/>
    <cellStyle name="Comma 2 3 2 6 2 10" xfId="4529"/>
    <cellStyle name="Comma 2 3 2 6 2 11" xfId="2459"/>
    <cellStyle name="Comma 2 3 2 6 2 2" xfId="887"/>
    <cellStyle name="Comma 2 3 2 6 2 2 10" xfId="2973"/>
    <cellStyle name="Comma 2 3 2 6 2 2 2" xfId="1931"/>
    <cellStyle name="Comma 2 3 2 6 2 2 2 2" xfId="18575"/>
    <cellStyle name="Comma 2 3 2 6 2 2 2 3" xfId="16491"/>
    <cellStyle name="Comma 2 3 2 6 2 2 2 4" xfId="14407"/>
    <cellStyle name="Comma 2 3 2 6 2 2 2 5" xfId="12323"/>
    <cellStyle name="Comma 2 3 2 6 2 2 2 6" xfId="10239"/>
    <cellStyle name="Comma 2 3 2 6 2 2 2 7" xfId="8155"/>
    <cellStyle name="Comma 2 3 2 6 2 2 2 8" xfId="6071"/>
    <cellStyle name="Comma 2 3 2 6 2 2 2 9" xfId="4015"/>
    <cellStyle name="Comma 2 3 2 6 2 2 3" xfId="17533"/>
    <cellStyle name="Comma 2 3 2 6 2 2 4" xfId="15449"/>
    <cellStyle name="Comma 2 3 2 6 2 2 5" xfId="13365"/>
    <cellStyle name="Comma 2 3 2 6 2 2 6" xfId="11281"/>
    <cellStyle name="Comma 2 3 2 6 2 2 7" xfId="9197"/>
    <cellStyle name="Comma 2 3 2 6 2 2 8" xfId="7113"/>
    <cellStyle name="Comma 2 3 2 6 2 2 9" xfId="5043"/>
    <cellStyle name="Comma 2 3 2 6 2 3" xfId="1417"/>
    <cellStyle name="Comma 2 3 2 6 2 3 2" xfId="18061"/>
    <cellStyle name="Comma 2 3 2 6 2 3 3" xfId="15977"/>
    <cellStyle name="Comma 2 3 2 6 2 3 4" xfId="13893"/>
    <cellStyle name="Comma 2 3 2 6 2 3 5" xfId="11809"/>
    <cellStyle name="Comma 2 3 2 6 2 3 6" xfId="9725"/>
    <cellStyle name="Comma 2 3 2 6 2 3 7" xfId="7641"/>
    <cellStyle name="Comma 2 3 2 6 2 3 8" xfId="5557"/>
    <cellStyle name="Comma 2 3 2 6 2 3 9" xfId="3501"/>
    <cellStyle name="Comma 2 3 2 6 2 4" xfId="17019"/>
    <cellStyle name="Comma 2 3 2 6 2 5" xfId="14935"/>
    <cellStyle name="Comma 2 3 2 6 2 6" xfId="12851"/>
    <cellStyle name="Comma 2 3 2 6 2 7" xfId="10767"/>
    <cellStyle name="Comma 2 3 2 6 2 8" xfId="8683"/>
    <cellStyle name="Comma 2 3 2 6 2 9" xfId="6599"/>
    <cellStyle name="Comma 2 3 2 6 3" xfId="630"/>
    <cellStyle name="Comma 2 3 2 6 3 10" xfId="2716"/>
    <cellStyle name="Comma 2 3 2 6 3 2" xfId="1674"/>
    <cellStyle name="Comma 2 3 2 6 3 2 2" xfId="18318"/>
    <cellStyle name="Comma 2 3 2 6 3 2 3" xfId="16234"/>
    <cellStyle name="Comma 2 3 2 6 3 2 4" xfId="14150"/>
    <cellStyle name="Comma 2 3 2 6 3 2 5" xfId="12066"/>
    <cellStyle name="Comma 2 3 2 6 3 2 6" xfId="9982"/>
    <cellStyle name="Comma 2 3 2 6 3 2 7" xfId="7898"/>
    <cellStyle name="Comma 2 3 2 6 3 2 8" xfId="5814"/>
    <cellStyle name="Comma 2 3 2 6 3 2 9" xfId="3758"/>
    <cellStyle name="Comma 2 3 2 6 3 3" xfId="17276"/>
    <cellStyle name="Comma 2 3 2 6 3 4" xfId="15192"/>
    <cellStyle name="Comma 2 3 2 6 3 5" xfId="13108"/>
    <cellStyle name="Comma 2 3 2 6 3 6" xfId="11024"/>
    <cellStyle name="Comma 2 3 2 6 3 7" xfId="8940"/>
    <cellStyle name="Comma 2 3 2 6 3 8" xfId="6856"/>
    <cellStyle name="Comma 2 3 2 6 3 9" xfId="4786"/>
    <cellStyle name="Comma 2 3 2 6 4" xfId="1149"/>
    <cellStyle name="Comma 2 3 2 6 4 2" xfId="17793"/>
    <cellStyle name="Comma 2 3 2 6 4 3" xfId="15709"/>
    <cellStyle name="Comma 2 3 2 6 4 4" xfId="13625"/>
    <cellStyle name="Comma 2 3 2 6 4 5" xfId="11541"/>
    <cellStyle name="Comma 2 3 2 6 4 6" xfId="9457"/>
    <cellStyle name="Comma 2 3 2 6 4 7" xfId="7373"/>
    <cellStyle name="Comma 2 3 2 6 4 8" xfId="5300"/>
    <cellStyle name="Comma 2 3 2 6 4 9" xfId="3233"/>
    <cellStyle name="Comma 2 3 2 6 5" xfId="16751"/>
    <cellStyle name="Comma 2 3 2 6 6" xfId="14667"/>
    <cellStyle name="Comma 2 3 2 6 7" xfId="12583"/>
    <cellStyle name="Comma 2 3 2 6 8" xfId="10499"/>
    <cellStyle name="Comma 2 3 2 6 9" xfId="8415"/>
    <cellStyle name="Comma 2 3 2 7" xfId="351"/>
    <cellStyle name="Comma 2 3 2 7 10" xfId="4507"/>
    <cellStyle name="Comma 2 3 2 7 11" xfId="2437"/>
    <cellStyle name="Comma 2 3 2 7 2" xfId="865"/>
    <cellStyle name="Comma 2 3 2 7 2 10" xfId="2951"/>
    <cellStyle name="Comma 2 3 2 7 2 2" xfId="1909"/>
    <cellStyle name="Comma 2 3 2 7 2 2 2" xfId="18553"/>
    <cellStyle name="Comma 2 3 2 7 2 2 3" xfId="16469"/>
    <cellStyle name="Comma 2 3 2 7 2 2 4" xfId="14385"/>
    <cellStyle name="Comma 2 3 2 7 2 2 5" xfId="12301"/>
    <cellStyle name="Comma 2 3 2 7 2 2 6" xfId="10217"/>
    <cellStyle name="Comma 2 3 2 7 2 2 7" xfId="8133"/>
    <cellStyle name="Comma 2 3 2 7 2 2 8" xfId="6049"/>
    <cellStyle name="Comma 2 3 2 7 2 2 9" xfId="3993"/>
    <cellStyle name="Comma 2 3 2 7 2 3" xfId="17511"/>
    <cellStyle name="Comma 2 3 2 7 2 4" xfId="15427"/>
    <cellStyle name="Comma 2 3 2 7 2 5" xfId="13343"/>
    <cellStyle name="Comma 2 3 2 7 2 6" xfId="11259"/>
    <cellStyle name="Comma 2 3 2 7 2 7" xfId="9175"/>
    <cellStyle name="Comma 2 3 2 7 2 8" xfId="7091"/>
    <cellStyle name="Comma 2 3 2 7 2 9" xfId="5021"/>
    <cellStyle name="Comma 2 3 2 7 3" xfId="1395"/>
    <cellStyle name="Comma 2 3 2 7 3 2" xfId="18039"/>
    <cellStyle name="Comma 2 3 2 7 3 3" xfId="15955"/>
    <cellStyle name="Comma 2 3 2 7 3 4" xfId="13871"/>
    <cellStyle name="Comma 2 3 2 7 3 5" xfId="11787"/>
    <cellStyle name="Comma 2 3 2 7 3 6" xfId="9703"/>
    <cellStyle name="Comma 2 3 2 7 3 7" xfId="7619"/>
    <cellStyle name="Comma 2 3 2 7 3 8" xfId="5535"/>
    <cellStyle name="Comma 2 3 2 7 3 9" xfId="3479"/>
    <cellStyle name="Comma 2 3 2 7 4" xfId="16997"/>
    <cellStyle name="Comma 2 3 2 7 5" xfId="14913"/>
    <cellStyle name="Comma 2 3 2 7 6" xfId="12829"/>
    <cellStyle name="Comma 2 3 2 7 7" xfId="10745"/>
    <cellStyle name="Comma 2 3 2 7 8" xfId="8661"/>
    <cellStyle name="Comma 2 3 2 7 9" xfId="6577"/>
    <cellStyle name="Comma 2 3 2 8" xfId="608"/>
    <cellStyle name="Comma 2 3 2 8 10" xfId="2694"/>
    <cellStyle name="Comma 2 3 2 8 2" xfId="1652"/>
    <cellStyle name="Comma 2 3 2 8 2 2" xfId="18296"/>
    <cellStyle name="Comma 2 3 2 8 2 3" xfId="16212"/>
    <cellStyle name="Comma 2 3 2 8 2 4" xfId="14128"/>
    <cellStyle name="Comma 2 3 2 8 2 5" xfId="12044"/>
    <cellStyle name="Comma 2 3 2 8 2 6" xfId="9960"/>
    <cellStyle name="Comma 2 3 2 8 2 7" xfId="7876"/>
    <cellStyle name="Comma 2 3 2 8 2 8" xfId="5792"/>
    <cellStyle name="Comma 2 3 2 8 2 9" xfId="3736"/>
    <cellStyle name="Comma 2 3 2 8 3" xfId="17254"/>
    <cellStyle name="Comma 2 3 2 8 4" xfId="15170"/>
    <cellStyle name="Comma 2 3 2 8 5" xfId="13086"/>
    <cellStyle name="Comma 2 3 2 8 6" xfId="11002"/>
    <cellStyle name="Comma 2 3 2 8 7" xfId="8918"/>
    <cellStyle name="Comma 2 3 2 8 8" xfId="6834"/>
    <cellStyle name="Comma 2 3 2 8 9" xfId="4764"/>
    <cellStyle name="Comma 2 3 2 9" xfId="1124"/>
    <cellStyle name="Comma 2 3 2 9 2" xfId="17770"/>
    <cellStyle name="Comma 2 3 2 9 3" xfId="15686"/>
    <cellStyle name="Comma 2 3 2 9 4" xfId="13602"/>
    <cellStyle name="Comma 2 3 2 9 5" xfId="11518"/>
    <cellStyle name="Comma 2 3 2 9 6" xfId="9434"/>
    <cellStyle name="Comma 2 3 2 9 7" xfId="7350"/>
    <cellStyle name="Comma 2 3 2 9 8" xfId="5278"/>
    <cellStyle name="Comma 2 3 2 9 9" xfId="3210"/>
    <cellStyle name="Comma 2 3 3" xfId="99"/>
    <cellStyle name="Comma 2 3 3 10" xfId="12592"/>
    <cellStyle name="Comma 2 3 3 11" xfId="10508"/>
    <cellStyle name="Comma 2 3 3 12" xfId="8424"/>
    <cellStyle name="Comma 2 3 3 13" xfId="6340"/>
    <cellStyle name="Comma 2 3 3 14" xfId="4281"/>
    <cellStyle name="Comma 2 3 3 15" xfId="2200"/>
    <cellStyle name="Comma 2 3 3 2" xfId="177"/>
    <cellStyle name="Comma 2 3 3 2 10" xfId="8500"/>
    <cellStyle name="Comma 2 3 3 2 11" xfId="6416"/>
    <cellStyle name="Comma 2 3 3 2 12" xfId="4353"/>
    <cellStyle name="Comma 2 3 3 2 13" xfId="2276"/>
    <cellStyle name="Comma 2 3 3 2 2" xfId="299"/>
    <cellStyle name="Comma 2 3 3 2 2 10" xfId="6530"/>
    <cellStyle name="Comma 2 3 3 2 2 11" xfId="4461"/>
    <cellStyle name="Comma 2 3 3 2 2 12" xfId="2390"/>
    <cellStyle name="Comma 2 3 3 2 2 2" xfId="562"/>
    <cellStyle name="Comma 2 3 3 2 2 2 10" xfId="4718"/>
    <cellStyle name="Comma 2 3 3 2 2 2 11" xfId="2648"/>
    <cellStyle name="Comma 2 3 3 2 2 2 2" xfId="1076"/>
    <cellStyle name="Comma 2 3 3 2 2 2 2 10" xfId="3162"/>
    <cellStyle name="Comma 2 3 3 2 2 2 2 2" xfId="2120"/>
    <cellStyle name="Comma 2 3 3 2 2 2 2 2 2" xfId="18764"/>
    <cellStyle name="Comma 2 3 3 2 2 2 2 2 3" xfId="16680"/>
    <cellStyle name="Comma 2 3 3 2 2 2 2 2 4" xfId="14596"/>
    <cellStyle name="Comma 2 3 3 2 2 2 2 2 5" xfId="12512"/>
    <cellStyle name="Comma 2 3 3 2 2 2 2 2 6" xfId="10428"/>
    <cellStyle name="Comma 2 3 3 2 2 2 2 2 7" xfId="8344"/>
    <cellStyle name="Comma 2 3 3 2 2 2 2 2 8" xfId="6260"/>
    <cellStyle name="Comma 2 3 3 2 2 2 2 2 9" xfId="4204"/>
    <cellStyle name="Comma 2 3 3 2 2 2 2 3" xfId="17722"/>
    <cellStyle name="Comma 2 3 3 2 2 2 2 4" xfId="15638"/>
    <cellStyle name="Comma 2 3 3 2 2 2 2 5" xfId="13554"/>
    <cellStyle name="Comma 2 3 3 2 2 2 2 6" xfId="11470"/>
    <cellStyle name="Comma 2 3 3 2 2 2 2 7" xfId="9386"/>
    <cellStyle name="Comma 2 3 3 2 2 2 2 8" xfId="7302"/>
    <cellStyle name="Comma 2 3 3 2 2 2 2 9" xfId="5232"/>
    <cellStyle name="Comma 2 3 3 2 2 2 3" xfId="1606"/>
    <cellStyle name="Comma 2 3 3 2 2 2 3 2" xfId="18250"/>
    <cellStyle name="Comma 2 3 3 2 2 2 3 3" xfId="16166"/>
    <cellStyle name="Comma 2 3 3 2 2 2 3 4" xfId="14082"/>
    <cellStyle name="Comma 2 3 3 2 2 2 3 5" xfId="11998"/>
    <cellStyle name="Comma 2 3 3 2 2 2 3 6" xfId="9914"/>
    <cellStyle name="Comma 2 3 3 2 2 2 3 7" xfId="7830"/>
    <cellStyle name="Comma 2 3 3 2 2 2 3 8" xfId="5746"/>
    <cellStyle name="Comma 2 3 3 2 2 2 3 9" xfId="3690"/>
    <cellStyle name="Comma 2 3 3 2 2 2 4" xfId="17208"/>
    <cellStyle name="Comma 2 3 3 2 2 2 5" xfId="15124"/>
    <cellStyle name="Comma 2 3 3 2 2 2 6" xfId="13040"/>
    <cellStyle name="Comma 2 3 3 2 2 2 7" xfId="10956"/>
    <cellStyle name="Comma 2 3 3 2 2 2 8" xfId="8872"/>
    <cellStyle name="Comma 2 3 3 2 2 2 9" xfId="6788"/>
    <cellStyle name="Comma 2 3 3 2 2 3" xfId="819"/>
    <cellStyle name="Comma 2 3 3 2 2 3 10" xfId="2905"/>
    <cellStyle name="Comma 2 3 3 2 2 3 2" xfId="1863"/>
    <cellStyle name="Comma 2 3 3 2 2 3 2 2" xfId="18507"/>
    <cellStyle name="Comma 2 3 3 2 2 3 2 3" xfId="16423"/>
    <cellStyle name="Comma 2 3 3 2 2 3 2 4" xfId="14339"/>
    <cellStyle name="Comma 2 3 3 2 2 3 2 5" xfId="12255"/>
    <cellStyle name="Comma 2 3 3 2 2 3 2 6" xfId="10171"/>
    <cellStyle name="Comma 2 3 3 2 2 3 2 7" xfId="8087"/>
    <cellStyle name="Comma 2 3 3 2 2 3 2 8" xfId="6003"/>
    <cellStyle name="Comma 2 3 3 2 2 3 2 9" xfId="3947"/>
    <cellStyle name="Comma 2 3 3 2 2 3 3" xfId="17465"/>
    <cellStyle name="Comma 2 3 3 2 2 3 4" xfId="15381"/>
    <cellStyle name="Comma 2 3 3 2 2 3 5" xfId="13297"/>
    <cellStyle name="Comma 2 3 3 2 2 3 6" xfId="11213"/>
    <cellStyle name="Comma 2 3 3 2 2 3 7" xfId="9129"/>
    <cellStyle name="Comma 2 3 3 2 2 3 8" xfId="7045"/>
    <cellStyle name="Comma 2 3 3 2 2 3 9" xfId="4975"/>
    <cellStyle name="Comma 2 3 3 2 2 4" xfId="1348"/>
    <cellStyle name="Comma 2 3 3 2 2 4 2" xfId="17992"/>
    <cellStyle name="Comma 2 3 3 2 2 4 3" xfId="15908"/>
    <cellStyle name="Comma 2 3 3 2 2 4 4" xfId="13824"/>
    <cellStyle name="Comma 2 3 3 2 2 4 5" xfId="11740"/>
    <cellStyle name="Comma 2 3 3 2 2 4 6" xfId="9656"/>
    <cellStyle name="Comma 2 3 3 2 2 4 7" xfId="7572"/>
    <cellStyle name="Comma 2 3 3 2 2 4 8" xfId="5489"/>
    <cellStyle name="Comma 2 3 3 2 2 4 9" xfId="3432"/>
    <cellStyle name="Comma 2 3 3 2 2 5" xfId="16950"/>
    <cellStyle name="Comma 2 3 3 2 2 6" xfId="14866"/>
    <cellStyle name="Comma 2 3 3 2 2 7" xfId="12782"/>
    <cellStyle name="Comma 2 3 3 2 2 8" xfId="10698"/>
    <cellStyle name="Comma 2 3 3 2 2 9" xfId="8614"/>
    <cellStyle name="Comma 2 3 3 2 3" xfId="454"/>
    <cellStyle name="Comma 2 3 3 2 3 10" xfId="4610"/>
    <cellStyle name="Comma 2 3 3 2 3 11" xfId="2540"/>
    <cellStyle name="Comma 2 3 3 2 3 2" xfId="968"/>
    <cellStyle name="Comma 2 3 3 2 3 2 10" xfId="3054"/>
    <cellStyle name="Comma 2 3 3 2 3 2 2" xfId="2012"/>
    <cellStyle name="Comma 2 3 3 2 3 2 2 2" xfId="18656"/>
    <cellStyle name="Comma 2 3 3 2 3 2 2 3" xfId="16572"/>
    <cellStyle name="Comma 2 3 3 2 3 2 2 4" xfId="14488"/>
    <cellStyle name="Comma 2 3 3 2 3 2 2 5" xfId="12404"/>
    <cellStyle name="Comma 2 3 3 2 3 2 2 6" xfId="10320"/>
    <cellStyle name="Comma 2 3 3 2 3 2 2 7" xfId="8236"/>
    <cellStyle name="Comma 2 3 3 2 3 2 2 8" xfId="6152"/>
    <cellStyle name="Comma 2 3 3 2 3 2 2 9" xfId="4096"/>
    <cellStyle name="Comma 2 3 3 2 3 2 3" xfId="17614"/>
    <cellStyle name="Comma 2 3 3 2 3 2 4" xfId="15530"/>
    <cellStyle name="Comma 2 3 3 2 3 2 5" xfId="13446"/>
    <cellStyle name="Comma 2 3 3 2 3 2 6" xfId="11362"/>
    <cellStyle name="Comma 2 3 3 2 3 2 7" xfId="9278"/>
    <cellStyle name="Comma 2 3 3 2 3 2 8" xfId="7194"/>
    <cellStyle name="Comma 2 3 3 2 3 2 9" xfId="5124"/>
    <cellStyle name="Comma 2 3 3 2 3 3" xfId="1498"/>
    <cellStyle name="Comma 2 3 3 2 3 3 2" xfId="18142"/>
    <cellStyle name="Comma 2 3 3 2 3 3 3" xfId="16058"/>
    <cellStyle name="Comma 2 3 3 2 3 3 4" xfId="13974"/>
    <cellStyle name="Comma 2 3 3 2 3 3 5" xfId="11890"/>
    <cellStyle name="Comma 2 3 3 2 3 3 6" xfId="9806"/>
    <cellStyle name="Comma 2 3 3 2 3 3 7" xfId="7722"/>
    <cellStyle name="Comma 2 3 3 2 3 3 8" xfId="5638"/>
    <cellStyle name="Comma 2 3 3 2 3 3 9" xfId="3582"/>
    <cellStyle name="Comma 2 3 3 2 3 4" xfId="17100"/>
    <cellStyle name="Comma 2 3 3 2 3 5" xfId="15016"/>
    <cellStyle name="Comma 2 3 3 2 3 6" xfId="12932"/>
    <cellStyle name="Comma 2 3 3 2 3 7" xfId="10848"/>
    <cellStyle name="Comma 2 3 3 2 3 8" xfId="8764"/>
    <cellStyle name="Comma 2 3 3 2 3 9" xfId="6680"/>
    <cellStyle name="Comma 2 3 3 2 4" xfId="711"/>
    <cellStyle name="Comma 2 3 3 2 4 10" xfId="2797"/>
    <cellStyle name="Comma 2 3 3 2 4 2" xfId="1755"/>
    <cellStyle name="Comma 2 3 3 2 4 2 2" xfId="18399"/>
    <cellStyle name="Comma 2 3 3 2 4 2 3" xfId="16315"/>
    <cellStyle name="Comma 2 3 3 2 4 2 4" xfId="14231"/>
    <cellStyle name="Comma 2 3 3 2 4 2 5" xfId="12147"/>
    <cellStyle name="Comma 2 3 3 2 4 2 6" xfId="10063"/>
    <cellStyle name="Comma 2 3 3 2 4 2 7" xfId="7979"/>
    <cellStyle name="Comma 2 3 3 2 4 2 8" xfId="5895"/>
    <cellStyle name="Comma 2 3 3 2 4 2 9" xfId="3839"/>
    <cellStyle name="Comma 2 3 3 2 4 3" xfId="17357"/>
    <cellStyle name="Comma 2 3 3 2 4 4" xfId="15273"/>
    <cellStyle name="Comma 2 3 3 2 4 5" xfId="13189"/>
    <cellStyle name="Comma 2 3 3 2 4 6" xfId="11105"/>
    <cellStyle name="Comma 2 3 3 2 4 7" xfId="9021"/>
    <cellStyle name="Comma 2 3 3 2 4 8" xfId="6937"/>
    <cellStyle name="Comma 2 3 3 2 4 9" xfId="4867"/>
    <cellStyle name="Comma 2 3 3 2 5" xfId="1234"/>
    <cellStyle name="Comma 2 3 3 2 5 2" xfId="17878"/>
    <cellStyle name="Comma 2 3 3 2 5 3" xfId="15794"/>
    <cellStyle name="Comma 2 3 3 2 5 4" xfId="13710"/>
    <cellStyle name="Comma 2 3 3 2 5 5" xfId="11626"/>
    <cellStyle name="Comma 2 3 3 2 5 6" xfId="9542"/>
    <cellStyle name="Comma 2 3 3 2 5 7" xfId="7458"/>
    <cellStyle name="Comma 2 3 3 2 5 8" xfId="5381"/>
    <cellStyle name="Comma 2 3 3 2 5 9" xfId="3318"/>
    <cellStyle name="Comma 2 3 3 2 6" xfId="16836"/>
    <cellStyle name="Comma 2 3 3 2 7" xfId="14752"/>
    <cellStyle name="Comma 2 3 3 2 8" xfId="12668"/>
    <cellStyle name="Comma 2 3 3 2 9" xfId="10584"/>
    <cellStyle name="Comma 2 3 3 3" xfId="138"/>
    <cellStyle name="Comma 2 3 3 3 10" xfId="8462"/>
    <cellStyle name="Comma 2 3 3 3 11" xfId="6378"/>
    <cellStyle name="Comma 2 3 3 3 12" xfId="4317"/>
    <cellStyle name="Comma 2 3 3 3 13" xfId="2238"/>
    <cellStyle name="Comma 2 3 3 3 2" xfId="260"/>
    <cellStyle name="Comma 2 3 3 3 2 10" xfId="6492"/>
    <cellStyle name="Comma 2 3 3 3 2 11" xfId="4425"/>
    <cellStyle name="Comma 2 3 3 3 2 12" xfId="2352"/>
    <cellStyle name="Comma 2 3 3 3 2 2" xfId="526"/>
    <cellStyle name="Comma 2 3 3 3 2 2 10" xfId="4682"/>
    <cellStyle name="Comma 2 3 3 3 2 2 11" xfId="2612"/>
    <cellStyle name="Comma 2 3 3 3 2 2 2" xfId="1040"/>
    <cellStyle name="Comma 2 3 3 3 2 2 2 10" xfId="3126"/>
    <cellStyle name="Comma 2 3 3 3 2 2 2 2" xfId="2084"/>
    <cellStyle name="Comma 2 3 3 3 2 2 2 2 2" xfId="18728"/>
    <cellStyle name="Comma 2 3 3 3 2 2 2 2 3" xfId="16644"/>
    <cellStyle name="Comma 2 3 3 3 2 2 2 2 4" xfId="14560"/>
    <cellStyle name="Comma 2 3 3 3 2 2 2 2 5" xfId="12476"/>
    <cellStyle name="Comma 2 3 3 3 2 2 2 2 6" xfId="10392"/>
    <cellStyle name="Comma 2 3 3 3 2 2 2 2 7" xfId="8308"/>
    <cellStyle name="Comma 2 3 3 3 2 2 2 2 8" xfId="6224"/>
    <cellStyle name="Comma 2 3 3 3 2 2 2 2 9" xfId="4168"/>
    <cellStyle name="Comma 2 3 3 3 2 2 2 3" xfId="17686"/>
    <cellStyle name="Comma 2 3 3 3 2 2 2 4" xfId="15602"/>
    <cellStyle name="Comma 2 3 3 3 2 2 2 5" xfId="13518"/>
    <cellStyle name="Comma 2 3 3 3 2 2 2 6" xfId="11434"/>
    <cellStyle name="Comma 2 3 3 3 2 2 2 7" xfId="9350"/>
    <cellStyle name="Comma 2 3 3 3 2 2 2 8" xfId="7266"/>
    <cellStyle name="Comma 2 3 3 3 2 2 2 9" xfId="5196"/>
    <cellStyle name="Comma 2 3 3 3 2 2 3" xfId="1570"/>
    <cellStyle name="Comma 2 3 3 3 2 2 3 2" xfId="18214"/>
    <cellStyle name="Comma 2 3 3 3 2 2 3 3" xfId="16130"/>
    <cellStyle name="Comma 2 3 3 3 2 2 3 4" xfId="14046"/>
    <cellStyle name="Comma 2 3 3 3 2 2 3 5" xfId="11962"/>
    <cellStyle name="Comma 2 3 3 3 2 2 3 6" xfId="9878"/>
    <cellStyle name="Comma 2 3 3 3 2 2 3 7" xfId="7794"/>
    <cellStyle name="Comma 2 3 3 3 2 2 3 8" xfId="5710"/>
    <cellStyle name="Comma 2 3 3 3 2 2 3 9" xfId="3654"/>
    <cellStyle name="Comma 2 3 3 3 2 2 4" xfId="17172"/>
    <cellStyle name="Comma 2 3 3 3 2 2 5" xfId="15088"/>
    <cellStyle name="Comma 2 3 3 3 2 2 6" xfId="13004"/>
    <cellStyle name="Comma 2 3 3 3 2 2 7" xfId="10920"/>
    <cellStyle name="Comma 2 3 3 3 2 2 8" xfId="8836"/>
    <cellStyle name="Comma 2 3 3 3 2 2 9" xfId="6752"/>
    <cellStyle name="Comma 2 3 3 3 2 3" xfId="783"/>
    <cellStyle name="Comma 2 3 3 3 2 3 10" xfId="2869"/>
    <cellStyle name="Comma 2 3 3 3 2 3 2" xfId="1827"/>
    <cellStyle name="Comma 2 3 3 3 2 3 2 2" xfId="18471"/>
    <cellStyle name="Comma 2 3 3 3 2 3 2 3" xfId="16387"/>
    <cellStyle name="Comma 2 3 3 3 2 3 2 4" xfId="14303"/>
    <cellStyle name="Comma 2 3 3 3 2 3 2 5" xfId="12219"/>
    <cellStyle name="Comma 2 3 3 3 2 3 2 6" xfId="10135"/>
    <cellStyle name="Comma 2 3 3 3 2 3 2 7" xfId="8051"/>
    <cellStyle name="Comma 2 3 3 3 2 3 2 8" xfId="5967"/>
    <cellStyle name="Comma 2 3 3 3 2 3 2 9" xfId="3911"/>
    <cellStyle name="Comma 2 3 3 3 2 3 3" xfId="17429"/>
    <cellStyle name="Comma 2 3 3 3 2 3 4" xfId="15345"/>
    <cellStyle name="Comma 2 3 3 3 2 3 5" xfId="13261"/>
    <cellStyle name="Comma 2 3 3 3 2 3 6" xfId="11177"/>
    <cellStyle name="Comma 2 3 3 3 2 3 7" xfId="9093"/>
    <cellStyle name="Comma 2 3 3 3 2 3 8" xfId="7009"/>
    <cellStyle name="Comma 2 3 3 3 2 3 9" xfId="4939"/>
    <cellStyle name="Comma 2 3 3 3 2 4" xfId="1310"/>
    <cellStyle name="Comma 2 3 3 3 2 4 2" xfId="17954"/>
    <cellStyle name="Comma 2 3 3 3 2 4 3" xfId="15870"/>
    <cellStyle name="Comma 2 3 3 3 2 4 4" xfId="13786"/>
    <cellStyle name="Comma 2 3 3 3 2 4 5" xfId="11702"/>
    <cellStyle name="Comma 2 3 3 3 2 4 6" xfId="9618"/>
    <cellStyle name="Comma 2 3 3 3 2 4 7" xfId="7534"/>
    <cellStyle name="Comma 2 3 3 3 2 4 8" xfId="5453"/>
    <cellStyle name="Comma 2 3 3 3 2 4 9" xfId="3394"/>
    <cellStyle name="Comma 2 3 3 3 2 5" xfId="16912"/>
    <cellStyle name="Comma 2 3 3 3 2 6" xfId="14828"/>
    <cellStyle name="Comma 2 3 3 3 2 7" xfId="12744"/>
    <cellStyle name="Comma 2 3 3 3 2 8" xfId="10660"/>
    <cellStyle name="Comma 2 3 3 3 2 9" xfId="8576"/>
    <cellStyle name="Comma 2 3 3 3 3" xfId="418"/>
    <cellStyle name="Comma 2 3 3 3 3 10" xfId="4574"/>
    <cellStyle name="Comma 2 3 3 3 3 11" xfId="2504"/>
    <cellStyle name="Comma 2 3 3 3 3 2" xfId="932"/>
    <cellStyle name="Comma 2 3 3 3 3 2 10" xfId="3018"/>
    <cellStyle name="Comma 2 3 3 3 3 2 2" xfId="1976"/>
    <cellStyle name="Comma 2 3 3 3 3 2 2 2" xfId="18620"/>
    <cellStyle name="Comma 2 3 3 3 3 2 2 3" xfId="16536"/>
    <cellStyle name="Comma 2 3 3 3 3 2 2 4" xfId="14452"/>
    <cellStyle name="Comma 2 3 3 3 3 2 2 5" xfId="12368"/>
    <cellStyle name="Comma 2 3 3 3 3 2 2 6" xfId="10284"/>
    <cellStyle name="Comma 2 3 3 3 3 2 2 7" xfId="8200"/>
    <cellStyle name="Comma 2 3 3 3 3 2 2 8" xfId="6116"/>
    <cellStyle name="Comma 2 3 3 3 3 2 2 9" xfId="4060"/>
    <cellStyle name="Comma 2 3 3 3 3 2 3" xfId="17578"/>
    <cellStyle name="Comma 2 3 3 3 3 2 4" xfId="15494"/>
    <cellStyle name="Comma 2 3 3 3 3 2 5" xfId="13410"/>
    <cellStyle name="Comma 2 3 3 3 3 2 6" xfId="11326"/>
    <cellStyle name="Comma 2 3 3 3 3 2 7" xfId="9242"/>
    <cellStyle name="Comma 2 3 3 3 3 2 8" xfId="7158"/>
    <cellStyle name="Comma 2 3 3 3 3 2 9" xfId="5088"/>
    <cellStyle name="Comma 2 3 3 3 3 3" xfId="1462"/>
    <cellStyle name="Comma 2 3 3 3 3 3 2" xfId="18106"/>
    <cellStyle name="Comma 2 3 3 3 3 3 3" xfId="16022"/>
    <cellStyle name="Comma 2 3 3 3 3 3 4" xfId="13938"/>
    <cellStyle name="Comma 2 3 3 3 3 3 5" xfId="11854"/>
    <cellStyle name="Comma 2 3 3 3 3 3 6" xfId="9770"/>
    <cellStyle name="Comma 2 3 3 3 3 3 7" xfId="7686"/>
    <cellStyle name="Comma 2 3 3 3 3 3 8" xfId="5602"/>
    <cellStyle name="Comma 2 3 3 3 3 3 9" xfId="3546"/>
    <cellStyle name="Comma 2 3 3 3 3 4" xfId="17064"/>
    <cellStyle name="Comma 2 3 3 3 3 5" xfId="14980"/>
    <cellStyle name="Comma 2 3 3 3 3 6" xfId="12896"/>
    <cellStyle name="Comma 2 3 3 3 3 7" xfId="10812"/>
    <cellStyle name="Comma 2 3 3 3 3 8" xfId="8728"/>
    <cellStyle name="Comma 2 3 3 3 3 9" xfId="6644"/>
    <cellStyle name="Comma 2 3 3 3 4" xfId="675"/>
    <cellStyle name="Comma 2 3 3 3 4 10" xfId="2761"/>
    <cellStyle name="Comma 2 3 3 3 4 2" xfId="1719"/>
    <cellStyle name="Comma 2 3 3 3 4 2 2" xfId="18363"/>
    <cellStyle name="Comma 2 3 3 3 4 2 3" xfId="16279"/>
    <cellStyle name="Comma 2 3 3 3 4 2 4" xfId="14195"/>
    <cellStyle name="Comma 2 3 3 3 4 2 5" xfId="12111"/>
    <cellStyle name="Comma 2 3 3 3 4 2 6" xfId="10027"/>
    <cellStyle name="Comma 2 3 3 3 4 2 7" xfId="7943"/>
    <cellStyle name="Comma 2 3 3 3 4 2 8" xfId="5859"/>
    <cellStyle name="Comma 2 3 3 3 4 2 9" xfId="3803"/>
    <cellStyle name="Comma 2 3 3 3 4 3" xfId="17321"/>
    <cellStyle name="Comma 2 3 3 3 4 4" xfId="15237"/>
    <cellStyle name="Comma 2 3 3 3 4 5" xfId="13153"/>
    <cellStyle name="Comma 2 3 3 3 4 6" xfId="11069"/>
    <cellStyle name="Comma 2 3 3 3 4 7" xfId="8985"/>
    <cellStyle name="Comma 2 3 3 3 4 8" xfId="6901"/>
    <cellStyle name="Comma 2 3 3 3 4 9" xfId="4831"/>
    <cellStyle name="Comma 2 3 3 3 5" xfId="1196"/>
    <cellStyle name="Comma 2 3 3 3 5 2" xfId="17840"/>
    <cellStyle name="Comma 2 3 3 3 5 3" xfId="15756"/>
    <cellStyle name="Comma 2 3 3 3 5 4" xfId="13672"/>
    <cellStyle name="Comma 2 3 3 3 5 5" xfId="11588"/>
    <cellStyle name="Comma 2 3 3 3 5 6" xfId="9504"/>
    <cellStyle name="Comma 2 3 3 3 5 7" xfId="7420"/>
    <cellStyle name="Comma 2 3 3 3 5 8" xfId="5345"/>
    <cellStyle name="Comma 2 3 3 3 5 9" xfId="3280"/>
    <cellStyle name="Comma 2 3 3 3 6" xfId="16798"/>
    <cellStyle name="Comma 2 3 3 3 7" xfId="14714"/>
    <cellStyle name="Comma 2 3 3 3 8" xfId="12630"/>
    <cellStyle name="Comma 2 3 3 3 9" xfId="10546"/>
    <cellStyle name="Comma 2 3 3 4" xfId="221"/>
    <cellStyle name="Comma 2 3 3 4 10" xfId="6454"/>
    <cellStyle name="Comma 2 3 3 4 11" xfId="4389"/>
    <cellStyle name="Comma 2 3 3 4 12" xfId="2314"/>
    <cellStyle name="Comma 2 3 3 4 2" xfId="490"/>
    <cellStyle name="Comma 2 3 3 4 2 10" xfId="4646"/>
    <cellStyle name="Comma 2 3 3 4 2 11" xfId="2576"/>
    <cellStyle name="Comma 2 3 3 4 2 2" xfId="1004"/>
    <cellStyle name="Comma 2 3 3 4 2 2 10" xfId="3090"/>
    <cellStyle name="Comma 2 3 3 4 2 2 2" xfId="2048"/>
    <cellStyle name="Comma 2 3 3 4 2 2 2 2" xfId="18692"/>
    <cellStyle name="Comma 2 3 3 4 2 2 2 3" xfId="16608"/>
    <cellStyle name="Comma 2 3 3 4 2 2 2 4" xfId="14524"/>
    <cellStyle name="Comma 2 3 3 4 2 2 2 5" xfId="12440"/>
    <cellStyle name="Comma 2 3 3 4 2 2 2 6" xfId="10356"/>
    <cellStyle name="Comma 2 3 3 4 2 2 2 7" xfId="8272"/>
    <cellStyle name="Comma 2 3 3 4 2 2 2 8" xfId="6188"/>
    <cellStyle name="Comma 2 3 3 4 2 2 2 9" xfId="4132"/>
    <cellStyle name="Comma 2 3 3 4 2 2 3" xfId="17650"/>
    <cellStyle name="Comma 2 3 3 4 2 2 4" xfId="15566"/>
    <cellStyle name="Comma 2 3 3 4 2 2 5" xfId="13482"/>
    <cellStyle name="Comma 2 3 3 4 2 2 6" xfId="11398"/>
    <cellStyle name="Comma 2 3 3 4 2 2 7" xfId="9314"/>
    <cellStyle name="Comma 2 3 3 4 2 2 8" xfId="7230"/>
    <cellStyle name="Comma 2 3 3 4 2 2 9" xfId="5160"/>
    <cellStyle name="Comma 2 3 3 4 2 3" xfId="1534"/>
    <cellStyle name="Comma 2 3 3 4 2 3 2" xfId="18178"/>
    <cellStyle name="Comma 2 3 3 4 2 3 3" xfId="16094"/>
    <cellStyle name="Comma 2 3 3 4 2 3 4" xfId="14010"/>
    <cellStyle name="Comma 2 3 3 4 2 3 5" xfId="11926"/>
    <cellStyle name="Comma 2 3 3 4 2 3 6" xfId="9842"/>
    <cellStyle name="Comma 2 3 3 4 2 3 7" xfId="7758"/>
    <cellStyle name="Comma 2 3 3 4 2 3 8" xfId="5674"/>
    <cellStyle name="Comma 2 3 3 4 2 3 9" xfId="3618"/>
    <cellStyle name="Comma 2 3 3 4 2 4" xfId="17136"/>
    <cellStyle name="Comma 2 3 3 4 2 5" xfId="15052"/>
    <cellStyle name="Comma 2 3 3 4 2 6" xfId="12968"/>
    <cellStyle name="Comma 2 3 3 4 2 7" xfId="10884"/>
    <cellStyle name="Comma 2 3 3 4 2 8" xfId="8800"/>
    <cellStyle name="Comma 2 3 3 4 2 9" xfId="6716"/>
    <cellStyle name="Comma 2 3 3 4 3" xfId="747"/>
    <cellStyle name="Comma 2 3 3 4 3 10" xfId="2833"/>
    <cellStyle name="Comma 2 3 3 4 3 2" xfId="1791"/>
    <cellStyle name="Comma 2 3 3 4 3 2 2" xfId="18435"/>
    <cellStyle name="Comma 2 3 3 4 3 2 3" xfId="16351"/>
    <cellStyle name="Comma 2 3 3 4 3 2 4" xfId="14267"/>
    <cellStyle name="Comma 2 3 3 4 3 2 5" xfId="12183"/>
    <cellStyle name="Comma 2 3 3 4 3 2 6" xfId="10099"/>
    <cellStyle name="Comma 2 3 3 4 3 2 7" xfId="8015"/>
    <cellStyle name="Comma 2 3 3 4 3 2 8" xfId="5931"/>
    <cellStyle name="Comma 2 3 3 4 3 2 9" xfId="3875"/>
    <cellStyle name="Comma 2 3 3 4 3 3" xfId="17393"/>
    <cellStyle name="Comma 2 3 3 4 3 4" xfId="15309"/>
    <cellStyle name="Comma 2 3 3 4 3 5" xfId="13225"/>
    <cellStyle name="Comma 2 3 3 4 3 6" xfId="11141"/>
    <cellStyle name="Comma 2 3 3 4 3 7" xfId="9057"/>
    <cellStyle name="Comma 2 3 3 4 3 8" xfId="6973"/>
    <cellStyle name="Comma 2 3 3 4 3 9" xfId="4903"/>
    <cellStyle name="Comma 2 3 3 4 4" xfId="1272"/>
    <cellStyle name="Comma 2 3 3 4 4 2" xfId="17916"/>
    <cellStyle name="Comma 2 3 3 4 4 3" xfId="15832"/>
    <cellStyle name="Comma 2 3 3 4 4 4" xfId="13748"/>
    <cellStyle name="Comma 2 3 3 4 4 5" xfId="11664"/>
    <cellStyle name="Comma 2 3 3 4 4 6" xfId="9580"/>
    <cellStyle name="Comma 2 3 3 4 4 7" xfId="7496"/>
    <cellStyle name="Comma 2 3 3 4 4 8" xfId="5417"/>
    <cellStyle name="Comma 2 3 3 4 4 9" xfId="3356"/>
    <cellStyle name="Comma 2 3 3 4 5" xfId="16874"/>
    <cellStyle name="Comma 2 3 3 4 6" xfId="14790"/>
    <cellStyle name="Comma 2 3 3 4 7" xfId="12706"/>
    <cellStyle name="Comma 2 3 3 4 8" xfId="10622"/>
    <cellStyle name="Comma 2 3 3 4 9" xfId="8538"/>
    <cellStyle name="Comma 2 3 3 5" xfId="382"/>
    <cellStyle name="Comma 2 3 3 5 10" xfId="4538"/>
    <cellStyle name="Comma 2 3 3 5 11" xfId="2468"/>
    <cellStyle name="Comma 2 3 3 5 2" xfId="896"/>
    <cellStyle name="Comma 2 3 3 5 2 10" xfId="2982"/>
    <cellStyle name="Comma 2 3 3 5 2 2" xfId="1940"/>
    <cellStyle name="Comma 2 3 3 5 2 2 2" xfId="18584"/>
    <cellStyle name="Comma 2 3 3 5 2 2 3" xfId="16500"/>
    <cellStyle name="Comma 2 3 3 5 2 2 4" xfId="14416"/>
    <cellStyle name="Comma 2 3 3 5 2 2 5" xfId="12332"/>
    <cellStyle name="Comma 2 3 3 5 2 2 6" xfId="10248"/>
    <cellStyle name="Comma 2 3 3 5 2 2 7" xfId="8164"/>
    <cellStyle name="Comma 2 3 3 5 2 2 8" xfId="6080"/>
    <cellStyle name="Comma 2 3 3 5 2 2 9" xfId="4024"/>
    <cellStyle name="Comma 2 3 3 5 2 3" xfId="17542"/>
    <cellStyle name="Comma 2 3 3 5 2 4" xfId="15458"/>
    <cellStyle name="Comma 2 3 3 5 2 5" xfId="13374"/>
    <cellStyle name="Comma 2 3 3 5 2 6" xfId="11290"/>
    <cellStyle name="Comma 2 3 3 5 2 7" xfId="9206"/>
    <cellStyle name="Comma 2 3 3 5 2 8" xfId="7122"/>
    <cellStyle name="Comma 2 3 3 5 2 9" xfId="5052"/>
    <cellStyle name="Comma 2 3 3 5 3" xfId="1426"/>
    <cellStyle name="Comma 2 3 3 5 3 2" xfId="18070"/>
    <cellStyle name="Comma 2 3 3 5 3 3" xfId="15986"/>
    <cellStyle name="Comma 2 3 3 5 3 4" xfId="13902"/>
    <cellStyle name="Comma 2 3 3 5 3 5" xfId="11818"/>
    <cellStyle name="Comma 2 3 3 5 3 6" xfId="9734"/>
    <cellStyle name="Comma 2 3 3 5 3 7" xfId="7650"/>
    <cellStyle name="Comma 2 3 3 5 3 8" xfId="5566"/>
    <cellStyle name="Comma 2 3 3 5 3 9" xfId="3510"/>
    <cellStyle name="Comma 2 3 3 5 4" xfId="17028"/>
    <cellStyle name="Comma 2 3 3 5 5" xfId="14944"/>
    <cellStyle name="Comma 2 3 3 5 6" xfId="12860"/>
    <cellStyle name="Comma 2 3 3 5 7" xfId="10776"/>
    <cellStyle name="Comma 2 3 3 5 8" xfId="8692"/>
    <cellStyle name="Comma 2 3 3 5 9" xfId="6608"/>
    <cellStyle name="Comma 2 3 3 6" xfId="639"/>
    <cellStyle name="Comma 2 3 3 6 10" xfId="2725"/>
    <cellStyle name="Comma 2 3 3 6 2" xfId="1683"/>
    <cellStyle name="Comma 2 3 3 6 2 2" xfId="18327"/>
    <cellStyle name="Comma 2 3 3 6 2 3" xfId="16243"/>
    <cellStyle name="Comma 2 3 3 6 2 4" xfId="14159"/>
    <cellStyle name="Comma 2 3 3 6 2 5" xfId="12075"/>
    <cellStyle name="Comma 2 3 3 6 2 6" xfId="9991"/>
    <cellStyle name="Comma 2 3 3 6 2 7" xfId="7907"/>
    <cellStyle name="Comma 2 3 3 6 2 8" xfId="5823"/>
    <cellStyle name="Comma 2 3 3 6 2 9" xfId="3767"/>
    <cellStyle name="Comma 2 3 3 6 3" xfId="17285"/>
    <cellStyle name="Comma 2 3 3 6 4" xfId="15201"/>
    <cellStyle name="Comma 2 3 3 6 5" xfId="13117"/>
    <cellStyle name="Comma 2 3 3 6 6" xfId="11033"/>
    <cellStyle name="Comma 2 3 3 6 7" xfId="8949"/>
    <cellStyle name="Comma 2 3 3 6 8" xfId="6865"/>
    <cellStyle name="Comma 2 3 3 6 9" xfId="4795"/>
    <cellStyle name="Comma 2 3 3 7" xfId="1158"/>
    <cellStyle name="Comma 2 3 3 7 2" xfId="17802"/>
    <cellStyle name="Comma 2 3 3 7 3" xfId="15718"/>
    <cellStyle name="Comma 2 3 3 7 4" xfId="13634"/>
    <cellStyle name="Comma 2 3 3 7 5" xfId="11550"/>
    <cellStyle name="Comma 2 3 3 7 6" xfId="9466"/>
    <cellStyle name="Comma 2 3 3 7 7" xfId="7382"/>
    <cellStyle name="Comma 2 3 3 7 8" xfId="5309"/>
    <cellStyle name="Comma 2 3 3 7 9" xfId="3242"/>
    <cellStyle name="Comma 2 3 3 8" xfId="16760"/>
    <cellStyle name="Comma 2 3 3 9" xfId="14676"/>
    <cellStyle name="Comma 2 3 4" xfId="157"/>
    <cellStyle name="Comma 2 3 4 10" xfId="8481"/>
    <cellStyle name="Comma 2 3 4 11" xfId="6397"/>
    <cellStyle name="Comma 2 3 4 12" xfId="4335"/>
    <cellStyle name="Comma 2 3 4 13" xfId="2257"/>
    <cellStyle name="Comma 2 3 4 2" xfId="279"/>
    <cellStyle name="Comma 2 3 4 2 10" xfId="6511"/>
    <cellStyle name="Comma 2 3 4 2 11" xfId="4443"/>
    <cellStyle name="Comma 2 3 4 2 12" xfId="2371"/>
    <cellStyle name="Comma 2 3 4 2 2" xfId="544"/>
    <cellStyle name="Comma 2 3 4 2 2 10" xfId="4700"/>
    <cellStyle name="Comma 2 3 4 2 2 11" xfId="2630"/>
    <cellStyle name="Comma 2 3 4 2 2 2" xfId="1058"/>
    <cellStyle name="Comma 2 3 4 2 2 2 10" xfId="3144"/>
    <cellStyle name="Comma 2 3 4 2 2 2 2" xfId="2102"/>
    <cellStyle name="Comma 2 3 4 2 2 2 2 2" xfId="18746"/>
    <cellStyle name="Comma 2 3 4 2 2 2 2 3" xfId="16662"/>
    <cellStyle name="Comma 2 3 4 2 2 2 2 4" xfId="14578"/>
    <cellStyle name="Comma 2 3 4 2 2 2 2 5" xfId="12494"/>
    <cellStyle name="Comma 2 3 4 2 2 2 2 6" xfId="10410"/>
    <cellStyle name="Comma 2 3 4 2 2 2 2 7" xfId="8326"/>
    <cellStyle name="Comma 2 3 4 2 2 2 2 8" xfId="6242"/>
    <cellStyle name="Comma 2 3 4 2 2 2 2 9" xfId="4186"/>
    <cellStyle name="Comma 2 3 4 2 2 2 3" xfId="17704"/>
    <cellStyle name="Comma 2 3 4 2 2 2 4" xfId="15620"/>
    <cellStyle name="Comma 2 3 4 2 2 2 5" xfId="13536"/>
    <cellStyle name="Comma 2 3 4 2 2 2 6" xfId="11452"/>
    <cellStyle name="Comma 2 3 4 2 2 2 7" xfId="9368"/>
    <cellStyle name="Comma 2 3 4 2 2 2 8" xfId="7284"/>
    <cellStyle name="Comma 2 3 4 2 2 2 9" xfId="5214"/>
    <cellStyle name="Comma 2 3 4 2 2 3" xfId="1588"/>
    <cellStyle name="Comma 2 3 4 2 2 3 2" xfId="18232"/>
    <cellStyle name="Comma 2 3 4 2 2 3 3" xfId="16148"/>
    <cellStyle name="Comma 2 3 4 2 2 3 4" xfId="14064"/>
    <cellStyle name="Comma 2 3 4 2 2 3 5" xfId="11980"/>
    <cellStyle name="Comma 2 3 4 2 2 3 6" xfId="9896"/>
    <cellStyle name="Comma 2 3 4 2 2 3 7" xfId="7812"/>
    <cellStyle name="Comma 2 3 4 2 2 3 8" xfId="5728"/>
    <cellStyle name="Comma 2 3 4 2 2 3 9" xfId="3672"/>
    <cellStyle name="Comma 2 3 4 2 2 4" xfId="17190"/>
    <cellStyle name="Comma 2 3 4 2 2 5" xfId="15106"/>
    <cellStyle name="Comma 2 3 4 2 2 6" xfId="13022"/>
    <cellStyle name="Comma 2 3 4 2 2 7" xfId="10938"/>
    <cellStyle name="Comma 2 3 4 2 2 8" xfId="8854"/>
    <cellStyle name="Comma 2 3 4 2 2 9" xfId="6770"/>
    <cellStyle name="Comma 2 3 4 2 3" xfId="801"/>
    <cellStyle name="Comma 2 3 4 2 3 10" xfId="2887"/>
    <cellStyle name="Comma 2 3 4 2 3 2" xfId="1845"/>
    <cellStyle name="Comma 2 3 4 2 3 2 2" xfId="18489"/>
    <cellStyle name="Comma 2 3 4 2 3 2 3" xfId="16405"/>
    <cellStyle name="Comma 2 3 4 2 3 2 4" xfId="14321"/>
    <cellStyle name="Comma 2 3 4 2 3 2 5" xfId="12237"/>
    <cellStyle name="Comma 2 3 4 2 3 2 6" xfId="10153"/>
    <cellStyle name="Comma 2 3 4 2 3 2 7" xfId="8069"/>
    <cellStyle name="Comma 2 3 4 2 3 2 8" xfId="5985"/>
    <cellStyle name="Comma 2 3 4 2 3 2 9" xfId="3929"/>
    <cellStyle name="Comma 2 3 4 2 3 3" xfId="17447"/>
    <cellStyle name="Comma 2 3 4 2 3 4" xfId="15363"/>
    <cellStyle name="Comma 2 3 4 2 3 5" xfId="13279"/>
    <cellStyle name="Comma 2 3 4 2 3 6" xfId="11195"/>
    <cellStyle name="Comma 2 3 4 2 3 7" xfId="9111"/>
    <cellStyle name="Comma 2 3 4 2 3 8" xfId="7027"/>
    <cellStyle name="Comma 2 3 4 2 3 9" xfId="4957"/>
    <cellStyle name="Comma 2 3 4 2 4" xfId="1329"/>
    <cellStyle name="Comma 2 3 4 2 4 2" xfId="17973"/>
    <cellStyle name="Comma 2 3 4 2 4 3" xfId="15889"/>
    <cellStyle name="Comma 2 3 4 2 4 4" xfId="13805"/>
    <cellStyle name="Comma 2 3 4 2 4 5" xfId="11721"/>
    <cellStyle name="Comma 2 3 4 2 4 6" xfId="9637"/>
    <cellStyle name="Comma 2 3 4 2 4 7" xfId="7553"/>
    <cellStyle name="Comma 2 3 4 2 4 8" xfId="5471"/>
    <cellStyle name="Comma 2 3 4 2 4 9" xfId="3413"/>
    <cellStyle name="Comma 2 3 4 2 5" xfId="16931"/>
    <cellStyle name="Comma 2 3 4 2 6" xfId="14847"/>
    <cellStyle name="Comma 2 3 4 2 7" xfId="12763"/>
    <cellStyle name="Comma 2 3 4 2 8" xfId="10679"/>
    <cellStyle name="Comma 2 3 4 2 9" xfId="8595"/>
    <cellStyle name="Comma 2 3 4 3" xfId="436"/>
    <cellStyle name="Comma 2 3 4 3 10" xfId="4592"/>
    <cellStyle name="Comma 2 3 4 3 11" xfId="2522"/>
    <cellStyle name="Comma 2 3 4 3 2" xfId="950"/>
    <cellStyle name="Comma 2 3 4 3 2 10" xfId="3036"/>
    <cellStyle name="Comma 2 3 4 3 2 2" xfId="1994"/>
    <cellStyle name="Comma 2 3 4 3 2 2 2" xfId="18638"/>
    <cellStyle name="Comma 2 3 4 3 2 2 3" xfId="16554"/>
    <cellStyle name="Comma 2 3 4 3 2 2 4" xfId="14470"/>
    <cellStyle name="Comma 2 3 4 3 2 2 5" xfId="12386"/>
    <cellStyle name="Comma 2 3 4 3 2 2 6" xfId="10302"/>
    <cellStyle name="Comma 2 3 4 3 2 2 7" xfId="8218"/>
    <cellStyle name="Comma 2 3 4 3 2 2 8" xfId="6134"/>
    <cellStyle name="Comma 2 3 4 3 2 2 9" xfId="4078"/>
    <cellStyle name="Comma 2 3 4 3 2 3" xfId="17596"/>
    <cellStyle name="Comma 2 3 4 3 2 4" xfId="15512"/>
    <cellStyle name="Comma 2 3 4 3 2 5" xfId="13428"/>
    <cellStyle name="Comma 2 3 4 3 2 6" xfId="11344"/>
    <cellStyle name="Comma 2 3 4 3 2 7" xfId="9260"/>
    <cellStyle name="Comma 2 3 4 3 2 8" xfId="7176"/>
    <cellStyle name="Comma 2 3 4 3 2 9" xfId="5106"/>
    <cellStyle name="Comma 2 3 4 3 3" xfId="1480"/>
    <cellStyle name="Comma 2 3 4 3 3 2" xfId="18124"/>
    <cellStyle name="Comma 2 3 4 3 3 3" xfId="16040"/>
    <cellStyle name="Comma 2 3 4 3 3 4" xfId="13956"/>
    <cellStyle name="Comma 2 3 4 3 3 5" xfId="11872"/>
    <cellStyle name="Comma 2 3 4 3 3 6" xfId="9788"/>
    <cellStyle name="Comma 2 3 4 3 3 7" xfId="7704"/>
    <cellStyle name="Comma 2 3 4 3 3 8" xfId="5620"/>
    <cellStyle name="Comma 2 3 4 3 3 9" xfId="3564"/>
    <cellStyle name="Comma 2 3 4 3 4" xfId="17082"/>
    <cellStyle name="Comma 2 3 4 3 5" xfId="14998"/>
    <cellStyle name="Comma 2 3 4 3 6" xfId="12914"/>
    <cellStyle name="Comma 2 3 4 3 7" xfId="10830"/>
    <cellStyle name="Comma 2 3 4 3 8" xfId="8746"/>
    <cellStyle name="Comma 2 3 4 3 9" xfId="6662"/>
    <cellStyle name="Comma 2 3 4 4" xfId="693"/>
    <cellStyle name="Comma 2 3 4 4 10" xfId="2779"/>
    <cellStyle name="Comma 2 3 4 4 2" xfId="1737"/>
    <cellStyle name="Comma 2 3 4 4 2 2" xfId="18381"/>
    <cellStyle name="Comma 2 3 4 4 2 3" xfId="16297"/>
    <cellStyle name="Comma 2 3 4 4 2 4" xfId="14213"/>
    <cellStyle name="Comma 2 3 4 4 2 5" xfId="12129"/>
    <cellStyle name="Comma 2 3 4 4 2 6" xfId="10045"/>
    <cellStyle name="Comma 2 3 4 4 2 7" xfId="7961"/>
    <cellStyle name="Comma 2 3 4 4 2 8" xfId="5877"/>
    <cellStyle name="Comma 2 3 4 4 2 9" xfId="3821"/>
    <cellStyle name="Comma 2 3 4 4 3" xfId="17339"/>
    <cellStyle name="Comma 2 3 4 4 4" xfId="15255"/>
    <cellStyle name="Comma 2 3 4 4 5" xfId="13171"/>
    <cellStyle name="Comma 2 3 4 4 6" xfId="11087"/>
    <cellStyle name="Comma 2 3 4 4 7" xfId="9003"/>
    <cellStyle name="Comma 2 3 4 4 8" xfId="6919"/>
    <cellStyle name="Comma 2 3 4 4 9" xfId="4849"/>
    <cellStyle name="Comma 2 3 4 5" xfId="1215"/>
    <cellStyle name="Comma 2 3 4 5 2" xfId="17859"/>
    <cellStyle name="Comma 2 3 4 5 3" xfId="15775"/>
    <cellStyle name="Comma 2 3 4 5 4" xfId="13691"/>
    <cellStyle name="Comma 2 3 4 5 5" xfId="11607"/>
    <cellStyle name="Comma 2 3 4 5 6" xfId="9523"/>
    <cellStyle name="Comma 2 3 4 5 7" xfId="7439"/>
    <cellStyle name="Comma 2 3 4 5 8" xfId="5363"/>
    <cellStyle name="Comma 2 3 4 5 9" xfId="3299"/>
    <cellStyle name="Comma 2 3 4 6" xfId="16817"/>
    <cellStyle name="Comma 2 3 4 7" xfId="14733"/>
    <cellStyle name="Comma 2 3 4 8" xfId="12649"/>
    <cellStyle name="Comma 2 3 4 9" xfId="10565"/>
    <cellStyle name="Comma 2 3 5" xfId="119"/>
    <cellStyle name="Comma 2 3 5 10" xfId="8443"/>
    <cellStyle name="Comma 2 3 5 11" xfId="6359"/>
    <cellStyle name="Comma 2 3 5 12" xfId="4299"/>
    <cellStyle name="Comma 2 3 5 13" xfId="2219"/>
    <cellStyle name="Comma 2 3 5 2" xfId="241"/>
    <cellStyle name="Comma 2 3 5 2 10" xfId="6473"/>
    <cellStyle name="Comma 2 3 5 2 11" xfId="4407"/>
    <cellStyle name="Comma 2 3 5 2 12" xfId="2333"/>
    <cellStyle name="Comma 2 3 5 2 2" xfId="508"/>
    <cellStyle name="Comma 2 3 5 2 2 10" xfId="4664"/>
    <cellStyle name="Comma 2 3 5 2 2 11" xfId="2594"/>
    <cellStyle name="Comma 2 3 5 2 2 2" xfId="1022"/>
    <cellStyle name="Comma 2 3 5 2 2 2 10" xfId="3108"/>
    <cellStyle name="Comma 2 3 5 2 2 2 2" xfId="2066"/>
    <cellStyle name="Comma 2 3 5 2 2 2 2 2" xfId="18710"/>
    <cellStyle name="Comma 2 3 5 2 2 2 2 3" xfId="16626"/>
    <cellStyle name="Comma 2 3 5 2 2 2 2 4" xfId="14542"/>
    <cellStyle name="Comma 2 3 5 2 2 2 2 5" xfId="12458"/>
    <cellStyle name="Comma 2 3 5 2 2 2 2 6" xfId="10374"/>
    <cellStyle name="Comma 2 3 5 2 2 2 2 7" xfId="8290"/>
    <cellStyle name="Comma 2 3 5 2 2 2 2 8" xfId="6206"/>
    <cellStyle name="Comma 2 3 5 2 2 2 2 9" xfId="4150"/>
    <cellStyle name="Comma 2 3 5 2 2 2 3" xfId="17668"/>
    <cellStyle name="Comma 2 3 5 2 2 2 4" xfId="15584"/>
    <cellStyle name="Comma 2 3 5 2 2 2 5" xfId="13500"/>
    <cellStyle name="Comma 2 3 5 2 2 2 6" xfId="11416"/>
    <cellStyle name="Comma 2 3 5 2 2 2 7" xfId="9332"/>
    <cellStyle name="Comma 2 3 5 2 2 2 8" xfId="7248"/>
    <cellStyle name="Comma 2 3 5 2 2 2 9" xfId="5178"/>
    <cellStyle name="Comma 2 3 5 2 2 3" xfId="1552"/>
    <cellStyle name="Comma 2 3 5 2 2 3 2" xfId="18196"/>
    <cellStyle name="Comma 2 3 5 2 2 3 3" xfId="16112"/>
    <cellStyle name="Comma 2 3 5 2 2 3 4" xfId="14028"/>
    <cellStyle name="Comma 2 3 5 2 2 3 5" xfId="11944"/>
    <cellStyle name="Comma 2 3 5 2 2 3 6" xfId="9860"/>
    <cellStyle name="Comma 2 3 5 2 2 3 7" xfId="7776"/>
    <cellStyle name="Comma 2 3 5 2 2 3 8" xfId="5692"/>
    <cellStyle name="Comma 2 3 5 2 2 3 9" xfId="3636"/>
    <cellStyle name="Comma 2 3 5 2 2 4" xfId="17154"/>
    <cellStyle name="Comma 2 3 5 2 2 5" xfId="15070"/>
    <cellStyle name="Comma 2 3 5 2 2 6" xfId="12986"/>
    <cellStyle name="Comma 2 3 5 2 2 7" xfId="10902"/>
    <cellStyle name="Comma 2 3 5 2 2 8" xfId="8818"/>
    <cellStyle name="Comma 2 3 5 2 2 9" xfId="6734"/>
    <cellStyle name="Comma 2 3 5 2 3" xfId="765"/>
    <cellStyle name="Comma 2 3 5 2 3 10" xfId="2851"/>
    <cellStyle name="Comma 2 3 5 2 3 2" xfId="1809"/>
    <cellStyle name="Comma 2 3 5 2 3 2 2" xfId="18453"/>
    <cellStyle name="Comma 2 3 5 2 3 2 3" xfId="16369"/>
    <cellStyle name="Comma 2 3 5 2 3 2 4" xfId="14285"/>
    <cellStyle name="Comma 2 3 5 2 3 2 5" xfId="12201"/>
    <cellStyle name="Comma 2 3 5 2 3 2 6" xfId="10117"/>
    <cellStyle name="Comma 2 3 5 2 3 2 7" xfId="8033"/>
    <cellStyle name="Comma 2 3 5 2 3 2 8" xfId="5949"/>
    <cellStyle name="Comma 2 3 5 2 3 2 9" xfId="3893"/>
    <cellStyle name="Comma 2 3 5 2 3 3" xfId="17411"/>
    <cellStyle name="Comma 2 3 5 2 3 4" xfId="15327"/>
    <cellStyle name="Comma 2 3 5 2 3 5" xfId="13243"/>
    <cellStyle name="Comma 2 3 5 2 3 6" xfId="11159"/>
    <cellStyle name="Comma 2 3 5 2 3 7" xfId="9075"/>
    <cellStyle name="Comma 2 3 5 2 3 8" xfId="6991"/>
    <cellStyle name="Comma 2 3 5 2 3 9" xfId="4921"/>
    <cellStyle name="Comma 2 3 5 2 4" xfId="1291"/>
    <cellStyle name="Comma 2 3 5 2 4 2" xfId="17935"/>
    <cellStyle name="Comma 2 3 5 2 4 3" xfId="15851"/>
    <cellStyle name="Comma 2 3 5 2 4 4" xfId="13767"/>
    <cellStyle name="Comma 2 3 5 2 4 5" xfId="11683"/>
    <cellStyle name="Comma 2 3 5 2 4 6" xfId="9599"/>
    <cellStyle name="Comma 2 3 5 2 4 7" xfId="7515"/>
    <cellStyle name="Comma 2 3 5 2 4 8" xfId="5435"/>
    <cellStyle name="Comma 2 3 5 2 4 9" xfId="3375"/>
    <cellStyle name="Comma 2 3 5 2 5" xfId="16893"/>
    <cellStyle name="Comma 2 3 5 2 6" xfId="14809"/>
    <cellStyle name="Comma 2 3 5 2 7" xfId="12725"/>
    <cellStyle name="Comma 2 3 5 2 8" xfId="10641"/>
    <cellStyle name="Comma 2 3 5 2 9" xfId="8557"/>
    <cellStyle name="Comma 2 3 5 3" xfId="400"/>
    <cellStyle name="Comma 2 3 5 3 10" xfId="4556"/>
    <cellStyle name="Comma 2 3 5 3 11" xfId="2486"/>
    <cellStyle name="Comma 2 3 5 3 2" xfId="914"/>
    <cellStyle name="Comma 2 3 5 3 2 10" xfId="3000"/>
    <cellStyle name="Comma 2 3 5 3 2 2" xfId="1958"/>
    <cellStyle name="Comma 2 3 5 3 2 2 2" xfId="18602"/>
    <cellStyle name="Comma 2 3 5 3 2 2 3" xfId="16518"/>
    <cellStyle name="Comma 2 3 5 3 2 2 4" xfId="14434"/>
    <cellStyle name="Comma 2 3 5 3 2 2 5" xfId="12350"/>
    <cellStyle name="Comma 2 3 5 3 2 2 6" xfId="10266"/>
    <cellStyle name="Comma 2 3 5 3 2 2 7" xfId="8182"/>
    <cellStyle name="Comma 2 3 5 3 2 2 8" xfId="6098"/>
    <cellStyle name="Comma 2 3 5 3 2 2 9" xfId="4042"/>
    <cellStyle name="Comma 2 3 5 3 2 3" xfId="17560"/>
    <cellStyle name="Comma 2 3 5 3 2 4" xfId="15476"/>
    <cellStyle name="Comma 2 3 5 3 2 5" xfId="13392"/>
    <cellStyle name="Comma 2 3 5 3 2 6" xfId="11308"/>
    <cellStyle name="Comma 2 3 5 3 2 7" xfId="9224"/>
    <cellStyle name="Comma 2 3 5 3 2 8" xfId="7140"/>
    <cellStyle name="Comma 2 3 5 3 2 9" xfId="5070"/>
    <cellStyle name="Comma 2 3 5 3 3" xfId="1444"/>
    <cellStyle name="Comma 2 3 5 3 3 2" xfId="18088"/>
    <cellStyle name="Comma 2 3 5 3 3 3" xfId="16004"/>
    <cellStyle name="Comma 2 3 5 3 3 4" xfId="13920"/>
    <cellStyle name="Comma 2 3 5 3 3 5" xfId="11836"/>
    <cellStyle name="Comma 2 3 5 3 3 6" xfId="9752"/>
    <cellStyle name="Comma 2 3 5 3 3 7" xfId="7668"/>
    <cellStyle name="Comma 2 3 5 3 3 8" xfId="5584"/>
    <cellStyle name="Comma 2 3 5 3 3 9" xfId="3528"/>
    <cellStyle name="Comma 2 3 5 3 4" xfId="17046"/>
    <cellStyle name="Comma 2 3 5 3 5" xfId="14962"/>
    <cellStyle name="Comma 2 3 5 3 6" xfId="12878"/>
    <cellStyle name="Comma 2 3 5 3 7" xfId="10794"/>
    <cellStyle name="Comma 2 3 5 3 8" xfId="8710"/>
    <cellStyle name="Comma 2 3 5 3 9" xfId="6626"/>
    <cellStyle name="Comma 2 3 5 4" xfId="657"/>
    <cellStyle name="Comma 2 3 5 4 10" xfId="2743"/>
    <cellStyle name="Comma 2 3 5 4 2" xfId="1701"/>
    <cellStyle name="Comma 2 3 5 4 2 2" xfId="18345"/>
    <cellStyle name="Comma 2 3 5 4 2 3" xfId="16261"/>
    <cellStyle name="Comma 2 3 5 4 2 4" xfId="14177"/>
    <cellStyle name="Comma 2 3 5 4 2 5" xfId="12093"/>
    <cellStyle name="Comma 2 3 5 4 2 6" xfId="10009"/>
    <cellStyle name="Comma 2 3 5 4 2 7" xfId="7925"/>
    <cellStyle name="Comma 2 3 5 4 2 8" xfId="5841"/>
    <cellStyle name="Comma 2 3 5 4 2 9" xfId="3785"/>
    <cellStyle name="Comma 2 3 5 4 3" xfId="17303"/>
    <cellStyle name="Comma 2 3 5 4 4" xfId="15219"/>
    <cellStyle name="Comma 2 3 5 4 5" xfId="13135"/>
    <cellStyle name="Comma 2 3 5 4 6" xfId="11051"/>
    <cellStyle name="Comma 2 3 5 4 7" xfId="8967"/>
    <cellStyle name="Comma 2 3 5 4 8" xfId="6883"/>
    <cellStyle name="Comma 2 3 5 4 9" xfId="4813"/>
    <cellStyle name="Comma 2 3 5 5" xfId="1177"/>
    <cellStyle name="Comma 2 3 5 5 2" xfId="17821"/>
    <cellStyle name="Comma 2 3 5 5 3" xfId="15737"/>
    <cellStyle name="Comma 2 3 5 5 4" xfId="13653"/>
    <cellStyle name="Comma 2 3 5 5 5" xfId="11569"/>
    <cellStyle name="Comma 2 3 5 5 6" xfId="9485"/>
    <cellStyle name="Comma 2 3 5 5 7" xfId="7401"/>
    <cellStyle name="Comma 2 3 5 5 8" xfId="5327"/>
    <cellStyle name="Comma 2 3 5 5 9" xfId="3261"/>
    <cellStyle name="Comma 2 3 5 6" xfId="16779"/>
    <cellStyle name="Comma 2 3 5 7" xfId="14695"/>
    <cellStyle name="Comma 2 3 5 8" xfId="12611"/>
    <cellStyle name="Comma 2 3 5 9" xfId="10527"/>
    <cellStyle name="Comma 2 3 6" xfId="201"/>
    <cellStyle name="Comma 2 3 6 10" xfId="6435"/>
    <cellStyle name="Comma 2 3 6 11" xfId="4371"/>
    <cellStyle name="Comma 2 3 6 12" xfId="2295"/>
    <cellStyle name="Comma 2 3 6 2" xfId="472"/>
    <cellStyle name="Comma 2 3 6 2 10" xfId="4628"/>
    <cellStyle name="Comma 2 3 6 2 11" xfId="2558"/>
    <cellStyle name="Comma 2 3 6 2 2" xfId="986"/>
    <cellStyle name="Comma 2 3 6 2 2 10" xfId="3072"/>
    <cellStyle name="Comma 2 3 6 2 2 2" xfId="2030"/>
    <cellStyle name="Comma 2 3 6 2 2 2 2" xfId="18674"/>
    <cellStyle name="Comma 2 3 6 2 2 2 3" xfId="16590"/>
    <cellStyle name="Comma 2 3 6 2 2 2 4" xfId="14506"/>
    <cellStyle name="Comma 2 3 6 2 2 2 5" xfId="12422"/>
    <cellStyle name="Comma 2 3 6 2 2 2 6" xfId="10338"/>
    <cellStyle name="Comma 2 3 6 2 2 2 7" xfId="8254"/>
    <cellStyle name="Comma 2 3 6 2 2 2 8" xfId="6170"/>
    <cellStyle name="Comma 2 3 6 2 2 2 9" xfId="4114"/>
    <cellStyle name="Comma 2 3 6 2 2 3" xfId="17632"/>
    <cellStyle name="Comma 2 3 6 2 2 4" xfId="15548"/>
    <cellStyle name="Comma 2 3 6 2 2 5" xfId="13464"/>
    <cellStyle name="Comma 2 3 6 2 2 6" xfId="11380"/>
    <cellStyle name="Comma 2 3 6 2 2 7" xfId="9296"/>
    <cellStyle name="Comma 2 3 6 2 2 8" xfId="7212"/>
    <cellStyle name="Comma 2 3 6 2 2 9" xfId="5142"/>
    <cellStyle name="Comma 2 3 6 2 3" xfId="1516"/>
    <cellStyle name="Comma 2 3 6 2 3 2" xfId="18160"/>
    <cellStyle name="Comma 2 3 6 2 3 3" xfId="16076"/>
    <cellStyle name="Comma 2 3 6 2 3 4" xfId="13992"/>
    <cellStyle name="Comma 2 3 6 2 3 5" xfId="11908"/>
    <cellStyle name="Comma 2 3 6 2 3 6" xfId="9824"/>
    <cellStyle name="Comma 2 3 6 2 3 7" xfId="7740"/>
    <cellStyle name="Comma 2 3 6 2 3 8" xfId="5656"/>
    <cellStyle name="Comma 2 3 6 2 3 9" xfId="3600"/>
    <cellStyle name="Comma 2 3 6 2 4" xfId="17118"/>
    <cellStyle name="Comma 2 3 6 2 5" xfId="15034"/>
    <cellStyle name="Comma 2 3 6 2 6" xfId="12950"/>
    <cellStyle name="Comma 2 3 6 2 7" xfId="10866"/>
    <cellStyle name="Comma 2 3 6 2 8" xfId="8782"/>
    <cellStyle name="Comma 2 3 6 2 9" xfId="6698"/>
    <cellStyle name="Comma 2 3 6 3" xfId="729"/>
    <cellStyle name="Comma 2 3 6 3 10" xfId="2815"/>
    <cellStyle name="Comma 2 3 6 3 2" xfId="1773"/>
    <cellStyle name="Comma 2 3 6 3 2 2" xfId="18417"/>
    <cellStyle name="Comma 2 3 6 3 2 3" xfId="16333"/>
    <cellStyle name="Comma 2 3 6 3 2 4" xfId="14249"/>
    <cellStyle name="Comma 2 3 6 3 2 5" xfId="12165"/>
    <cellStyle name="Comma 2 3 6 3 2 6" xfId="10081"/>
    <cellStyle name="Comma 2 3 6 3 2 7" xfId="7997"/>
    <cellStyle name="Comma 2 3 6 3 2 8" xfId="5913"/>
    <cellStyle name="Comma 2 3 6 3 2 9" xfId="3857"/>
    <cellStyle name="Comma 2 3 6 3 3" xfId="17375"/>
    <cellStyle name="Comma 2 3 6 3 4" xfId="15291"/>
    <cellStyle name="Comma 2 3 6 3 5" xfId="13207"/>
    <cellStyle name="Comma 2 3 6 3 6" xfId="11123"/>
    <cellStyle name="Comma 2 3 6 3 7" xfId="9039"/>
    <cellStyle name="Comma 2 3 6 3 8" xfId="6955"/>
    <cellStyle name="Comma 2 3 6 3 9" xfId="4885"/>
    <cellStyle name="Comma 2 3 6 4" xfId="1253"/>
    <cellStyle name="Comma 2 3 6 4 2" xfId="17897"/>
    <cellStyle name="Comma 2 3 6 4 3" xfId="15813"/>
    <cellStyle name="Comma 2 3 6 4 4" xfId="13729"/>
    <cellStyle name="Comma 2 3 6 4 5" xfId="11645"/>
    <cellStyle name="Comma 2 3 6 4 6" xfId="9561"/>
    <cellStyle name="Comma 2 3 6 4 7" xfId="7477"/>
    <cellStyle name="Comma 2 3 6 4 8" xfId="5399"/>
    <cellStyle name="Comma 2 3 6 4 9" xfId="3337"/>
    <cellStyle name="Comma 2 3 6 5" xfId="16855"/>
    <cellStyle name="Comma 2 3 6 6" xfId="14771"/>
    <cellStyle name="Comma 2 3 6 7" xfId="12687"/>
    <cellStyle name="Comma 2 3 6 8" xfId="10603"/>
    <cellStyle name="Comma 2 3 6 9" xfId="8519"/>
    <cellStyle name="Comma 2 3 7" xfId="75"/>
    <cellStyle name="Comma 2 3 7 10" xfId="6319"/>
    <cellStyle name="Comma 2 3 7 11" xfId="4261"/>
    <cellStyle name="Comma 2 3 7 12" xfId="2179"/>
    <cellStyle name="Comma 2 3 7 2" xfId="362"/>
    <cellStyle name="Comma 2 3 7 2 10" xfId="4518"/>
    <cellStyle name="Comma 2 3 7 2 11" xfId="2448"/>
    <cellStyle name="Comma 2 3 7 2 2" xfId="876"/>
    <cellStyle name="Comma 2 3 7 2 2 10" xfId="2962"/>
    <cellStyle name="Comma 2 3 7 2 2 2" xfId="1920"/>
    <cellStyle name="Comma 2 3 7 2 2 2 2" xfId="18564"/>
    <cellStyle name="Comma 2 3 7 2 2 2 3" xfId="16480"/>
    <cellStyle name="Comma 2 3 7 2 2 2 4" xfId="14396"/>
    <cellStyle name="Comma 2 3 7 2 2 2 5" xfId="12312"/>
    <cellStyle name="Comma 2 3 7 2 2 2 6" xfId="10228"/>
    <cellStyle name="Comma 2 3 7 2 2 2 7" xfId="8144"/>
    <cellStyle name="Comma 2 3 7 2 2 2 8" xfId="6060"/>
    <cellStyle name="Comma 2 3 7 2 2 2 9" xfId="4004"/>
    <cellStyle name="Comma 2 3 7 2 2 3" xfId="17522"/>
    <cellStyle name="Comma 2 3 7 2 2 4" xfId="15438"/>
    <cellStyle name="Comma 2 3 7 2 2 5" xfId="13354"/>
    <cellStyle name="Comma 2 3 7 2 2 6" xfId="11270"/>
    <cellStyle name="Comma 2 3 7 2 2 7" xfId="9186"/>
    <cellStyle name="Comma 2 3 7 2 2 8" xfId="7102"/>
    <cellStyle name="Comma 2 3 7 2 2 9" xfId="5032"/>
    <cellStyle name="Comma 2 3 7 2 3" xfId="1406"/>
    <cellStyle name="Comma 2 3 7 2 3 2" xfId="18050"/>
    <cellStyle name="Comma 2 3 7 2 3 3" xfId="15966"/>
    <cellStyle name="Comma 2 3 7 2 3 4" xfId="13882"/>
    <cellStyle name="Comma 2 3 7 2 3 5" xfId="11798"/>
    <cellStyle name="Comma 2 3 7 2 3 6" xfId="9714"/>
    <cellStyle name="Comma 2 3 7 2 3 7" xfId="7630"/>
    <cellStyle name="Comma 2 3 7 2 3 8" xfId="5546"/>
    <cellStyle name="Comma 2 3 7 2 3 9" xfId="3490"/>
    <cellStyle name="Comma 2 3 7 2 4" xfId="17008"/>
    <cellStyle name="Comma 2 3 7 2 5" xfId="14924"/>
    <cellStyle name="Comma 2 3 7 2 6" xfId="12840"/>
    <cellStyle name="Comma 2 3 7 2 7" xfId="10756"/>
    <cellStyle name="Comma 2 3 7 2 8" xfId="8672"/>
    <cellStyle name="Comma 2 3 7 2 9" xfId="6588"/>
    <cellStyle name="Comma 2 3 7 3" xfId="619"/>
    <cellStyle name="Comma 2 3 7 3 10" xfId="2705"/>
    <cellStyle name="Comma 2 3 7 3 2" xfId="1663"/>
    <cellStyle name="Comma 2 3 7 3 2 2" xfId="18307"/>
    <cellStyle name="Comma 2 3 7 3 2 3" xfId="16223"/>
    <cellStyle name="Comma 2 3 7 3 2 4" xfId="14139"/>
    <cellStyle name="Comma 2 3 7 3 2 5" xfId="12055"/>
    <cellStyle name="Comma 2 3 7 3 2 6" xfId="9971"/>
    <cellStyle name="Comma 2 3 7 3 2 7" xfId="7887"/>
    <cellStyle name="Comma 2 3 7 3 2 8" xfId="5803"/>
    <cellStyle name="Comma 2 3 7 3 2 9" xfId="3747"/>
    <cellStyle name="Comma 2 3 7 3 3" xfId="17265"/>
    <cellStyle name="Comma 2 3 7 3 4" xfId="15181"/>
    <cellStyle name="Comma 2 3 7 3 5" xfId="13097"/>
    <cellStyle name="Comma 2 3 7 3 6" xfId="11013"/>
    <cellStyle name="Comma 2 3 7 3 7" xfId="8929"/>
    <cellStyle name="Comma 2 3 7 3 8" xfId="6845"/>
    <cellStyle name="Comma 2 3 7 3 9" xfId="4775"/>
    <cellStyle name="Comma 2 3 7 4" xfId="1135"/>
    <cellStyle name="Comma 2 3 7 4 2" xfId="17781"/>
    <cellStyle name="Comma 2 3 7 4 3" xfId="15697"/>
    <cellStyle name="Comma 2 3 7 4 4" xfId="13613"/>
    <cellStyle name="Comma 2 3 7 4 5" xfId="11529"/>
    <cellStyle name="Comma 2 3 7 4 6" xfId="9445"/>
    <cellStyle name="Comma 2 3 7 4 7" xfId="7361"/>
    <cellStyle name="Comma 2 3 7 4 8" xfId="5289"/>
    <cellStyle name="Comma 2 3 7 4 9" xfId="3221"/>
    <cellStyle name="Comma 2 3 7 5" xfId="16739"/>
    <cellStyle name="Comma 2 3 7 6" xfId="14655"/>
    <cellStyle name="Comma 2 3 7 7" xfId="12571"/>
    <cellStyle name="Comma 2 3 7 8" xfId="10487"/>
    <cellStyle name="Comma 2 3 7 9" xfId="8403"/>
    <cellStyle name="Comma 2 3 8" xfId="338"/>
    <cellStyle name="Comma 2 3 8 10" xfId="4494"/>
    <cellStyle name="Comma 2 3 8 11" xfId="2424"/>
    <cellStyle name="Comma 2 3 8 2" xfId="852"/>
    <cellStyle name="Comma 2 3 8 2 10" xfId="2938"/>
    <cellStyle name="Comma 2 3 8 2 2" xfId="1896"/>
    <cellStyle name="Comma 2 3 8 2 2 2" xfId="18540"/>
    <cellStyle name="Comma 2 3 8 2 2 3" xfId="16456"/>
    <cellStyle name="Comma 2 3 8 2 2 4" xfId="14372"/>
    <cellStyle name="Comma 2 3 8 2 2 5" xfId="12288"/>
    <cellStyle name="Comma 2 3 8 2 2 6" xfId="10204"/>
    <cellStyle name="Comma 2 3 8 2 2 7" xfId="8120"/>
    <cellStyle name="Comma 2 3 8 2 2 8" xfId="6036"/>
    <cellStyle name="Comma 2 3 8 2 2 9" xfId="3980"/>
    <cellStyle name="Comma 2 3 8 2 3" xfId="17498"/>
    <cellStyle name="Comma 2 3 8 2 4" xfId="15414"/>
    <cellStyle name="Comma 2 3 8 2 5" xfId="13330"/>
    <cellStyle name="Comma 2 3 8 2 6" xfId="11246"/>
    <cellStyle name="Comma 2 3 8 2 7" xfId="9162"/>
    <cellStyle name="Comma 2 3 8 2 8" xfId="7078"/>
    <cellStyle name="Comma 2 3 8 2 9" xfId="5008"/>
    <cellStyle name="Comma 2 3 8 3" xfId="1382"/>
    <cellStyle name="Comma 2 3 8 3 2" xfId="18026"/>
    <cellStyle name="Comma 2 3 8 3 3" xfId="15942"/>
    <cellStyle name="Comma 2 3 8 3 4" xfId="13858"/>
    <cellStyle name="Comma 2 3 8 3 5" xfId="11774"/>
    <cellStyle name="Comma 2 3 8 3 6" xfId="9690"/>
    <cellStyle name="Comma 2 3 8 3 7" xfId="7606"/>
    <cellStyle name="Comma 2 3 8 3 8" xfId="5522"/>
    <cellStyle name="Comma 2 3 8 3 9" xfId="3466"/>
    <cellStyle name="Comma 2 3 8 4" xfId="16984"/>
    <cellStyle name="Comma 2 3 8 5" xfId="14900"/>
    <cellStyle name="Comma 2 3 8 6" xfId="12816"/>
    <cellStyle name="Comma 2 3 8 7" xfId="10732"/>
    <cellStyle name="Comma 2 3 8 8" xfId="8648"/>
    <cellStyle name="Comma 2 3 8 9" xfId="6564"/>
    <cellStyle name="Comma 2 3 9" xfId="595"/>
    <cellStyle name="Comma 2 3 9 10" xfId="2681"/>
    <cellStyle name="Comma 2 3 9 2" xfId="1639"/>
    <cellStyle name="Comma 2 3 9 2 2" xfId="18283"/>
    <cellStyle name="Comma 2 3 9 2 3" xfId="16199"/>
    <cellStyle name="Comma 2 3 9 2 4" xfId="14115"/>
    <cellStyle name="Comma 2 3 9 2 5" xfId="12031"/>
    <cellStyle name="Comma 2 3 9 2 6" xfId="9947"/>
    <cellStyle name="Comma 2 3 9 2 7" xfId="7863"/>
    <cellStyle name="Comma 2 3 9 2 8" xfId="5779"/>
    <cellStyle name="Comma 2 3 9 2 9" xfId="3723"/>
    <cellStyle name="Comma 2 3 9 3" xfId="17241"/>
    <cellStyle name="Comma 2 3 9 4" xfId="15157"/>
    <cellStyle name="Comma 2 3 9 5" xfId="13073"/>
    <cellStyle name="Comma 2 3 9 6" xfId="10989"/>
    <cellStyle name="Comma 2 3 9 7" xfId="8905"/>
    <cellStyle name="Comma 2 3 9 8" xfId="6821"/>
    <cellStyle name="Comma 2 3 9 9" xfId="4751"/>
    <cellStyle name="Comma 2 4" xfId="59"/>
    <cellStyle name="Comma 2 4 10" xfId="1119"/>
    <cellStyle name="Comma 2 4 10 2" xfId="17765"/>
    <cellStyle name="Comma 2 4 10 3" xfId="15681"/>
    <cellStyle name="Comma 2 4 10 4" xfId="13597"/>
    <cellStyle name="Comma 2 4 10 5" xfId="11513"/>
    <cellStyle name="Comma 2 4 10 6" xfId="9429"/>
    <cellStyle name="Comma 2 4 10 7" xfId="7345"/>
    <cellStyle name="Comma 2 4 10 8" xfId="5273"/>
    <cellStyle name="Comma 2 4 10 9" xfId="3205"/>
    <cellStyle name="Comma 2 4 11" xfId="16723"/>
    <cellStyle name="Comma 2 4 12" xfId="14639"/>
    <cellStyle name="Comma 2 4 13" xfId="12555"/>
    <cellStyle name="Comma 2 4 14" xfId="10471"/>
    <cellStyle name="Comma 2 4 15" xfId="8387"/>
    <cellStyle name="Comma 2 4 16" xfId="6303"/>
    <cellStyle name="Comma 2 4 17" xfId="4245"/>
    <cellStyle name="Comma 2 4 18" xfId="2163"/>
    <cellStyle name="Comma 2 4 2" xfId="92"/>
    <cellStyle name="Comma 2 4 2 10" xfId="14670"/>
    <cellStyle name="Comma 2 4 2 11" xfId="12586"/>
    <cellStyle name="Comma 2 4 2 12" xfId="10502"/>
    <cellStyle name="Comma 2 4 2 13" xfId="8418"/>
    <cellStyle name="Comma 2 4 2 14" xfId="6334"/>
    <cellStyle name="Comma 2 4 2 15" xfId="4275"/>
    <cellStyle name="Comma 2 4 2 16" xfId="2194"/>
    <cellStyle name="Comma 2 4 2 2" xfId="112"/>
    <cellStyle name="Comma 2 4 2 2 10" xfId="12605"/>
    <cellStyle name="Comma 2 4 2 2 11" xfId="10521"/>
    <cellStyle name="Comma 2 4 2 2 12" xfId="8437"/>
    <cellStyle name="Comma 2 4 2 2 13" xfId="6353"/>
    <cellStyle name="Comma 2 4 2 2 14" xfId="4293"/>
    <cellStyle name="Comma 2 4 2 2 15" xfId="2213"/>
    <cellStyle name="Comma 2 4 2 2 2" xfId="190"/>
    <cellStyle name="Comma 2 4 2 2 2 10" xfId="8513"/>
    <cellStyle name="Comma 2 4 2 2 2 11" xfId="6429"/>
    <cellStyle name="Comma 2 4 2 2 2 12" xfId="4365"/>
    <cellStyle name="Comma 2 4 2 2 2 13" xfId="2289"/>
    <cellStyle name="Comma 2 4 2 2 2 2" xfId="312"/>
    <cellStyle name="Comma 2 4 2 2 2 2 10" xfId="6543"/>
    <cellStyle name="Comma 2 4 2 2 2 2 11" xfId="4473"/>
    <cellStyle name="Comma 2 4 2 2 2 2 12" xfId="2403"/>
    <cellStyle name="Comma 2 4 2 2 2 2 2" xfId="574"/>
    <cellStyle name="Comma 2 4 2 2 2 2 2 10" xfId="4730"/>
    <cellStyle name="Comma 2 4 2 2 2 2 2 11" xfId="2660"/>
    <cellStyle name="Comma 2 4 2 2 2 2 2 2" xfId="1088"/>
    <cellStyle name="Comma 2 4 2 2 2 2 2 2 10" xfId="3174"/>
    <cellStyle name="Comma 2 4 2 2 2 2 2 2 2" xfId="2132"/>
    <cellStyle name="Comma 2 4 2 2 2 2 2 2 2 2" xfId="18776"/>
    <cellStyle name="Comma 2 4 2 2 2 2 2 2 2 3" xfId="16692"/>
    <cellStyle name="Comma 2 4 2 2 2 2 2 2 2 4" xfId="14608"/>
    <cellStyle name="Comma 2 4 2 2 2 2 2 2 2 5" xfId="12524"/>
    <cellStyle name="Comma 2 4 2 2 2 2 2 2 2 6" xfId="10440"/>
    <cellStyle name="Comma 2 4 2 2 2 2 2 2 2 7" xfId="8356"/>
    <cellStyle name="Comma 2 4 2 2 2 2 2 2 2 8" xfId="6272"/>
    <cellStyle name="Comma 2 4 2 2 2 2 2 2 2 9" xfId="4216"/>
    <cellStyle name="Comma 2 4 2 2 2 2 2 2 3" xfId="17734"/>
    <cellStyle name="Comma 2 4 2 2 2 2 2 2 4" xfId="15650"/>
    <cellStyle name="Comma 2 4 2 2 2 2 2 2 5" xfId="13566"/>
    <cellStyle name="Comma 2 4 2 2 2 2 2 2 6" xfId="11482"/>
    <cellStyle name="Comma 2 4 2 2 2 2 2 2 7" xfId="9398"/>
    <cellStyle name="Comma 2 4 2 2 2 2 2 2 8" xfId="7314"/>
    <cellStyle name="Comma 2 4 2 2 2 2 2 2 9" xfId="5244"/>
    <cellStyle name="Comma 2 4 2 2 2 2 2 3" xfId="1618"/>
    <cellStyle name="Comma 2 4 2 2 2 2 2 3 2" xfId="18262"/>
    <cellStyle name="Comma 2 4 2 2 2 2 2 3 3" xfId="16178"/>
    <cellStyle name="Comma 2 4 2 2 2 2 2 3 4" xfId="14094"/>
    <cellStyle name="Comma 2 4 2 2 2 2 2 3 5" xfId="12010"/>
    <cellStyle name="Comma 2 4 2 2 2 2 2 3 6" xfId="9926"/>
    <cellStyle name="Comma 2 4 2 2 2 2 2 3 7" xfId="7842"/>
    <cellStyle name="Comma 2 4 2 2 2 2 2 3 8" xfId="5758"/>
    <cellStyle name="Comma 2 4 2 2 2 2 2 3 9" xfId="3702"/>
    <cellStyle name="Comma 2 4 2 2 2 2 2 4" xfId="17220"/>
    <cellStyle name="Comma 2 4 2 2 2 2 2 5" xfId="15136"/>
    <cellStyle name="Comma 2 4 2 2 2 2 2 6" xfId="13052"/>
    <cellStyle name="Comma 2 4 2 2 2 2 2 7" xfId="10968"/>
    <cellStyle name="Comma 2 4 2 2 2 2 2 8" xfId="8884"/>
    <cellStyle name="Comma 2 4 2 2 2 2 2 9" xfId="6800"/>
    <cellStyle name="Comma 2 4 2 2 2 2 3" xfId="831"/>
    <cellStyle name="Comma 2 4 2 2 2 2 3 10" xfId="2917"/>
    <cellStyle name="Comma 2 4 2 2 2 2 3 2" xfId="1875"/>
    <cellStyle name="Comma 2 4 2 2 2 2 3 2 2" xfId="18519"/>
    <cellStyle name="Comma 2 4 2 2 2 2 3 2 3" xfId="16435"/>
    <cellStyle name="Comma 2 4 2 2 2 2 3 2 4" xfId="14351"/>
    <cellStyle name="Comma 2 4 2 2 2 2 3 2 5" xfId="12267"/>
    <cellStyle name="Comma 2 4 2 2 2 2 3 2 6" xfId="10183"/>
    <cellStyle name="Comma 2 4 2 2 2 2 3 2 7" xfId="8099"/>
    <cellStyle name="Comma 2 4 2 2 2 2 3 2 8" xfId="6015"/>
    <cellStyle name="Comma 2 4 2 2 2 2 3 2 9" xfId="3959"/>
    <cellStyle name="Comma 2 4 2 2 2 2 3 3" xfId="17477"/>
    <cellStyle name="Comma 2 4 2 2 2 2 3 4" xfId="15393"/>
    <cellStyle name="Comma 2 4 2 2 2 2 3 5" xfId="13309"/>
    <cellStyle name="Comma 2 4 2 2 2 2 3 6" xfId="11225"/>
    <cellStyle name="Comma 2 4 2 2 2 2 3 7" xfId="9141"/>
    <cellStyle name="Comma 2 4 2 2 2 2 3 8" xfId="7057"/>
    <cellStyle name="Comma 2 4 2 2 2 2 3 9" xfId="4987"/>
    <cellStyle name="Comma 2 4 2 2 2 2 4" xfId="1361"/>
    <cellStyle name="Comma 2 4 2 2 2 2 4 2" xfId="18005"/>
    <cellStyle name="Comma 2 4 2 2 2 2 4 3" xfId="15921"/>
    <cellStyle name="Comma 2 4 2 2 2 2 4 4" xfId="13837"/>
    <cellStyle name="Comma 2 4 2 2 2 2 4 5" xfId="11753"/>
    <cellStyle name="Comma 2 4 2 2 2 2 4 6" xfId="9669"/>
    <cellStyle name="Comma 2 4 2 2 2 2 4 7" xfId="7585"/>
    <cellStyle name="Comma 2 4 2 2 2 2 4 8" xfId="5501"/>
    <cellStyle name="Comma 2 4 2 2 2 2 4 9" xfId="3445"/>
    <cellStyle name="Comma 2 4 2 2 2 2 5" xfId="16963"/>
    <cellStyle name="Comma 2 4 2 2 2 2 6" xfId="14879"/>
    <cellStyle name="Comma 2 4 2 2 2 2 7" xfId="12795"/>
    <cellStyle name="Comma 2 4 2 2 2 2 8" xfId="10711"/>
    <cellStyle name="Comma 2 4 2 2 2 2 9" xfId="8627"/>
    <cellStyle name="Comma 2 4 2 2 2 3" xfId="466"/>
    <cellStyle name="Comma 2 4 2 2 2 3 10" xfId="4622"/>
    <cellStyle name="Comma 2 4 2 2 2 3 11" xfId="2552"/>
    <cellStyle name="Comma 2 4 2 2 2 3 2" xfId="980"/>
    <cellStyle name="Comma 2 4 2 2 2 3 2 10" xfId="3066"/>
    <cellStyle name="Comma 2 4 2 2 2 3 2 2" xfId="2024"/>
    <cellStyle name="Comma 2 4 2 2 2 3 2 2 2" xfId="18668"/>
    <cellStyle name="Comma 2 4 2 2 2 3 2 2 3" xfId="16584"/>
    <cellStyle name="Comma 2 4 2 2 2 3 2 2 4" xfId="14500"/>
    <cellStyle name="Comma 2 4 2 2 2 3 2 2 5" xfId="12416"/>
    <cellStyle name="Comma 2 4 2 2 2 3 2 2 6" xfId="10332"/>
    <cellStyle name="Comma 2 4 2 2 2 3 2 2 7" xfId="8248"/>
    <cellStyle name="Comma 2 4 2 2 2 3 2 2 8" xfId="6164"/>
    <cellStyle name="Comma 2 4 2 2 2 3 2 2 9" xfId="4108"/>
    <cellStyle name="Comma 2 4 2 2 2 3 2 3" xfId="17626"/>
    <cellStyle name="Comma 2 4 2 2 2 3 2 4" xfId="15542"/>
    <cellStyle name="Comma 2 4 2 2 2 3 2 5" xfId="13458"/>
    <cellStyle name="Comma 2 4 2 2 2 3 2 6" xfId="11374"/>
    <cellStyle name="Comma 2 4 2 2 2 3 2 7" xfId="9290"/>
    <cellStyle name="Comma 2 4 2 2 2 3 2 8" xfId="7206"/>
    <cellStyle name="Comma 2 4 2 2 2 3 2 9" xfId="5136"/>
    <cellStyle name="Comma 2 4 2 2 2 3 3" xfId="1510"/>
    <cellStyle name="Comma 2 4 2 2 2 3 3 2" xfId="18154"/>
    <cellStyle name="Comma 2 4 2 2 2 3 3 3" xfId="16070"/>
    <cellStyle name="Comma 2 4 2 2 2 3 3 4" xfId="13986"/>
    <cellStyle name="Comma 2 4 2 2 2 3 3 5" xfId="11902"/>
    <cellStyle name="Comma 2 4 2 2 2 3 3 6" xfId="9818"/>
    <cellStyle name="Comma 2 4 2 2 2 3 3 7" xfId="7734"/>
    <cellStyle name="Comma 2 4 2 2 2 3 3 8" xfId="5650"/>
    <cellStyle name="Comma 2 4 2 2 2 3 3 9" xfId="3594"/>
    <cellStyle name="Comma 2 4 2 2 2 3 4" xfId="17112"/>
    <cellStyle name="Comma 2 4 2 2 2 3 5" xfId="15028"/>
    <cellStyle name="Comma 2 4 2 2 2 3 6" xfId="12944"/>
    <cellStyle name="Comma 2 4 2 2 2 3 7" xfId="10860"/>
    <cellStyle name="Comma 2 4 2 2 2 3 8" xfId="8776"/>
    <cellStyle name="Comma 2 4 2 2 2 3 9" xfId="6692"/>
    <cellStyle name="Comma 2 4 2 2 2 4" xfId="723"/>
    <cellStyle name="Comma 2 4 2 2 2 4 10" xfId="2809"/>
    <cellStyle name="Comma 2 4 2 2 2 4 2" xfId="1767"/>
    <cellStyle name="Comma 2 4 2 2 2 4 2 2" xfId="18411"/>
    <cellStyle name="Comma 2 4 2 2 2 4 2 3" xfId="16327"/>
    <cellStyle name="Comma 2 4 2 2 2 4 2 4" xfId="14243"/>
    <cellStyle name="Comma 2 4 2 2 2 4 2 5" xfId="12159"/>
    <cellStyle name="Comma 2 4 2 2 2 4 2 6" xfId="10075"/>
    <cellStyle name="Comma 2 4 2 2 2 4 2 7" xfId="7991"/>
    <cellStyle name="Comma 2 4 2 2 2 4 2 8" xfId="5907"/>
    <cellStyle name="Comma 2 4 2 2 2 4 2 9" xfId="3851"/>
    <cellStyle name="Comma 2 4 2 2 2 4 3" xfId="17369"/>
    <cellStyle name="Comma 2 4 2 2 2 4 4" xfId="15285"/>
    <cellStyle name="Comma 2 4 2 2 2 4 5" xfId="13201"/>
    <cellStyle name="Comma 2 4 2 2 2 4 6" xfId="11117"/>
    <cellStyle name="Comma 2 4 2 2 2 4 7" xfId="9033"/>
    <cellStyle name="Comma 2 4 2 2 2 4 8" xfId="6949"/>
    <cellStyle name="Comma 2 4 2 2 2 4 9" xfId="4879"/>
    <cellStyle name="Comma 2 4 2 2 2 5" xfId="1247"/>
    <cellStyle name="Comma 2 4 2 2 2 5 2" xfId="17891"/>
    <cellStyle name="Comma 2 4 2 2 2 5 3" xfId="15807"/>
    <cellStyle name="Comma 2 4 2 2 2 5 4" xfId="13723"/>
    <cellStyle name="Comma 2 4 2 2 2 5 5" xfId="11639"/>
    <cellStyle name="Comma 2 4 2 2 2 5 6" xfId="9555"/>
    <cellStyle name="Comma 2 4 2 2 2 5 7" xfId="7471"/>
    <cellStyle name="Comma 2 4 2 2 2 5 8" xfId="5393"/>
    <cellStyle name="Comma 2 4 2 2 2 5 9" xfId="3331"/>
    <cellStyle name="Comma 2 4 2 2 2 6" xfId="16849"/>
    <cellStyle name="Comma 2 4 2 2 2 7" xfId="14765"/>
    <cellStyle name="Comma 2 4 2 2 2 8" xfId="12681"/>
    <cellStyle name="Comma 2 4 2 2 2 9" xfId="10597"/>
    <cellStyle name="Comma 2 4 2 2 3" xfId="151"/>
    <cellStyle name="Comma 2 4 2 2 3 10" xfId="8475"/>
    <cellStyle name="Comma 2 4 2 2 3 11" xfId="6391"/>
    <cellStyle name="Comma 2 4 2 2 3 12" xfId="4329"/>
    <cellStyle name="Comma 2 4 2 2 3 13" xfId="2251"/>
    <cellStyle name="Comma 2 4 2 2 3 2" xfId="273"/>
    <cellStyle name="Comma 2 4 2 2 3 2 10" xfId="6505"/>
    <cellStyle name="Comma 2 4 2 2 3 2 11" xfId="4437"/>
    <cellStyle name="Comma 2 4 2 2 3 2 12" xfId="2365"/>
    <cellStyle name="Comma 2 4 2 2 3 2 2" xfId="538"/>
    <cellStyle name="Comma 2 4 2 2 3 2 2 10" xfId="4694"/>
    <cellStyle name="Comma 2 4 2 2 3 2 2 11" xfId="2624"/>
    <cellStyle name="Comma 2 4 2 2 3 2 2 2" xfId="1052"/>
    <cellStyle name="Comma 2 4 2 2 3 2 2 2 10" xfId="3138"/>
    <cellStyle name="Comma 2 4 2 2 3 2 2 2 2" xfId="2096"/>
    <cellStyle name="Comma 2 4 2 2 3 2 2 2 2 2" xfId="18740"/>
    <cellStyle name="Comma 2 4 2 2 3 2 2 2 2 3" xfId="16656"/>
    <cellStyle name="Comma 2 4 2 2 3 2 2 2 2 4" xfId="14572"/>
    <cellStyle name="Comma 2 4 2 2 3 2 2 2 2 5" xfId="12488"/>
    <cellStyle name="Comma 2 4 2 2 3 2 2 2 2 6" xfId="10404"/>
    <cellStyle name="Comma 2 4 2 2 3 2 2 2 2 7" xfId="8320"/>
    <cellStyle name="Comma 2 4 2 2 3 2 2 2 2 8" xfId="6236"/>
    <cellStyle name="Comma 2 4 2 2 3 2 2 2 2 9" xfId="4180"/>
    <cellStyle name="Comma 2 4 2 2 3 2 2 2 3" xfId="17698"/>
    <cellStyle name="Comma 2 4 2 2 3 2 2 2 4" xfId="15614"/>
    <cellStyle name="Comma 2 4 2 2 3 2 2 2 5" xfId="13530"/>
    <cellStyle name="Comma 2 4 2 2 3 2 2 2 6" xfId="11446"/>
    <cellStyle name="Comma 2 4 2 2 3 2 2 2 7" xfId="9362"/>
    <cellStyle name="Comma 2 4 2 2 3 2 2 2 8" xfId="7278"/>
    <cellStyle name="Comma 2 4 2 2 3 2 2 2 9" xfId="5208"/>
    <cellStyle name="Comma 2 4 2 2 3 2 2 3" xfId="1582"/>
    <cellStyle name="Comma 2 4 2 2 3 2 2 3 2" xfId="18226"/>
    <cellStyle name="Comma 2 4 2 2 3 2 2 3 3" xfId="16142"/>
    <cellStyle name="Comma 2 4 2 2 3 2 2 3 4" xfId="14058"/>
    <cellStyle name="Comma 2 4 2 2 3 2 2 3 5" xfId="11974"/>
    <cellStyle name="Comma 2 4 2 2 3 2 2 3 6" xfId="9890"/>
    <cellStyle name="Comma 2 4 2 2 3 2 2 3 7" xfId="7806"/>
    <cellStyle name="Comma 2 4 2 2 3 2 2 3 8" xfId="5722"/>
    <cellStyle name="Comma 2 4 2 2 3 2 2 3 9" xfId="3666"/>
    <cellStyle name="Comma 2 4 2 2 3 2 2 4" xfId="17184"/>
    <cellStyle name="Comma 2 4 2 2 3 2 2 5" xfId="15100"/>
    <cellStyle name="Comma 2 4 2 2 3 2 2 6" xfId="13016"/>
    <cellStyle name="Comma 2 4 2 2 3 2 2 7" xfId="10932"/>
    <cellStyle name="Comma 2 4 2 2 3 2 2 8" xfId="8848"/>
    <cellStyle name="Comma 2 4 2 2 3 2 2 9" xfId="6764"/>
    <cellStyle name="Comma 2 4 2 2 3 2 3" xfId="795"/>
    <cellStyle name="Comma 2 4 2 2 3 2 3 10" xfId="2881"/>
    <cellStyle name="Comma 2 4 2 2 3 2 3 2" xfId="1839"/>
    <cellStyle name="Comma 2 4 2 2 3 2 3 2 2" xfId="18483"/>
    <cellStyle name="Comma 2 4 2 2 3 2 3 2 3" xfId="16399"/>
    <cellStyle name="Comma 2 4 2 2 3 2 3 2 4" xfId="14315"/>
    <cellStyle name="Comma 2 4 2 2 3 2 3 2 5" xfId="12231"/>
    <cellStyle name="Comma 2 4 2 2 3 2 3 2 6" xfId="10147"/>
    <cellStyle name="Comma 2 4 2 2 3 2 3 2 7" xfId="8063"/>
    <cellStyle name="Comma 2 4 2 2 3 2 3 2 8" xfId="5979"/>
    <cellStyle name="Comma 2 4 2 2 3 2 3 2 9" xfId="3923"/>
    <cellStyle name="Comma 2 4 2 2 3 2 3 3" xfId="17441"/>
    <cellStyle name="Comma 2 4 2 2 3 2 3 4" xfId="15357"/>
    <cellStyle name="Comma 2 4 2 2 3 2 3 5" xfId="13273"/>
    <cellStyle name="Comma 2 4 2 2 3 2 3 6" xfId="11189"/>
    <cellStyle name="Comma 2 4 2 2 3 2 3 7" xfId="9105"/>
    <cellStyle name="Comma 2 4 2 2 3 2 3 8" xfId="7021"/>
    <cellStyle name="Comma 2 4 2 2 3 2 3 9" xfId="4951"/>
    <cellStyle name="Comma 2 4 2 2 3 2 4" xfId="1323"/>
    <cellStyle name="Comma 2 4 2 2 3 2 4 2" xfId="17967"/>
    <cellStyle name="Comma 2 4 2 2 3 2 4 3" xfId="15883"/>
    <cellStyle name="Comma 2 4 2 2 3 2 4 4" xfId="13799"/>
    <cellStyle name="Comma 2 4 2 2 3 2 4 5" xfId="11715"/>
    <cellStyle name="Comma 2 4 2 2 3 2 4 6" xfId="9631"/>
    <cellStyle name="Comma 2 4 2 2 3 2 4 7" xfId="7547"/>
    <cellStyle name="Comma 2 4 2 2 3 2 4 8" xfId="5465"/>
    <cellStyle name="Comma 2 4 2 2 3 2 4 9" xfId="3407"/>
    <cellStyle name="Comma 2 4 2 2 3 2 5" xfId="16925"/>
    <cellStyle name="Comma 2 4 2 2 3 2 6" xfId="14841"/>
    <cellStyle name="Comma 2 4 2 2 3 2 7" xfId="12757"/>
    <cellStyle name="Comma 2 4 2 2 3 2 8" xfId="10673"/>
    <cellStyle name="Comma 2 4 2 2 3 2 9" xfId="8589"/>
    <cellStyle name="Comma 2 4 2 2 3 3" xfId="430"/>
    <cellStyle name="Comma 2 4 2 2 3 3 10" xfId="4586"/>
    <cellStyle name="Comma 2 4 2 2 3 3 11" xfId="2516"/>
    <cellStyle name="Comma 2 4 2 2 3 3 2" xfId="944"/>
    <cellStyle name="Comma 2 4 2 2 3 3 2 10" xfId="3030"/>
    <cellStyle name="Comma 2 4 2 2 3 3 2 2" xfId="1988"/>
    <cellStyle name="Comma 2 4 2 2 3 3 2 2 2" xfId="18632"/>
    <cellStyle name="Comma 2 4 2 2 3 3 2 2 3" xfId="16548"/>
    <cellStyle name="Comma 2 4 2 2 3 3 2 2 4" xfId="14464"/>
    <cellStyle name="Comma 2 4 2 2 3 3 2 2 5" xfId="12380"/>
    <cellStyle name="Comma 2 4 2 2 3 3 2 2 6" xfId="10296"/>
    <cellStyle name="Comma 2 4 2 2 3 3 2 2 7" xfId="8212"/>
    <cellStyle name="Comma 2 4 2 2 3 3 2 2 8" xfId="6128"/>
    <cellStyle name="Comma 2 4 2 2 3 3 2 2 9" xfId="4072"/>
    <cellStyle name="Comma 2 4 2 2 3 3 2 3" xfId="17590"/>
    <cellStyle name="Comma 2 4 2 2 3 3 2 4" xfId="15506"/>
    <cellStyle name="Comma 2 4 2 2 3 3 2 5" xfId="13422"/>
    <cellStyle name="Comma 2 4 2 2 3 3 2 6" xfId="11338"/>
    <cellStyle name="Comma 2 4 2 2 3 3 2 7" xfId="9254"/>
    <cellStyle name="Comma 2 4 2 2 3 3 2 8" xfId="7170"/>
    <cellStyle name="Comma 2 4 2 2 3 3 2 9" xfId="5100"/>
    <cellStyle name="Comma 2 4 2 2 3 3 3" xfId="1474"/>
    <cellStyle name="Comma 2 4 2 2 3 3 3 2" xfId="18118"/>
    <cellStyle name="Comma 2 4 2 2 3 3 3 3" xfId="16034"/>
    <cellStyle name="Comma 2 4 2 2 3 3 3 4" xfId="13950"/>
    <cellStyle name="Comma 2 4 2 2 3 3 3 5" xfId="11866"/>
    <cellStyle name="Comma 2 4 2 2 3 3 3 6" xfId="9782"/>
    <cellStyle name="Comma 2 4 2 2 3 3 3 7" xfId="7698"/>
    <cellStyle name="Comma 2 4 2 2 3 3 3 8" xfId="5614"/>
    <cellStyle name="Comma 2 4 2 2 3 3 3 9" xfId="3558"/>
    <cellStyle name="Comma 2 4 2 2 3 3 4" xfId="17076"/>
    <cellStyle name="Comma 2 4 2 2 3 3 5" xfId="14992"/>
    <cellStyle name="Comma 2 4 2 2 3 3 6" xfId="12908"/>
    <cellStyle name="Comma 2 4 2 2 3 3 7" xfId="10824"/>
    <cellStyle name="Comma 2 4 2 2 3 3 8" xfId="8740"/>
    <cellStyle name="Comma 2 4 2 2 3 3 9" xfId="6656"/>
    <cellStyle name="Comma 2 4 2 2 3 4" xfId="687"/>
    <cellStyle name="Comma 2 4 2 2 3 4 10" xfId="2773"/>
    <cellStyle name="Comma 2 4 2 2 3 4 2" xfId="1731"/>
    <cellStyle name="Comma 2 4 2 2 3 4 2 2" xfId="18375"/>
    <cellStyle name="Comma 2 4 2 2 3 4 2 3" xfId="16291"/>
    <cellStyle name="Comma 2 4 2 2 3 4 2 4" xfId="14207"/>
    <cellStyle name="Comma 2 4 2 2 3 4 2 5" xfId="12123"/>
    <cellStyle name="Comma 2 4 2 2 3 4 2 6" xfId="10039"/>
    <cellStyle name="Comma 2 4 2 2 3 4 2 7" xfId="7955"/>
    <cellStyle name="Comma 2 4 2 2 3 4 2 8" xfId="5871"/>
    <cellStyle name="Comma 2 4 2 2 3 4 2 9" xfId="3815"/>
    <cellStyle name="Comma 2 4 2 2 3 4 3" xfId="17333"/>
    <cellStyle name="Comma 2 4 2 2 3 4 4" xfId="15249"/>
    <cellStyle name="Comma 2 4 2 2 3 4 5" xfId="13165"/>
    <cellStyle name="Comma 2 4 2 2 3 4 6" xfId="11081"/>
    <cellStyle name="Comma 2 4 2 2 3 4 7" xfId="8997"/>
    <cellStyle name="Comma 2 4 2 2 3 4 8" xfId="6913"/>
    <cellStyle name="Comma 2 4 2 2 3 4 9" xfId="4843"/>
    <cellStyle name="Comma 2 4 2 2 3 5" xfId="1209"/>
    <cellStyle name="Comma 2 4 2 2 3 5 2" xfId="17853"/>
    <cellStyle name="Comma 2 4 2 2 3 5 3" xfId="15769"/>
    <cellStyle name="Comma 2 4 2 2 3 5 4" xfId="13685"/>
    <cellStyle name="Comma 2 4 2 2 3 5 5" xfId="11601"/>
    <cellStyle name="Comma 2 4 2 2 3 5 6" xfId="9517"/>
    <cellStyle name="Comma 2 4 2 2 3 5 7" xfId="7433"/>
    <cellStyle name="Comma 2 4 2 2 3 5 8" xfId="5357"/>
    <cellStyle name="Comma 2 4 2 2 3 5 9" xfId="3293"/>
    <cellStyle name="Comma 2 4 2 2 3 6" xfId="16811"/>
    <cellStyle name="Comma 2 4 2 2 3 7" xfId="14727"/>
    <cellStyle name="Comma 2 4 2 2 3 8" xfId="12643"/>
    <cellStyle name="Comma 2 4 2 2 3 9" xfId="10559"/>
    <cellStyle name="Comma 2 4 2 2 4" xfId="234"/>
    <cellStyle name="Comma 2 4 2 2 4 10" xfId="6467"/>
    <cellStyle name="Comma 2 4 2 2 4 11" xfId="4401"/>
    <cellStyle name="Comma 2 4 2 2 4 12" xfId="2327"/>
    <cellStyle name="Comma 2 4 2 2 4 2" xfId="502"/>
    <cellStyle name="Comma 2 4 2 2 4 2 10" xfId="4658"/>
    <cellStyle name="Comma 2 4 2 2 4 2 11" xfId="2588"/>
    <cellStyle name="Comma 2 4 2 2 4 2 2" xfId="1016"/>
    <cellStyle name="Comma 2 4 2 2 4 2 2 10" xfId="3102"/>
    <cellStyle name="Comma 2 4 2 2 4 2 2 2" xfId="2060"/>
    <cellStyle name="Comma 2 4 2 2 4 2 2 2 2" xfId="18704"/>
    <cellStyle name="Comma 2 4 2 2 4 2 2 2 3" xfId="16620"/>
    <cellStyle name="Comma 2 4 2 2 4 2 2 2 4" xfId="14536"/>
    <cellStyle name="Comma 2 4 2 2 4 2 2 2 5" xfId="12452"/>
    <cellStyle name="Comma 2 4 2 2 4 2 2 2 6" xfId="10368"/>
    <cellStyle name="Comma 2 4 2 2 4 2 2 2 7" xfId="8284"/>
    <cellStyle name="Comma 2 4 2 2 4 2 2 2 8" xfId="6200"/>
    <cellStyle name="Comma 2 4 2 2 4 2 2 2 9" xfId="4144"/>
    <cellStyle name="Comma 2 4 2 2 4 2 2 3" xfId="17662"/>
    <cellStyle name="Comma 2 4 2 2 4 2 2 4" xfId="15578"/>
    <cellStyle name="Comma 2 4 2 2 4 2 2 5" xfId="13494"/>
    <cellStyle name="Comma 2 4 2 2 4 2 2 6" xfId="11410"/>
    <cellStyle name="Comma 2 4 2 2 4 2 2 7" xfId="9326"/>
    <cellStyle name="Comma 2 4 2 2 4 2 2 8" xfId="7242"/>
    <cellStyle name="Comma 2 4 2 2 4 2 2 9" xfId="5172"/>
    <cellStyle name="Comma 2 4 2 2 4 2 3" xfId="1546"/>
    <cellStyle name="Comma 2 4 2 2 4 2 3 2" xfId="18190"/>
    <cellStyle name="Comma 2 4 2 2 4 2 3 3" xfId="16106"/>
    <cellStyle name="Comma 2 4 2 2 4 2 3 4" xfId="14022"/>
    <cellStyle name="Comma 2 4 2 2 4 2 3 5" xfId="11938"/>
    <cellStyle name="Comma 2 4 2 2 4 2 3 6" xfId="9854"/>
    <cellStyle name="Comma 2 4 2 2 4 2 3 7" xfId="7770"/>
    <cellStyle name="Comma 2 4 2 2 4 2 3 8" xfId="5686"/>
    <cellStyle name="Comma 2 4 2 2 4 2 3 9" xfId="3630"/>
    <cellStyle name="Comma 2 4 2 2 4 2 4" xfId="17148"/>
    <cellStyle name="Comma 2 4 2 2 4 2 5" xfId="15064"/>
    <cellStyle name="Comma 2 4 2 2 4 2 6" xfId="12980"/>
    <cellStyle name="Comma 2 4 2 2 4 2 7" xfId="10896"/>
    <cellStyle name="Comma 2 4 2 2 4 2 8" xfId="8812"/>
    <cellStyle name="Comma 2 4 2 2 4 2 9" xfId="6728"/>
    <cellStyle name="Comma 2 4 2 2 4 3" xfId="759"/>
    <cellStyle name="Comma 2 4 2 2 4 3 10" xfId="2845"/>
    <cellStyle name="Comma 2 4 2 2 4 3 2" xfId="1803"/>
    <cellStyle name="Comma 2 4 2 2 4 3 2 2" xfId="18447"/>
    <cellStyle name="Comma 2 4 2 2 4 3 2 3" xfId="16363"/>
    <cellStyle name="Comma 2 4 2 2 4 3 2 4" xfId="14279"/>
    <cellStyle name="Comma 2 4 2 2 4 3 2 5" xfId="12195"/>
    <cellStyle name="Comma 2 4 2 2 4 3 2 6" xfId="10111"/>
    <cellStyle name="Comma 2 4 2 2 4 3 2 7" xfId="8027"/>
    <cellStyle name="Comma 2 4 2 2 4 3 2 8" xfId="5943"/>
    <cellStyle name="Comma 2 4 2 2 4 3 2 9" xfId="3887"/>
    <cellStyle name="Comma 2 4 2 2 4 3 3" xfId="17405"/>
    <cellStyle name="Comma 2 4 2 2 4 3 4" xfId="15321"/>
    <cellStyle name="Comma 2 4 2 2 4 3 5" xfId="13237"/>
    <cellStyle name="Comma 2 4 2 2 4 3 6" xfId="11153"/>
    <cellStyle name="Comma 2 4 2 2 4 3 7" xfId="9069"/>
    <cellStyle name="Comma 2 4 2 2 4 3 8" xfId="6985"/>
    <cellStyle name="Comma 2 4 2 2 4 3 9" xfId="4915"/>
    <cellStyle name="Comma 2 4 2 2 4 4" xfId="1285"/>
    <cellStyle name="Comma 2 4 2 2 4 4 2" xfId="17929"/>
    <cellStyle name="Comma 2 4 2 2 4 4 3" xfId="15845"/>
    <cellStyle name="Comma 2 4 2 2 4 4 4" xfId="13761"/>
    <cellStyle name="Comma 2 4 2 2 4 4 5" xfId="11677"/>
    <cellStyle name="Comma 2 4 2 2 4 4 6" xfId="9593"/>
    <cellStyle name="Comma 2 4 2 2 4 4 7" xfId="7509"/>
    <cellStyle name="Comma 2 4 2 2 4 4 8" xfId="5429"/>
    <cellStyle name="Comma 2 4 2 2 4 4 9" xfId="3369"/>
    <cellStyle name="Comma 2 4 2 2 4 5" xfId="16887"/>
    <cellStyle name="Comma 2 4 2 2 4 6" xfId="14803"/>
    <cellStyle name="Comma 2 4 2 2 4 7" xfId="12719"/>
    <cellStyle name="Comma 2 4 2 2 4 8" xfId="10635"/>
    <cellStyle name="Comma 2 4 2 2 4 9" xfId="8551"/>
    <cellStyle name="Comma 2 4 2 2 5" xfId="394"/>
    <cellStyle name="Comma 2 4 2 2 5 10" xfId="4550"/>
    <cellStyle name="Comma 2 4 2 2 5 11" xfId="2480"/>
    <cellStyle name="Comma 2 4 2 2 5 2" xfId="908"/>
    <cellStyle name="Comma 2 4 2 2 5 2 10" xfId="2994"/>
    <cellStyle name="Comma 2 4 2 2 5 2 2" xfId="1952"/>
    <cellStyle name="Comma 2 4 2 2 5 2 2 2" xfId="18596"/>
    <cellStyle name="Comma 2 4 2 2 5 2 2 3" xfId="16512"/>
    <cellStyle name="Comma 2 4 2 2 5 2 2 4" xfId="14428"/>
    <cellStyle name="Comma 2 4 2 2 5 2 2 5" xfId="12344"/>
    <cellStyle name="Comma 2 4 2 2 5 2 2 6" xfId="10260"/>
    <cellStyle name="Comma 2 4 2 2 5 2 2 7" xfId="8176"/>
    <cellStyle name="Comma 2 4 2 2 5 2 2 8" xfId="6092"/>
    <cellStyle name="Comma 2 4 2 2 5 2 2 9" xfId="4036"/>
    <cellStyle name="Comma 2 4 2 2 5 2 3" xfId="17554"/>
    <cellStyle name="Comma 2 4 2 2 5 2 4" xfId="15470"/>
    <cellStyle name="Comma 2 4 2 2 5 2 5" xfId="13386"/>
    <cellStyle name="Comma 2 4 2 2 5 2 6" xfId="11302"/>
    <cellStyle name="Comma 2 4 2 2 5 2 7" xfId="9218"/>
    <cellStyle name="Comma 2 4 2 2 5 2 8" xfId="7134"/>
    <cellStyle name="Comma 2 4 2 2 5 2 9" xfId="5064"/>
    <cellStyle name="Comma 2 4 2 2 5 3" xfId="1438"/>
    <cellStyle name="Comma 2 4 2 2 5 3 2" xfId="18082"/>
    <cellStyle name="Comma 2 4 2 2 5 3 3" xfId="15998"/>
    <cellStyle name="Comma 2 4 2 2 5 3 4" xfId="13914"/>
    <cellStyle name="Comma 2 4 2 2 5 3 5" xfId="11830"/>
    <cellStyle name="Comma 2 4 2 2 5 3 6" xfId="9746"/>
    <cellStyle name="Comma 2 4 2 2 5 3 7" xfId="7662"/>
    <cellStyle name="Comma 2 4 2 2 5 3 8" xfId="5578"/>
    <cellStyle name="Comma 2 4 2 2 5 3 9" xfId="3522"/>
    <cellStyle name="Comma 2 4 2 2 5 4" xfId="17040"/>
    <cellStyle name="Comma 2 4 2 2 5 5" xfId="14956"/>
    <cellStyle name="Comma 2 4 2 2 5 6" xfId="12872"/>
    <cellStyle name="Comma 2 4 2 2 5 7" xfId="10788"/>
    <cellStyle name="Comma 2 4 2 2 5 8" xfId="8704"/>
    <cellStyle name="Comma 2 4 2 2 5 9" xfId="6620"/>
    <cellStyle name="Comma 2 4 2 2 6" xfId="651"/>
    <cellStyle name="Comma 2 4 2 2 6 10" xfId="2737"/>
    <cellStyle name="Comma 2 4 2 2 6 2" xfId="1695"/>
    <cellStyle name="Comma 2 4 2 2 6 2 2" xfId="18339"/>
    <cellStyle name="Comma 2 4 2 2 6 2 3" xfId="16255"/>
    <cellStyle name="Comma 2 4 2 2 6 2 4" xfId="14171"/>
    <cellStyle name="Comma 2 4 2 2 6 2 5" xfId="12087"/>
    <cellStyle name="Comma 2 4 2 2 6 2 6" xfId="10003"/>
    <cellStyle name="Comma 2 4 2 2 6 2 7" xfId="7919"/>
    <cellStyle name="Comma 2 4 2 2 6 2 8" xfId="5835"/>
    <cellStyle name="Comma 2 4 2 2 6 2 9" xfId="3779"/>
    <cellStyle name="Comma 2 4 2 2 6 3" xfId="17297"/>
    <cellStyle name="Comma 2 4 2 2 6 4" xfId="15213"/>
    <cellStyle name="Comma 2 4 2 2 6 5" xfId="13129"/>
    <cellStyle name="Comma 2 4 2 2 6 6" xfId="11045"/>
    <cellStyle name="Comma 2 4 2 2 6 7" xfId="8961"/>
    <cellStyle name="Comma 2 4 2 2 6 8" xfId="6877"/>
    <cellStyle name="Comma 2 4 2 2 6 9" xfId="4807"/>
    <cellStyle name="Comma 2 4 2 2 7" xfId="1171"/>
    <cellStyle name="Comma 2 4 2 2 7 2" xfId="17815"/>
    <cellStyle name="Comma 2 4 2 2 7 3" xfId="15731"/>
    <cellStyle name="Comma 2 4 2 2 7 4" xfId="13647"/>
    <cellStyle name="Comma 2 4 2 2 7 5" xfId="11563"/>
    <cellStyle name="Comma 2 4 2 2 7 6" xfId="9479"/>
    <cellStyle name="Comma 2 4 2 2 7 7" xfId="7395"/>
    <cellStyle name="Comma 2 4 2 2 7 8" xfId="5321"/>
    <cellStyle name="Comma 2 4 2 2 7 9" xfId="3255"/>
    <cellStyle name="Comma 2 4 2 2 8" xfId="16773"/>
    <cellStyle name="Comma 2 4 2 2 9" xfId="14689"/>
    <cellStyle name="Comma 2 4 2 3" xfId="170"/>
    <cellStyle name="Comma 2 4 2 3 10" xfId="8494"/>
    <cellStyle name="Comma 2 4 2 3 11" xfId="6410"/>
    <cellStyle name="Comma 2 4 2 3 12" xfId="4347"/>
    <cellStyle name="Comma 2 4 2 3 13" xfId="2270"/>
    <cellStyle name="Comma 2 4 2 3 2" xfId="292"/>
    <cellStyle name="Comma 2 4 2 3 2 10" xfId="6524"/>
    <cellStyle name="Comma 2 4 2 3 2 11" xfId="4455"/>
    <cellStyle name="Comma 2 4 2 3 2 12" xfId="2384"/>
    <cellStyle name="Comma 2 4 2 3 2 2" xfId="556"/>
    <cellStyle name="Comma 2 4 2 3 2 2 10" xfId="4712"/>
    <cellStyle name="Comma 2 4 2 3 2 2 11" xfId="2642"/>
    <cellStyle name="Comma 2 4 2 3 2 2 2" xfId="1070"/>
    <cellStyle name="Comma 2 4 2 3 2 2 2 10" xfId="3156"/>
    <cellStyle name="Comma 2 4 2 3 2 2 2 2" xfId="2114"/>
    <cellStyle name="Comma 2 4 2 3 2 2 2 2 2" xfId="18758"/>
    <cellStyle name="Comma 2 4 2 3 2 2 2 2 3" xfId="16674"/>
    <cellStyle name="Comma 2 4 2 3 2 2 2 2 4" xfId="14590"/>
    <cellStyle name="Comma 2 4 2 3 2 2 2 2 5" xfId="12506"/>
    <cellStyle name="Comma 2 4 2 3 2 2 2 2 6" xfId="10422"/>
    <cellStyle name="Comma 2 4 2 3 2 2 2 2 7" xfId="8338"/>
    <cellStyle name="Comma 2 4 2 3 2 2 2 2 8" xfId="6254"/>
    <cellStyle name="Comma 2 4 2 3 2 2 2 2 9" xfId="4198"/>
    <cellStyle name="Comma 2 4 2 3 2 2 2 3" xfId="17716"/>
    <cellStyle name="Comma 2 4 2 3 2 2 2 4" xfId="15632"/>
    <cellStyle name="Comma 2 4 2 3 2 2 2 5" xfId="13548"/>
    <cellStyle name="Comma 2 4 2 3 2 2 2 6" xfId="11464"/>
    <cellStyle name="Comma 2 4 2 3 2 2 2 7" xfId="9380"/>
    <cellStyle name="Comma 2 4 2 3 2 2 2 8" xfId="7296"/>
    <cellStyle name="Comma 2 4 2 3 2 2 2 9" xfId="5226"/>
    <cellStyle name="Comma 2 4 2 3 2 2 3" xfId="1600"/>
    <cellStyle name="Comma 2 4 2 3 2 2 3 2" xfId="18244"/>
    <cellStyle name="Comma 2 4 2 3 2 2 3 3" xfId="16160"/>
    <cellStyle name="Comma 2 4 2 3 2 2 3 4" xfId="14076"/>
    <cellStyle name="Comma 2 4 2 3 2 2 3 5" xfId="11992"/>
    <cellStyle name="Comma 2 4 2 3 2 2 3 6" xfId="9908"/>
    <cellStyle name="Comma 2 4 2 3 2 2 3 7" xfId="7824"/>
    <cellStyle name="Comma 2 4 2 3 2 2 3 8" xfId="5740"/>
    <cellStyle name="Comma 2 4 2 3 2 2 3 9" xfId="3684"/>
    <cellStyle name="Comma 2 4 2 3 2 2 4" xfId="17202"/>
    <cellStyle name="Comma 2 4 2 3 2 2 5" xfId="15118"/>
    <cellStyle name="Comma 2 4 2 3 2 2 6" xfId="13034"/>
    <cellStyle name="Comma 2 4 2 3 2 2 7" xfId="10950"/>
    <cellStyle name="Comma 2 4 2 3 2 2 8" xfId="8866"/>
    <cellStyle name="Comma 2 4 2 3 2 2 9" xfId="6782"/>
    <cellStyle name="Comma 2 4 2 3 2 3" xfId="813"/>
    <cellStyle name="Comma 2 4 2 3 2 3 10" xfId="2899"/>
    <cellStyle name="Comma 2 4 2 3 2 3 2" xfId="1857"/>
    <cellStyle name="Comma 2 4 2 3 2 3 2 2" xfId="18501"/>
    <cellStyle name="Comma 2 4 2 3 2 3 2 3" xfId="16417"/>
    <cellStyle name="Comma 2 4 2 3 2 3 2 4" xfId="14333"/>
    <cellStyle name="Comma 2 4 2 3 2 3 2 5" xfId="12249"/>
    <cellStyle name="Comma 2 4 2 3 2 3 2 6" xfId="10165"/>
    <cellStyle name="Comma 2 4 2 3 2 3 2 7" xfId="8081"/>
    <cellStyle name="Comma 2 4 2 3 2 3 2 8" xfId="5997"/>
    <cellStyle name="Comma 2 4 2 3 2 3 2 9" xfId="3941"/>
    <cellStyle name="Comma 2 4 2 3 2 3 3" xfId="17459"/>
    <cellStyle name="Comma 2 4 2 3 2 3 4" xfId="15375"/>
    <cellStyle name="Comma 2 4 2 3 2 3 5" xfId="13291"/>
    <cellStyle name="Comma 2 4 2 3 2 3 6" xfId="11207"/>
    <cellStyle name="Comma 2 4 2 3 2 3 7" xfId="9123"/>
    <cellStyle name="Comma 2 4 2 3 2 3 8" xfId="7039"/>
    <cellStyle name="Comma 2 4 2 3 2 3 9" xfId="4969"/>
    <cellStyle name="Comma 2 4 2 3 2 4" xfId="1342"/>
    <cellStyle name="Comma 2 4 2 3 2 4 2" xfId="17986"/>
    <cellStyle name="Comma 2 4 2 3 2 4 3" xfId="15902"/>
    <cellStyle name="Comma 2 4 2 3 2 4 4" xfId="13818"/>
    <cellStyle name="Comma 2 4 2 3 2 4 5" xfId="11734"/>
    <cellStyle name="Comma 2 4 2 3 2 4 6" xfId="9650"/>
    <cellStyle name="Comma 2 4 2 3 2 4 7" xfId="7566"/>
    <cellStyle name="Comma 2 4 2 3 2 4 8" xfId="5483"/>
    <cellStyle name="Comma 2 4 2 3 2 4 9" xfId="3426"/>
    <cellStyle name="Comma 2 4 2 3 2 5" xfId="16944"/>
    <cellStyle name="Comma 2 4 2 3 2 6" xfId="14860"/>
    <cellStyle name="Comma 2 4 2 3 2 7" xfId="12776"/>
    <cellStyle name="Comma 2 4 2 3 2 8" xfId="10692"/>
    <cellStyle name="Comma 2 4 2 3 2 9" xfId="8608"/>
    <cellStyle name="Comma 2 4 2 3 3" xfId="448"/>
    <cellStyle name="Comma 2 4 2 3 3 10" xfId="4604"/>
    <cellStyle name="Comma 2 4 2 3 3 11" xfId="2534"/>
    <cellStyle name="Comma 2 4 2 3 3 2" xfId="962"/>
    <cellStyle name="Comma 2 4 2 3 3 2 10" xfId="3048"/>
    <cellStyle name="Comma 2 4 2 3 3 2 2" xfId="2006"/>
    <cellStyle name="Comma 2 4 2 3 3 2 2 2" xfId="18650"/>
    <cellStyle name="Comma 2 4 2 3 3 2 2 3" xfId="16566"/>
    <cellStyle name="Comma 2 4 2 3 3 2 2 4" xfId="14482"/>
    <cellStyle name="Comma 2 4 2 3 3 2 2 5" xfId="12398"/>
    <cellStyle name="Comma 2 4 2 3 3 2 2 6" xfId="10314"/>
    <cellStyle name="Comma 2 4 2 3 3 2 2 7" xfId="8230"/>
    <cellStyle name="Comma 2 4 2 3 3 2 2 8" xfId="6146"/>
    <cellStyle name="Comma 2 4 2 3 3 2 2 9" xfId="4090"/>
    <cellStyle name="Comma 2 4 2 3 3 2 3" xfId="17608"/>
    <cellStyle name="Comma 2 4 2 3 3 2 4" xfId="15524"/>
    <cellStyle name="Comma 2 4 2 3 3 2 5" xfId="13440"/>
    <cellStyle name="Comma 2 4 2 3 3 2 6" xfId="11356"/>
    <cellStyle name="Comma 2 4 2 3 3 2 7" xfId="9272"/>
    <cellStyle name="Comma 2 4 2 3 3 2 8" xfId="7188"/>
    <cellStyle name="Comma 2 4 2 3 3 2 9" xfId="5118"/>
    <cellStyle name="Comma 2 4 2 3 3 3" xfId="1492"/>
    <cellStyle name="Comma 2 4 2 3 3 3 2" xfId="18136"/>
    <cellStyle name="Comma 2 4 2 3 3 3 3" xfId="16052"/>
    <cellStyle name="Comma 2 4 2 3 3 3 4" xfId="13968"/>
    <cellStyle name="Comma 2 4 2 3 3 3 5" xfId="11884"/>
    <cellStyle name="Comma 2 4 2 3 3 3 6" xfId="9800"/>
    <cellStyle name="Comma 2 4 2 3 3 3 7" xfId="7716"/>
    <cellStyle name="Comma 2 4 2 3 3 3 8" xfId="5632"/>
    <cellStyle name="Comma 2 4 2 3 3 3 9" xfId="3576"/>
    <cellStyle name="Comma 2 4 2 3 3 4" xfId="17094"/>
    <cellStyle name="Comma 2 4 2 3 3 5" xfId="15010"/>
    <cellStyle name="Comma 2 4 2 3 3 6" xfId="12926"/>
    <cellStyle name="Comma 2 4 2 3 3 7" xfId="10842"/>
    <cellStyle name="Comma 2 4 2 3 3 8" xfId="8758"/>
    <cellStyle name="Comma 2 4 2 3 3 9" xfId="6674"/>
    <cellStyle name="Comma 2 4 2 3 4" xfId="705"/>
    <cellStyle name="Comma 2 4 2 3 4 10" xfId="2791"/>
    <cellStyle name="Comma 2 4 2 3 4 2" xfId="1749"/>
    <cellStyle name="Comma 2 4 2 3 4 2 2" xfId="18393"/>
    <cellStyle name="Comma 2 4 2 3 4 2 3" xfId="16309"/>
    <cellStyle name="Comma 2 4 2 3 4 2 4" xfId="14225"/>
    <cellStyle name="Comma 2 4 2 3 4 2 5" xfId="12141"/>
    <cellStyle name="Comma 2 4 2 3 4 2 6" xfId="10057"/>
    <cellStyle name="Comma 2 4 2 3 4 2 7" xfId="7973"/>
    <cellStyle name="Comma 2 4 2 3 4 2 8" xfId="5889"/>
    <cellStyle name="Comma 2 4 2 3 4 2 9" xfId="3833"/>
    <cellStyle name="Comma 2 4 2 3 4 3" xfId="17351"/>
    <cellStyle name="Comma 2 4 2 3 4 4" xfId="15267"/>
    <cellStyle name="Comma 2 4 2 3 4 5" xfId="13183"/>
    <cellStyle name="Comma 2 4 2 3 4 6" xfId="11099"/>
    <cellStyle name="Comma 2 4 2 3 4 7" xfId="9015"/>
    <cellStyle name="Comma 2 4 2 3 4 8" xfId="6931"/>
    <cellStyle name="Comma 2 4 2 3 4 9" xfId="4861"/>
    <cellStyle name="Comma 2 4 2 3 5" xfId="1228"/>
    <cellStyle name="Comma 2 4 2 3 5 2" xfId="17872"/>
    <cellStyle name="Comma 2 4 2 3 5 3" xfId="15788"/>
    <cellStyle name="Comma 2 4 2 3 5 4" xfId="13704"/>
    <cellStyle name="Comma 2 4 2 3 5 5" xfId="11620"/>
    <cellStyle name="Comma 2 4 2 3 5 6" xfId="9536"/>
    <cellStyle name="Comma 2 4 2 3 5 7" xfId="7452"/>
    <cellStyle name="Comma 2 4 2 3 5 8" xfId="5375"/>
    <cellStyle name="Comma 2 4 2 3 5 9" xfId="3312"/>
    <cellStyle name="Comma 2 4 2 3 6" xfId="16830"/>
    <cellStyle name="Comma 2 4 2 3 7" xfId="14746"/>
    <cellStyle name="Comma 2 4 2 3 8" xfId="12662"/>
    <cellStyle name="Comma 2 4 2 3 9" xfId="10578"/>
    <cellStyle name="Comma 2 4 2 4" xfId="132"/>
    <cellStyle name="Comma 2 4 2 4 10" xfId="8456"/>
    <cellStyle name="Comma 2 4 2 4 11" xfId="6372"/>
    <cellStyle name="Comma 2 4 2 4 12" xfId="4311"/>
    <cellStyle name="Comma 2 4 2 4 13" xfId="2232"/>
    <cellStyle name="Comma 2 4 2 4 2" xfId="254"/>
    <cellStyle name="Comma 2 4 2 4 2 10" xfId="6486"/>
    <cellStyle name="Comma 2 4 2 4 2 11" xfId="4419"/>
    <cellStyle name="Comma 2 4 2 4 2 12" xfId="2346"/>
    <cellStyle name="Comma 2 4 2 4 2 2" xfId="520"/>
    <cellStyle name="Comma 2 4 2 4 2 2 10" xfId="4676"/>
    <cellStyle name="Comma 2 4 2 4 2 2 11" xfId="2606"/>
    <cellStyle name="Comma 2 4 2 4 2 2 2" xfId="1034"/>
    <cellStyle name="Comma 2 4 2 4 2 2 2 10" xfId="3120"/>
    <cellStyle name="Comma 2 4 2 4 2 2 2 2" xfId="2078"/>
    <cellStyle name="Comma 2 4 2 4 2 2 2 2 2" xfId="18722"/>
    <cellStyle name="Comma 2 4 2 4 2 2 2 2 3" xfId="16638"/>
    <cellStyle name="Comma 2 4 2 4 2 2 2 2 4" xfId="14554"/>
    <cellStyle name="Comma 2 4 2 4 2 2 2 2 5" xfId="12470"/>
    <cellStyle name="Comma 2 4 2 4 2 2 2 2 6" xfId="10386"/>
    <cellStyle name="Comma 2 4 2 4 2 2 2 2 7" xfId="8302"/>
    <cellStyle name="Comma 2 4 2 4 2 2 2 2 8" xfId="6218"/>
    <cellStyle name="Comma 2 4 2 4 2 2 2 2 9" xfId="4162"/>
    <cellStyle name="Comma 2 4 2 4 2 2 2 3" xfId="17680"/>
    <cellStyle name="Comma 2 4 2 4 2 2 2 4" xfId="15596"/>
    <cellStyle name="Comma 2 4 2 4 2 2 2 5" xfId="13512"/>
    <cellStyle name="Comma 2 4 2 4 2 2 2 6" xfId="11428"/>
    <cellStyle name="Comma 2 4 2 4 2 2 2 7" xfId="9344"/>
    <cellStyle name="Comma 2 4 2 4 2 2 2 8" xfId="7260"/>
    <cellStyle name="Comma 2 4 2 4 2 2 2 9" xfId="5190"/>
    <cellStyle name="Comma 2 4 2 4 2 2 3" xfId="1564"/>
    <cellStyle name="Comma 2 4 2 4 2 2 3 2" xfId="18208"/>
    <cellStyle name="Comma 2 4 2 4 2 2 3 3" xfId="16124"/>
    <cellStyle name="Comma 2 4 2 4 2 2 3 4" xfId="14040"/>
    <cellStyle name="Comma 2 4 2 4 2 2 3 5" xfId="11956"/>
    <cellStyle name="Comma 2 4 2 4 2 2 3 6" xfId="9872"/>
    <cellStyle name="Comma 2 4 2 4 2 2 3 7" xfId="7788"/>
    <cellStyle name="Comma 2 4 2 4 2 2 3 8" xfId="5704"/>
    <cellStyle name="Comma 2 4 2 4 2 2 3 9" xfId="3648"/>
    <cellStyle name="Comma 2 4 2 4 2 2 4" xfId="17166"/>
    <cellStyle name="Comma 2 4 2 4 2 2 5" xfId="15082"/>
    <cellStyle name="Comma 2 4 2 4 2 2 6" xfId="12998"/>
    <cellStyle name="Comma 2 4 2 4 2 2 7" xfId="10914"/>
    <cellStyle name="Comma 2 4 2 4 2 2 8" xfId="8830"/>
    <cellStyle name="Comma 2 4 2 4 2 2 9" xfId="6746"/>
    <cellStyle name="Comma 2 4 2 4 2 3" xfId="777"/>
    <cellStyle name="Comma 2 4 2 4 2 3 10" xfId="2863"/>
    <cellStyle name="Comma 2 4 2 4 2 3 2" xfId="1821"/>
    <cellStyle name="Comma 2 4 2 4 2 3 2 2" xfId="18465"/>
    <cellStyle name="Comma 2 4 2 4 2 3 2 3" xfId="16381"/>
    <cellStyle name="Comma 2 4 2 4 2 3 2 4" xfId="14297"/>
    <cellStyle name="Comma 2 4 2 4 2 3 2 5" xfId="12213"/>
    <cellStyle name="Comma 2 4 2 4 2 3 2 6" xfId="10129"/>
    <cellStyle name="Comma 2 4 2 4 2 3 2 7" xfId="8045"/>
    <cellStyle name="Comma 2 4 2 4 2 3 2 8" xfId="5961"/>
    <cellStyle name="Comma 2 4 2 4 2 3 2 9" xfId="3905"/>
    <cellStyle name="Comma 2 4 2 4 2 3 3" xfId="17423"/>
    <cellStyle name="Comma 2 4 2 4 2 3 4" xfId="15339"/>
    <cellStyle name="Comma 2 4 2 4 2 3 5" xfId="13255"/>
    <cellStyle name="Comma 2 4 2 4 2 3 6" xfId="11171"/>
    <cellStyle name="Comma 2 4 2 4 2 3 7" xfId="9087"/>
    <cellStyle name="Comma 2 4 2 4 2 3 8" xfId="7003"/>
    <cellStyle name="Comma 2 4 2 4 2 3 9" xfId="4933"/>
    <cellStyle name="Comma 2 4 2 4 2 4" xfId="1304"/>
    <cellStyle name="Comma 2 4 2 4 2 4 2" xfId="17948"/>
    <cellStyle name="Comma 2 4 2 4 2 4 3" xfId="15864"/>
    <cellStyle name="Comma 2 4 2 4 2 4 4" xfId="13780"/>
    <cellStyle name="Comma 2 4 2 4 2 4 5" xfId="11696"/>
    <cellStyle name="Comma 2 4 2 4 2 4 6" xfId="9612"/>
    <cellStyle name="Comma 2 4 2 4 2 4 7" xfId="7528"/>
    <cellStyle name="Comma 2 4 2 4 2 4 8" xfId="5447"/>
    <cellStyle name="Comma 2 4 2 4 2 4 9" xfId="3388"/>
    <cellStyle name="Comma 2 4 2 4 2 5" xfId="16906"/>
    <cellStyle name="Comma 2 4 2 4 2 6" xfId="14822"/>
    <cellStyle name="Comma 2 4 2 4 2 7" xfId="12738"/>
    <cellStyle name="Comma 2 4 2 4 2 8" xfId="10654"/>
    <cellStyle name="Comma 2 4 2 4 2 9" xfId="8570"/>
    <cellStyle name="Comma 2 4 2 4 3" xfId="412"/>
    <cellStyle name="Comma 2 4 2 4 3 10" xfId="4568"/>
    <cellStyle name="Comma 2 4 2 4 3 11" xfId="2498"/>
    <cellStyle name="Comma 2 4 2 4 3 2" xfId="926"/>
    <cellStyle name="Comma 2 4 2 4 3 2 10" xfId="3012"/>
    <cellStyle name="Comma 2 4 2 4 3 2 2" xfId="1970"/>
    <cellStyle name="Comma 2 4 2 4 3 2 2 2" xfId="18614"/>
    <cellStyle name="Comma 2 4 2 4 3 2 2 3" xfId="16530"/>
    <cellStyle name="Comma 2 4 2 4 3 2 2 4" xfId="14446"/>
    <cellStyle name="Comma 2 4 2 4 3 2 2 5" xfId="12362"/>
    <cellStyle name="Comma 2 4 2 4 3 2 2 6" xfId="10278"/>
    <cellStyle name="Comma 2 4 2 4 3 2 2 7" xfId="8194"/>
    <cellStyle name="Comma 2 4 2 4 3 2 2 8" xfId="6110"/>
    <cellStyle name="Comma 2 4 2 4 3 2 2 9" xfId="4054"/>
    <cellStyle name="Comma 2 4 2 4 3 2 3" xfId="17572"/>
    <cellStyle name="Comma 2 4 2 4 3 2 4" xfId="15488"/>
    <cellStyle name="Comma 2 4 2 4 3 2 5" xfId="13404"/>
    <cellStyle name="Comma 2 4 2 4 3 2 6" xfId="11320"/>
    <cellStyle name="Comma 2 4 2 4 3 2 7" xfId="9236"/>
    <cellStyle name="Comma 2 4 2 4 3 2 8" xfId="7152"/>
    <cellStyle name="Comma 2 4 2 4 3 2 9" xfId="5082"/>
    <cellStyle name="Comma 2 4 2 4 3 3" xfId="1456"/>
    <cellStyle name="Comma 2 4 2 4 3 3 2" xfId="18100"/>
    <cellStyle name="Comma 2 4 2 4 3 3 3" xfId="16016"/>
    <cellStyle name="Comma 2 4 2 4 3 3 4" xfId="13932"/>
    <cellStyle name="Comma 2 4 2 4 3 3 5" xfId="11848"/>
    <cellStyle name="Comma 2 4 2 4 3 3 6" xfId="9764"/>
    <cellStyle name="Comma 2 4 2 4 3 3 7" xfId="7680"/>
    <cellStyle name="Comma 2 4 2 4 3 3 8" xfId="5596"/>
    <cellStyle name="Comma 2 4 2 4 3 3 9" xfId="3540"/>
    <cellStyle name="Comma 2 4 2 4 3 4" xfId="17058"/>
    <cellStyle name="Comma 2 4 2 4 3 5" xfId="14974"/>
    <cellStyle name="Comma 2 4 2 4 3 6" xfId="12890"/>
    <cellStyle name="Comma 2 4 2 4 3 7" xfId="10806"/>
    <cellStyle name="Comma 2 4 2 4 3 8" xfId="8722"/>
    <cellStyle name="Comma 2 4 2 4 3 9" xfId="6638"/>
    <cellStyle name="Comma 2 4 2 4 4" xfId="669"/>
    <cellStyle name="Comma 2 4 2 4 4 10" xfId="2755"/>
    <cellStyle name="Comma 2 4 2 4 4 2" xfId="1713"/>
    <cellStyle name="Comma 2 4 2 4 4 2 2" xfId="18357"/>
    <cellStyle name="Comma 2 4 2 4 4 2 3" xfId="16273"/>
    <cellStyle name="Comma 2 4 2 4 4 2 4" xfId="14189"/>
    <cellStyle name="Comma 2 4 2 4 4 2 5" xfId="12105"/>
    <cellStyle name="Comma 2 4 2 4 4 2 6" xfId="10021"/>
    <cellStyle name="Comma 2 4 2 4 4 2 7" xfId="7937"/>
    <cellStyle name="Comma 2 4 2 4 4 2 8" xfId="5853"/>
    <cellStyle name="Comma 2 4 2 4 4 2 9" xfId="3797"/>
    <cellStyle name="Comma 2 4 2 4 4 3" xfId="17315"/>
    <cellStyle name="Comma 2 4 2 4 4 4" xfId="15231"/>
    <cellStyle name="Comma 2 4 2 4 4 5" xfId="13147"/>
    <cellStyle name="Comma 2 4 2 4 4 6" xfId="11063"/>
    <cellStyle name="Comma 2 4 2 4 4 7" xfId="8979"/>
    <cellStyle name="Comma 2 4 2 4 4 8" xfId="6895"/>
    <cellStyle name="Comma 2 4 2 4 4 9" xfId="4825"/>
    <cellStyle name="Comma 2 4 2 4 5" xfId="1190"/>
    <cellStyle name="Comma 2 4 2 4 5 2" xfId="17834"/>
    <cellStyle name="Comma 2 4 2 4 5 3" xfId="15750"/>
    <cellStyle name="Comma 2 4 2 4 5 4" xfId="13666"/>
    <cellStyle name="Comma 2 4 2 4 5 5" xfId="11582"/>
    <cellStyle name="Comma 2 4 2 4 5 6" xfId="9498"/>
    <cellStyle name="Comma 2 4 2 4 5 7" xfId="7414"/>
    <cellStyle name="Comma 2 4 2 4 5 8" xfId="5339"/>
    <cellStyle name="Comma 2 4 2 4 5 9" xfId="3274"/>
    <cellStyle name="Comma 2 4 2 4 6" xfId="16792"/>
    <cellStyle name="Comma 2 4 2 4 7" xfId="14708"/>
    <cellStyle name="Comma 2 4 2 4 8" xfId="12624"/>
    <cellStyle name="Comma 2 4 2 4 9" xfId="10540"/>
    <cellStyle name="Comma 2 4 2 5" xfId="214"/>
    <cellStyle name="Comma 2 4 2 5 10" xfId="6448"/>
    <cellStyle name="Comma 2 4 2 5 11" xfId="4383"/>
    <cellStyle name="Comma 2 4 2 5 12" xfId="2308"/>
    <cellStyle name="Comma 2 4 2 5 2" xfId="484"/>
    <cellStyle name="Comma 2 4 2 5 2 10" xfId="4640"/>
    <cellStyle name="Comma 2 4 2 5 2 11" xfId="2570"/>
    <cellStyle name="Comma 2 4 2 5 2 2" xfId="998"/>
    <cellStyle name="Comma 2 4 2 5 2 2 10" xfId="3084"/>
    <cellStyle name="Comma 2 4 2 5 2 2 2" xfId="2042"/>
    <cellStyle name="Comma 2 4 2 5 2 2 2 2" xfId="18686"/>
    <cellStyle name="Comma 2 4 2 5 2 2 2 3" xfId="16602"/>
    <cellStyle name="Comma 2 4 2 5 2 2 2 4" xfId="14518"/>
    <cellStyle name="Comma 2 4 2 5 2 2 2 5" xfId="12434"/>
    <cellStyle name="Comma 2 4 2 5 2 2 2 6" xfId="10350"/>
    <cellStyle name="Comma 2 4 2 5 2 2 2 7" xfId="8266"/>
    <cellStyle name="Comma 2 4 2 5 2 2 2 8" xfId="6182"/>
    <cellStyle name="Comma 2 4 2 5 2 2 2 9" xfId="4126"/>
    <cellStyle name="Comma 2 4 2 5 2 2 3" xfId="17644"/>
    <cellStyle name="Comma 2 4 2 5 2 2 4" xfId="15560"/>
    <cellStyle name="Comma 2 4 2 5 2 2 5" xfId="13476"/>
    <cellStyle name="Comma 2 4 2 5 2 2 6" xfId="11392"/>
    <cellStyle name="Comma 2 4 2 5 2 2 7" xfId="9308"/>
    <cellStyle name="Comma 2 4 2 5 2 2 8" xfId="7224"/>
    <cellStyle name="Comma 2 4 2 5 2 2 9" xfId="5154"/>
    <cellStyle name="Comma 2 4 2 5 2 3" xfId="1528"/>
    <cellStyle name="Comma 2 4 2 5 2 3 2" xfId="18172"/>
    <cellStyle name="Comma 2 4 2 5 2 3 3" xfId="16088"/>
    <cellStyle name="Comma 2 4 2 5 2 3 4" xfId="14004"/>
    <cellStyle name="Comma 2 4 2 5 2 3 5" xfId="11920"/>
    <cellStyle name="Comma 2 4 2 5 2 3 6" xfId="9836"/>
    <cellStyle name="Comma 2 4 2 5 2 3 7" xfId="7752"/>
    <cellStyle name="Comma 2 4 2 5 2 3 8" xfId="5668"/>
    <cellStyle name="Comma 2 4 2 5 2 3 9" xfId="3612"/>
    <cellStyle name="Comma 2 4 2 5 2 4" xfId="17130"/>
    <cellStyle name="Comma 2 4 2 5 2 5" xfId="15046"/>
    <cellStyle name="Comma 2 4 2 5 2 6" xfId="12962"/>
    <cellStyle name="Comma 2 4 2 5 2 7" xfId="10878"/>
    <cellStyle name="Comma 2 4 2 5 2 8" xfId="8794"/>
    <cellStyle name="Comma 2 4 2 5 2 9" xfId="6710"/>
    <cellStyle name="Comma 2 4 2 5 3" xfId="741"/>
    <cellStyle name="Comma 2 4 2 5 3 10" xfId="2827"/>
    <cellStyle name="Comma 2 4 2 5 3 2" xfId="1785"/>
    <cellStyle name="Comma 2 4 2 5 3 2 2" xfId="18429"/>
    <cellStyle name="Comma 2 4 2 5 3 2 3" xfId="16345"/>
    <cellStyle name="Comma 2 4 2 5 3 2 4" xfId="14261"/>
    <cellStyle name="Comma 2 4 2 5 3 2 5" xfId="12177"/>
    <cellStyle name="Comma 2 4 2 5 3 2 6" xfId="10093"/>
    <cellStyle name="Comma 2 4 2 5 3 2 7" xfId="8009"/>
    <cellStyle name="Comma 2 4 2 5 3 2 8" xfId="5925"/>
    <cellStyle name="Comma 2 4 2 5 3 2 9" xfId="3869"/>
    <cellStyle name="Comma 2 4 2 5 3 3" xfId="17387"/>
    <cellStyle name="Comma 2 4 2 5 3 4" xfId="15303"/>
    <cellStyle name="Comma 2 4 2 5 3 5" xfId="13219"/>
    <cellStyle name="Comma 2 4 2 5 3 6" xfId="11135"/>
    <cellStyle name="Comma 2 4 2 5 3 7" xfId="9051"/>
    <cellStyle name="Comma 2 4 2 5 3 8" xfId="6967"/>
    <cellStyle name="Comma 2 4 2 5 3 9" xfId="4897"/>
    <cellStyle name="Comma 2 4 2 5 4" xfId="1266"/>
    <cellStyle name="Comma 2 4 2 5 4 2" xfId="17910"/>
    <cellStyle name="Comma 2 4 2 5 4 3" xfId="15826"/>
    <cellStyle name="Comma 2 4 2 5 4 4" xfId="13742"/>
    <cellStyle name="Comma 2 4 2 5 4 5" xfId="11658"/>
    <cellStyle name="Comma 2 4 2 5 4 6" xfId="9574"/>
    <cellStyle name="Comma 2 4 2 5 4 7" xfId="7490"/>
    <cellStyle name="Comma 2 4 2 5 4 8" xfId="5411"/>
    <cellStyle name="Comma 2 4 2 5 4 9" xfId="3350"/>
    <cellStyle name="Comma 2 4 2 5 5" xfId="16868"/>
    <cellStyle name="Comma 2 4 2 5 6" xfId="14784"/>
    <cellStyle name="Comma 2 4 2 5 7" xfId="12700"/>
    <cellStyle name="Comma 2 4 2 5 8" xfId="10616"/>
    <cellStyle name="Comma 2 4 2 5 9" xfId="8532"/>
    <cellStyle name="Comma 2 4 2 6" xfId="376"/>
    <cellStyle name="Comma 2 4 2 6 10" xfId="4532"/>
    <cellStyle name="Comma 2 4 2 6 11" xfId="2462"/>
    <cellStyle name="Comma 2 4 2 6 2" xfId="890"/>
    <cellStyle name="Comma 2 4 2 6 2 10" xfId="2976"/>
    <cellStyle name="Comma 2 4 2 6 2 2" xfId="1934"/>
    <cellStyle name="Comma 2 4 2 6 2 2 2" xfId="18578"/>
    <cellStyle name="Comma 2 4 2 6 2 2 3" xfId="16494"/>
    <cellStyle name="Comma 2 4 2 6 2 2 4" xfId="14410"/>
    <cellStyle name="Comma 2 4 2 6 2 2 5" xfId="12326"/>
    <cellStyle name="Comma 2 4 2 6 2 2 6" xfId="10242"/>
    <cellStyle name="Comma 2 4 2 6 2 2 7" xfId="8158"/>
    <cellStyle name="Comma 2 4 2 6 2 2 8" xfId="6074"/>
    <cellStyle name="Comma 2 4 2 6 2 2 9" xfId="4018"/>
    <cellStyle name="Comma 2 4 2 6 2 3" xfId="17536"/>
    <cellStyle name="Comma 2 4 2 6 2 4" xfId="15452"/>
    <cellStyle name="Comma 2 4 2 6 2 5" xfId="13368"/>
    <cellStyle name="Comma 2 4 2 6 2 6" xfId="11284"/>
    <cellStyle name="Comma 2 4 2 6 2 7" xfId="9200"/>
    <cellStyle name="Comma 2 4 2 6 2 8" xfId="7116"/>
    <cellStyle name="Comma 2 4 2 6 2 9" xfId="5046"/>
    <cellStyle name="Comma 2 4 2 6 3" xfId="1420"/>
    <cellStyle name="Comma 2 4 2 6 3 2" xfId="18064"/>
    <cellStyle name="Comma 2 4 2 6 3 3" xfId="15980"/>
    <cellStyle name="Comma 2 4 2 6 3 4" xfId="13896"/>
    <cellStyle name="Comma 2 4 2 6 3 5" xfId="11812"/>
    <cellStyle name="Comma 2 4 2 6 3 6" xfId="9728"/>
    <cellStyle name="Comma 2 4 2 6 3 7" xfId="7644"/>
    <cellStyle name="Comma 2 4 2 6 3 8" xfId="5560"/>
    <cellStyle name="Comma 2 4 2 6 3 9" xfId="3504"/>
    <cellStyle name="Comma 2 4 2 6 4" xfId="17022"/>
    <cellStyle name="Comma 2 4 2 6 5" xfId="14938"/>
    <cellStyle name="Comma 2 4 2 6 6" xfId="12854"/>
    <cellStyle name="Comma 2 4 2 6 7" xfId="10770"/>
    <cellStyle name="Comma 2 4 2 6 8" xfId="8686"/>
    <cellStyle name="Comma 2 4 2 6 9" xfId="6602"/>
    <cellStyle name="Comma 2 4 2 7" xfId="633"/>
    <cellStyle name="Comma 2 4 2 7 10" xfId="2719"/>
    <cellStyle name="Comma 2 4 2 7 2" xfId="1677"/>
    <cellStyle name="Comma 2 4 2 7 2 2" xfId="18321"/>
    <cellStyle name="Comma 2 4 2 7 2 3" xfId="16237"/>
    <cellStyle name="Comma 2 4 2 7 2 4" xfId="14153"/>
    <cellStyle name="Comma 2 4 2 7 2 5" xfId="12069"/>
    <cellStyle name="Comma 2 4 2 7 2 6" xfId="9985"/>
    <cellStyle name="Comma 2 4 2 7 2 7" xfId="7901"/>
    <cellStyle name="Comma 2 4 2 7 2 8" xfId="5817"/>
    <cellStyle name="Comma 2 4 2 7 2 9" xfId="3761"/>
    <cellStyle name="Comma 2 4 2 7 3" xfId="17279"/>
    <cellStyle name="Comma 2 4 2 7 4" xfId="15195"/>
    <cellStyle name="Comma 2 4 2 7 5" xfId="13111"/>
    <cellStyle name="Comma 2 4 2 7 6" xfId="11027"/>
    <cellStyle name="Comma 2 4 2 7 7" xfId="8943"/>
    <cellStyle name="Comma 2 4 2 7 8" xfId="6859"/>
    <cellStyle name="Comma 2 4 2 7 9" xfId="4789"/>
    <cellStyle name="Comma 2 4 2 8" xfId="1152"/>
    <cellStyle name="Comma 2 4 2 8 2" xfId="17796"/>
    <cellStyle name="Comma 2 4 2 8 3" xfId="15712"/>
    <cellStyle name="Comma 2 4 2 8 4" xfId="13628"/>
    <cellStyle name="Comma 2 4 2 8 5" xfId="11544"/>
    <cellStyle name="Comma 2 4 2 8 6" xfId="9460"/>
    <cellStyle name="Comma 2 4 2 8 7" xfId="7376"/>
    <cellStyle name="Comma 2 4 2 8 8" xfId="5303"/>
    <cellStyle name="Comma 2 4 2 8 9" xfId="3236"/>
    <cellStyle name="Comma 2 4 2 9" xfId="16754"/>
    <cellStyle name="Comma 2 4 3" xfId="102"/>
    <cellStyle name="Comma 2 4 3 10" xfId="12595"/>
    <cellStyle name="Comma 2 4 3 11" xfId="10511"/>
    <cellStyle name="Comma 2 4 3 12" xfId="8427"/>
    <cellStyle name="Comma 2 4 3 13" xfId="6343"/>
    <cellStyle name="Comma 2 4 3 14" xfId="4284"/>
    <cellStyle name="Comma 2 4 3 15" xfId="2203"/>
    <cellStyle name="Comma 2 4 3 2" xfId="180"/>
    <cellStyle name="Comma 2 4 3 2 10" xfId="8503"/>
    <cellStyle name="Comma 2 4 3 2 11" xfId="6419"/>
    <cellStyle name="Comma 2 4 3 2 12" xfId="4356"/>
    <cellStyle name="Comma 2 4 3 2 13" xfId="2279"/>
    <cellStyle name="Comma 2 4 3 2 2" xfId="302"/>
    <cellStyle name="Comma 2 4 3 2 2 10" xfId="6533"/>
    <cellStyle name="Comma 2 4 3 2 2 11" xfId="4464"/>
    <cellStyle name="Comma 2 4 3 2 2 12" xfId="2393"/>
    <cellStyle name="Comma 2 4 3 2 2 2" xfId="565"/>
    <cellStyle name="Comma 2 4 3 2 2 2 10" xfId="4721"/>
    <cellStyle name="Comma 2 4 3 2 2 2 11" xfId="2651"/>
    <cellStyle name="Comma 2 4 3 2 2 2 2" xfId="1079"/>
    <cellStyle name="Comma 2 4 3 2 2 2 2 10" xfId="3165"/>
    <cellStyle name="Comma 2 4 3 2 2 2 2 2" xfId="2123"/>
    <cellStyle name="Comma 2 4 3 2 2 2 2 2 2" xfId="18767"/>
    <cellStyle name="Comma 2 4 3 2 2 2 2 2 3" xfId="16683"/>
    <cellStyle name="Comma 2 4 3 2 2 2 2 2 4" xfId="14599"/>
    <cellStyle name="Comma 2 4 3 2 2 2 2 2 5" xfId="12515"/>
    <cellStyle name="Comma 2 4 3 2 2 2 2 2 6" xfId="10431"/>
    <cellStyle name="Comma 2 4 3 2 2 2 2 2 7" xfId="8347"/>
    <cellStyle name="Comma 2 4 3 2 2 2 2 2 8" xfId="6263"/>
    <cellStyle name="Comma 2 4 3 2 2 2 2 2 9" xfId="4207"/>
    <cellStyle name="Comma 2 4 3 2 2 2 2 3" xfId="17725"/>
    <cellStyle name="Comma 2 4 3 2 2 2 2 4" xfId="15641"/>
    <cellStyle name="Comma 2 4 3 2 2 2 2 5" xfId="13557"/>
    <cellStyle name="Comma 2 4 3 2 2 2 2 6" xfId="11473"/>
    <cellStyle name="Comma 2 4 3 2 2 2 2 7" xfId="9389"/>
    <cellStyle name="Comma 2 4 3 2 2 2 2 8" xfId="7305"/>
    <cellStyle name="Comma 2 4 3 2 2 2 2 9" xfId="5235"/>
    <cellStyle name="Comma 2 4 3 2 2 2 3" xfId="1609"/>
    <cellStyle name="Comma 2 4 3 2 2 2 3 2" xfId="18253"/>
    <cellStyle name="Comma 2 4 3 2 2 2 3 3" xfId="16169"/>
    <cellStyle name="Comma 2 4 3 2 2 2 3 4" xfId="14085"/>
    <cellStyle name="Comma 2 4 3 2 2 2 3 5" xfId="12001"/>
    <cellStyle name="Comma 2 4 3 2 2 2 3 6" xfId="9917"/>
    <cellStyle name="Comma 2 4 3 2 2 2 3 7" xfId="7833"/>
    <cellStyle name="Comma 2 4 3 2 2 2 3 8" xfId="5749"/>
    <cellStyle name="Comma 2 4 3 2 2 2 3 9" xfId="3693"/>
    <cellStyle name="Comma 2 4 3 2 2 2 4" xfId="17211"/>
    <cellStyle name="Comma 2 4 3 2 2 2 5" xfId="15127"/>
    <cellStyle name="Comma 2 4 3 2 2 2 6" xfId="13043"/>
    <cellStyle name="Comma 2 4 3 2 2 2 7" xfId="10959"/>
    <cellStyle name="Comma 2 4 3 2 2 2 8" xfId="8875"/>
    <cellStyle name="Comma 2 4 3 2 2 2 9" xfId="6791"/>
    <cellStyle name="Comma 2 4 3 2 2 3" xfId="822"/>
    <cellStyle name="Comma 2 4 3 2 2 3 10" xfId="2908"/>
    <cellStyle name="Comma 2 4 3 2 2 3 2" xfId="1866"/>
    <cellStyle name="Comma 2 4 3 2 2 3 2 2" xfId="18510"/>
    <cellStyle name="Comma 2 4 3 2 2 3 2 3" xfId="16426"/>
    <cellStyle name="Comma 2 4 3 2 2 3 2 4" xfId="14342"/>
    <cellStyle name="Comma 2 4 3 2 2 3 2 5" xfId="12258"/>
    <cellStyle name="Comma 2 4 3 2 2 3 2 6" xfId="10174"/>
    <cellStyle name="Comma 2 4 3 2 2 3 2 7" xfId="8090"/>
    <cellStyle name="Comma 2 4 3 2 2 3 2 8" xfId="6006"/>
    <cellStyle name="Comma 2 4 3 2 2 3 2 9" xfId="3950"/>
    <cellStyle name="Comma 2 4 3 2 2 3 3" xfId="17468"/>
    <cellStyle name="Comma 2 4 3 2 2 3 4" xfId="15384"/>
    <cellStyle name="Comma 2 4 3 2 2 3 5" xfId="13300"/>
    <cellStyle name="Comma 2 4 3 2 2 3 6" xfId="11216"/>
    <cellStyle name="Comma 2 4 3 2 2 3 7" xfId="9132"/>
    <cellStyle name="Comma 2 4 3 2 2 3 8" xfId="7048"/>
    <cellStyle name="Comma 2 4 3 2 2 3 9" xfId="4978"/>
    <cellStyle name="Comma 2 4 3 2 2 4" xfId="1351"/>
    <cellStyle name="Comma 2 4 3 2 2 4 2" xfId="17995"/>
    <cellStyle name="Comma 2 4 3 2 2 4 3" xfId="15911"/>
    <cellStyle name="Comma 2 4 3 2 2 4 4" xfId="13827"/>
    <cellStyle name="Comma 2 4 3 2 2 4 5" xfId="11743"/>
    <cellStyle name="Comma 2 4 3 2 2 4 6" xfId="9659"/>
    <cellStyle name="Comma 2 4 3 2 2 4 7" xfId="7575"/>
    <cellStyle name="Comma 2 4 3 2 2 4 8" xfId="5492"/>
    <cellStyle name="Comma 2 4 3 2 2 4 9" xfId="3435"/>
    <cellStyle name="Comma 2 4 3 2 2 5" xfId="16953"/>
    <cellStyle name="Comma 2 4 3 2 2 6" xfId="14869"/>
    <cellStyle name="Comma 2 4 3 2 2 7" xfId="12785"/>
    <cellStyle name="Comma 2 4 3 2 2 8" xfId="10701"/>
    <cellStyle name="Comma 2 4 3 2 2 9" xfId="8617"/>
    <cellStyle name="Comma 2 4 3 2 3" xfId="457"/>
    <cellStyle name="Comma 2 4 3 2 3 10" xfId="4613"/>
    <cellStyle name="Comma 2 4 3 2 3 11" xfId="2543"/>
    <cellStyle name="Comma 2 4 3 2 3 2" xfId="971"/>
    <cellStyle name="Comma 2 4 3 2 3 2 10" xfId="3057"/>
    <cellStyle name="Comma 2 4 3 2 3 2 2" xfId="2015"/>
    <cellStyle name="Comma 2 4 3 2 3 2 2 2" xfId="18659"/>
    <cellStyle name="Comma 2 4 3 2 3 2 2 3" xfId="16575"/>
    <cellStyle name="Comma 2 4 3 2 3 2 2 4" xfId="14491"/>
    <cellStyle name="Comma 2 4 3 2 3 2 2 5" xfId="12407"/>
    <cellStyle name="Comma 2 4 3 2 3 2 2 6" xfId="10323"/>
    <cellStyle name="Comma 2 4 3 2 3 2 2 7" xfId="8239"/>
    <cellStyle name="Comma 2 4 3 2 3 2 2 8" xfId="6155"/>
    <cellStyle name="Comma 2 4 3 2 3 2 2 9" xfId="4099"/>
    <cellStyle name="Comma 2 4 3 2 3 2 3" xfId="17617"/>
    <cellStyle name="Comma 2 4 3 2 3 2 4" xfId="15533"/>
    <cellStyle name="Comma 2 4 3 2 3 2 5" xfId="13449"/>
    <cellStyle name="Comma 2 4 3 2 3 2 6" xfId="11365"/>
    <cellStyle name="Comma 2 4 3 2 3 2 7" xfId="9281"/>
    <cellStyle name="Comma 2 4 3 2 3 2 8" xfId="7197"/>
    <cellStyle name="Comma 2 4 3 2 3 2 9" xfId="5127"/>
    <cellStyle name="Comma 2 4 3 2 3 3" xfId="1501"/>
    <cellStyle name="Comma 2 4 3 2 3 3 2" xfId="18145"/>
    <cellStyle name="Comma 2 4 3 2 3 3 3" xfId="16061"/>
    <cellStyle name="Comma 2 4 3 2 3 3 4" xfId="13977"/>
    <cellStyle name="Comma 2 4 3 2 3 3 5" xfId="11893"/>
    <cellStyle name="Comma 2 4 3 2 3 3 6" xfId="9809"/>
    <cellStyle name="Comma 2 4 3 2 3 3 7" xfId="7725"/>
    <cellStyle name="Comma 2 4 3 2 3 3 8" xfId="5641"/>
    <cellStyle name="Comma 2 4 3 2 3 3 9" xfId="3585"/>
    <cellStyle name="Comma 2 4 3 2 3 4" xfId="17103"/>
    <cellStyle name="Comma 2 4 3 2 3 5" xfId="15019"/>
    <cellStyle name="Comma 2 4 3 2 3 6" xfId="12935"/>
    <cellStyle name="Comma 2 4 3 2 3 7" xfId="10851"/>
    <cellStyle name="Comma 2 4 3 2 3 8" xfId="8767"/>
    <cellStyle name="Comma 2 4 3 2 3 9" xfId="6683"/>
    <cellStyle name="Comma 2 4 3 2 4" xfId="714"/>
    <cellStyle name="Comma 2 4 3 2 4 10" xfId="2800"/>
    <cellStyle name="Comma 2 4 3 2 4 2" xfId="1758"/>
    <cellStyle name="Comma 2 4 3 2 4 2 2" xfId="18402"/>
    <cellStyle name="Comma 2 4 3 2 4 2 3" xfId="16318"/>
    <cellStyle name="Comma 2 4 3 2 4 2 4" xfId="14234"/>
    <cellStyle name="Comma 2 4 3 2 4 2 5" xfId="12150"/>
    <cellStyle name="Comma 2 4 3 2 4 2 6" xfId="10066"/>
    <cellStyle name="Comma 2 4 3 2 4 2 7" xfId="7982"/>
    <cellStyle name="Comma 2 4 3 2 4 2 8" xfId="5898"/>
    <cellStyle name="Comma 2 4 3 2 4 2 9" xfId="3842"/>
    <cellStyle name="Comma 2 4 3 2 4 3" xfId="17360"/>
    <cellStyle name="Comma 2 4 3 2 4 4" xfId="15276"/>
    <cellStyle name="Comma 2 4 3 2 4 5" xfId="13192"/>
    <cellStyle name="Comma 2 4 3 2 4 6" xfId="11108"/>
    <cellStyle name="Comma 2 4 3 2 4 7" xfId="9024"/>
    <cellStyle name="Comma 2 4 3 2 4 8" xfId="6940"/>
    <cellStyle name="Comma 2 4 3 2 4 9" xfId="4870"/>
    <cellStyle name="Comma 2 4 3 2 5" xfId="1237"/>
    <cellStyle name="Comma 2 4 3 2 5 2" xfId="17881"/>
    <cellStyle name="Comma 2 4 3 2 5 3" xfId="15797"/>
    <cellStyle name="Comma 2 4 3 2 5 4" xfId="13713"/>
    <cellStyle name="Comma 2 4 3 2 5 5" xfId="11629"/>
    <cellStyle name="Comma 2 4 3 2 5 6" xfId="9545"/>
    <cellStyle name="Comma 2 4 3 2 5 7" xfId="7461"/>
    <cellStyle name="Comma 2 4 3 2 5 8" xfId="5384"/>
    <cellStyle name="Comma 2 4 3 2 5 9" xfId="3321"/>
    <cellStyle name="Comma 2 4 3 2 6" xfId="16839"/>
    <cellStyle name="Comma 2 4 3 2 7" xfId="14755"/>
    <cellStyle name="Comma 2 4 3 2 8" xfId="12671"/>
    <cellStyle name="Comma 2 4 3 2 9" xfId="10587"/>
    <cellStyle name="Comma 2 4 3 3" xfId="141"/>
    <cellStyle name="Comma 2 4 3 3 10" xfId="8465"/>
    <cellStyle name="Comma 2 4 3 3 11" xfId="6381"/>
    <cellStyle name="Comma 2 4 3 3 12" xfId="4320"/>
    <cellStyle name="Comma 2 4 3 3 13" xfId="2241"/>
    <cellStyle name="Comma 2 4 3 3 2" xfId="263"/>
    <cellStyle name="Comma 2 4 3 3 2 10" xfId="6495"/>
    <cellStyle name="Comma 2 4 3 3 2 11" xfId="4428"/>
    <cellStyle name="Comma 2 4 3 3 2 12" xfId="2355"/>
    <cellStyle name="Comma 2 4 3 3 2 2" xfId="529"/>
    <cellStyle name="Comma 2 4 3 3 2 2 10" xfId="4685"/>
    <cellStyle name="Comma 2 4 3 3 2 2 11" xfId="2615"/>
    <cellStyle name="Comma 2 4 3 3 2 2 2" xfId="1043"/>
    <cellStyle name="Comma 2 4 3 3 2 2 2 10" xfId="3129"/>
    <cellStyle name="Comma 2 4 3 3 2 2 2 2" xfId="2087"/>
    <cellStyle name="Comma 2 4 3 3 2 2 2 2 2" xfId="18731"/>
    <cellStyle name="Comma 2 4 3 3 2 2 2 2 3" xfId="16647"/>
    <cellStyle name="Comma 2 4 3 3 2 2 2 2 4" xfId="14563"/>
    <cellStyle name="Comma 2 4 3 3 2 2 2 2 5" xfId="12479"/>
    <cellStyle name="Comma 2 4 3 3 2 2 2 2 6" xfId="10395"/>
    <cellStyle name="Comma 2 4 3 3 2 2 2 2 7" xfId="8311"/>
    <cellStyle name="Comma 2 4 3 3 2 2 2 2 8" xfId="6227"/>
    <cellStyle name="Comma 2 4 3 3 2 2 2 2 9" xfId="4171"/>
    <cellStyle name="Comma 2 4 3 3 2 2 2 3" xfId="17689"/>
    <cellStyle name="Comma 2 4 3 3 2 2 2 4" xfId="15605"/>
    <cellStyle name="Comma 2 4 3 3 2 2 2 5" xfId="13521"/>
    <cellStyle name="Comma 2 4 3 3 2 2 2 6" xfId="11437"/>
    <cellStyle name="Comma 2 4 3 3 2 2 2 7" xfId="9353"/>
    <cellStyle name="Comma 2 4 3 3 2 2 2 8" xfId="7269"/>
    <cellStyle name="Comma 2 4 3 3 2 2 2 9" xfId="5199"/>
    <cellStyle name="Comma 2 4 3 3 2 2 3" xfId="1573"/>
    <cellStyle name="Comma 2 4 3 3 2 2 3 2" xfId="18217"/>
    <cellStyle name="Comma 2 4 3 3 2 2 3 3" xfId="16133"/>
    <cellStyle name="Comma 2 4 3 3 2 2 3 4" xfId="14049"/>
    <cellStyle name="Comma 2 4 3 3 2 2 3 5" xfId="11965"/>
    <cellStyle name="Comma 2 4 3 3 2 2 3 6" xfId="9881"/>
    <cellStyle name="Comma 2 4 3 3 2 2 3 7" xfId="7797"/>
    <cellStyle name="Comma 2 4 3 3 2 2 3 8" xfId="5713"/>
    <cellStyle name="Comma 2 4 3 3 2 2 3 9" xfId="3657"/>
    <cellStyle name="Comma 2 4 3 3 2 2 4" xfId="17175"/>
    <cellStyle name="Comma 2 4 3 3 2 2 5" xfId="15091"/>
    <cellStyle name="Comma 2 4 3 3 2 2 6" xfId="13007"/>
    <cellStyle name="Comma 2 4 3 3 2 2 7" xfId="10923"/>
    <cellStyle name="Comma 2 4 3 3 2 2 8" xfId="8839"/>
    <cellStyle name="Comma 2 4 3 3 2 2 9" xfId="6755"/>
    <cellStyle name="Comma 2 4 3 3 2 3" xfId="786"/>
    <cellStyle name="Comma 2 4 3 3 2 3 10" xfId="2872"/>
    <cellStyle name="Comma 2 4 3 3 2 3 2" xfId="1830"/>
    <cellStyle name="Comma 2 4 3 3 2 3 2 2" xfId="18474"/>
    <cellStyle name="Comma 2 4 3 3 2 3 2 3" xfId="16390"/>
    <cellStyle name="Comma 2 4 3 3 2 3 2 4" xfId="14306"/>
    <cellStyle name="Comma 2 4 3 3 2 3 2 5" xfId="12222"/>
    <cellStyle name="Comma 2 4 3 3 2 3 2 6" xfId="10138"/>
    <cellStyle name="Comma 2 4 3 3 2 3 2 7" xfId="8054"/>
    <cellStyle name="Comma 2 4 3 3 2 3 2 8" xfId="5970"/>
    <cellStyle name="Comma 2 4 3 3 2 3 2 9" xfId="3914"/>
    <cellStyle name="Comma 2 4 3 3 2 3 3" xfId="17432"/>
    <cellStyle name="Comma 2 4 3 3 2 3 4" xfId="15348"/>
    <cellStyle name="Comma 2 4 3 3 2 3 5" xfId="13264"/>
    <cellStyle name="Comma 2 4 3 3 2 3 6" xfId="11180"/>
    <cellStyle name="Comma 2 4 3 3 2 3 7" xfId="9096"/>
    <cellStyle name="Comma 2 4 3 3 2 3 8" xfId="7012"/>
    <cellStyle name="Comma 2 4 3 3 2 3 9" xfId="4942"/>
    <cellStyle name="Comma 2 4 3 3 2 4" xfId="1313"/>
    <cellStyle name="Comma 2 4 3 3 2 4 2" xfId="17957"/>
    <cellStyle name="Comma 2 4 3 3 2 4 3" xfId="15873"/>
    <cellStyle name="Comma 2 4 3 3 2 4 4" xfId="13789"/>
    <cellStyle name="Comma 2 4 3 3 2 4 5" xfId="11705"/>
    <cellStyle name="Comma 2 4 3 3 2 4 6" xfId="9621"/>
    <cellStyle name="Comma 2 4 3 3 2 4 7" xfId="7537"/>
    <cellStyle name="Comma 2 4 3 3 2 4 8" xfId="5456"/>
    <cellStyle name="Comma 2 4 3 3 2 4 9" xfId="3397"/>
    <cellStyle name="Comma 2 4 3 3 2 5" xfId="16915"/>
    <cellStyle name="Comma 2 4 3 3 2 6" xfId="14831"/>
    <cellStyle name="Comma 2 4 3 3 2 7" xfId="12747"/>
    <cellStyle name="Comma 2 4 3 3 2 8" xfId="10663"/>
    <cellStyle name="Comma 2 4 3 3 2 9" xfId="8579"/>
    <cellStyle name="Comma 2 4 3 3 3" xfId="421"/>
    <cellStyle name="Comma 2 4 3 3 3 10" xfId="4577"/>
    <cellStyle name="Comma 2 4 3 3 3 11" xfId="2507"/>
    <cellStyle name="Comma 2 4 3 3 3 2" xfId="935"/>
    <cellStyle name="Comma 2 4 3 3 3 2 10" xfId="3021"/>
    <cellStyle name="Comma 2 4 3 3 3 2 2" xfId="1979"/>
    <cellStyle name="Comma 2 4 3 3 3 2 2 2" xfId="18623"/>
    <cellStyle name="Comma 2 4 3 3 3 2 2 3" xfId="16539"/>
    <cellStyle name="Comma 2 4 3 3 3 2 2 4" xfId="14455"/>
    <cellStyle name="Comma 2 4 3 3 3 2 2 5" xfId="12371"/>
    <cellStyle name="Comma 2 4 3 3 3 2 2 6" xfId="10287"/>
    <cellStyle name="Comma 2 4 3 3 3 2 2 7" xfId="8203"/>
    <cellStyle name="Comma 2 4 3 3 3 2 2 8" xfId="6119"/>
    <cellStyle name="Comma 2 4 3 3 3 2 2 9" xfId="4063"/>
    <cellStyle name="Comma 2 4 3 3 3 2 3" xfId="17581"/>
    <cellStyle name="Comma 2 4 3 3 3 2 4" xfId="15497"/>
    <cellStyle name="Comma 2 4 3 3 3 2 5" xfId="13413"/>
    <cellStyle name="Comma 2 4 3 3 3 2 6" xfId="11329"/>
    <cellStyle name="Comma 2 4 3 3 3 2 7" xfId="9245"/>
    <cellStyle name="Comma 2 4 3 3 3 2 8" xfId="7161"/>
    <cellStyle name="Comma 2 4 3 3 3 2 9" xfId="5091"/>
    <cellStyle name="Comma 2 4 3 3 3 3" xfId="1465"/>
    <cellStyle name="Comma 2 4 3 3 3 3 2" xfId="18109"/>
    <cellStyle name="Comma 2 4 3 3 3 3 3" xfId="16025"/>
    <cellStyle name="Comma 2 4 3 3 3 3 4" xfId="13941"/>
    <cellStyle name="Comma 2 4 3 3 3 3 5" xfId="11857"/>
    <cellStyle name="Comma 2 4 3 3 3 3 6" xfId="9773"/>
    <cellStyle name="Comma 2 4 3 3 3 3 7" xfId="7689"/>
    <cellStyle name="Comma 2 4 3 3 3 3 8" xfId="5605"/>
    <cellStyle name="Comma 2 4 3 3 3 3 9" xfId="3549"/>
    <cellStyle name="Comma 2 4 3 3 3 4" xfId="17067"/>
    <cellStyle name="Comma 2 4 3 3 3 5" xfId="14983"/>
    <cellStyle name="Comma 2 4 3 3 3 6" xfId="12899"/>
    <cellStyle name="Comma 2 4 3 3 3 7" xfId="10815"/>
    <cellStyle name="Comma 2 4 3 3 3 8" xfId="8731"/>
    <cellStyle name="Comma 2 4 3 3 3 9" xfId="6647"/>
    <cellStyle name="Comma 2 4 3 3 4" xfId="678"/>
    <cellStyle name="Comma 2 4 3 3 4 10" xfId="2764"/>
    <cellStyle name="Comma 2 4 3 3 4 2" xfId="1722"/>
    <cellStyle name="Comma 2 4 3 3 4 2 2" xfId="18366"/>
    <cellStyle name="Comma 2 4 3 3 4 2 3" xfId="16282"/>
    <cellStyle name="Comma 2 4 3 3 4 2 4" xfId="14198"/>
    <cellStyle name="Comma 2 4 3 3 4 2 5" xfId="12114"/>
    <cellStyle name="Comma 2 4 3 3 4 2 6" xfId="10030"/>
    <cellStyle name="Comma 2 4 3 3 4 2 7" xfId="7946"/>
    <cellStyle name="Comma 2 4 3 3 4 2 8" xfId="5862"/>
    <cellStyle name="Comma 2 4 3 3 4 2 9" xfId="3806"/>
    <cellStyle name="Comma 2 4 3 3 4 3" xfId="17324"/>
    <cellStyle name="Comma 2 4 3 3 4 4" xfId="15240"/>
    <cellStyle name="Comma 2 4 3 3 4 5" xfId="13156"/>
    <cellStyle name="Comma 2 4 3 3 4 6" xfId="11072"/>
    <cellStyle name="Comma 2 4 3 3 4 7" xfId="8988"/>
    <cellStyle name="Comma 2 4 3 3 4 8" xfId="6904"/>
    <cellStyle name="Comma 2 4 3 3 4 9" xfId="4834"/>
    <cellStyle name="Comma 2 4 3 3 5" xfId="1199"/>
    <cellStyle name="Comma 2 4 3 3 5 2" xfId="17843"/>
    <cellStyle name="Comma 2 4 3 3 5 3" xfId="15759"/>
    <cellStyle name="Comma 2 4 3 3 5 4" xfId="13675"/>
    <cellStyle name="Comma 2 4 3 3 5 5" xfId="11591"/>
    <cellStyle name="Comma 2 4 3 3 5 6" xfId="9507"/>
    <cellStyle name="Comma 2 4 3 3 5 7" xfId="7423"/>
    <cellStyle name="Comma 2 4 3 3 5 8" xfId="5348"/>
    <cellStyle name="Comma 2 4 3 3 5 9" xfId="3283"/>
    <cellStyle name="Comma 2 4 3 3 6" xfId="16801"/>
    <cellStyle name="Comma 2 4 3 3 7" xfId="14717"/>
    <cellStyle name="Comma 2 4 3 3 8" xfId="12633"/>
    <cellStyle name="Comma 2 4 3 3 9" xfId="10549"/>
    <cellStyle name="Comma 2 4 3 4" xfId="224"/>
    <cellStyle name="Comma 2 4 3 4 10" xfId="6457"/>
    <cellStyle name="Comma 2 4 3 4 11" xfId="4392"/>
    <cellStyle name="Comma 2 4 3 4 12" xfId="2317"/>
    <cellStyle name="Comma 2 4 3 4 2" xfId="493"/>
    <cellStyle name="Comma 2 4 3 4 2 10" xfId="4649"/>
    <cellStyle name="Comma 2 4 3 4 2 11" xfId="2579"/>
    <cellStyle name="Comma 2 4 3 4 2 2" xfId="1007"/>
    <cellStyle name="Comma 2 4 3 4 2 2 10" xfId="3093"/>
    <cellStyle name="Comma 2 4 3 4 2 2 2" xfId="2051"/>
    <cellStyle name="Comma 2 4 3 4 2 2 2 2" xfId="18695"/>
    <cellStyle name="Comma 2 4 3 4 2 2 2 3" xfId="16611"/>
    <cellStyle name="Comma 2 4 3 4 2 2 2 4" xfId="14527"/>
    <cellStyle name="Comma 2 4 3 4 2 2 2 5" xfId="12443"/>
    <cellStyle name="Comma 2 4 3 4 2 2 2 6" xfId="10359"/>
    <cellStyle name="Comma 2 4 3 4 2 2 2 7" xfId="8275"/>
    <cellStyle name="Comma 2 4 3 4 2 2 2 8" xfId="6191"/>
    <cellStyle name="Comma 2 4 3 4 2 2 2 9" xfId="4135"/>
    <cellStyle name="Comma 2 4 3 4 2 2 3" xfId="17653"/>
    <cellStyle name="Comma 2 4 3 4 2 2 4" xfId="15569"/>
    <cellStyle name="Comma 2 4 3 4 2 2 5" xfId="13485"/>
    <cellStyle name="Comma 2 4 3 4 2 2 6" xfId="11401"/>
    <cellStyle name="Comma 2 4 3 4 2 2 7" xfId="9317"/>
    <cellStyle name="Comma 2 4 3 4 2 2 8" xfId="7233"/>
    <cellStyle name="Comma 2 4 3 4 2 2 9" xfId="5163"/>
    <cellStyle name="Comma 2 4 3 4 2 3" xfId="1537"/>
    <cellStyle name="Comma 2 4 3 4 2 3 2" xfId="18181"/>
    <cellStyle name="Comma 2 4 3 4 2 3 3" xfId="16097"/>
    <cellStyle name="Comma 2 4 3 4 2 3 4" xfId="14013"/>
    <cellStyle name="Comma 2 4 3 4 2 3 5" xfId="11929"/>
    <cellStyle name="Comma 2 4 3 4 2 3 6" xfId="9845"/>
    <cellStyle name="Comma 2 4 3 4 2 3 7" xfId="7761"/>
    <cellStyle name="Comma 2 4 3 4 2 3 8" xfId="5677"/>
    <cellStyle name="Comma 2 4 3 4 2 3 9" xfId="3621"/>
    <cellStyle name="Comma 2 4 3 4 2 4" xfId="17139"/>
    <cellStyle name="Comma 2 4 3 4 2 5" xfId="15055"/>
    <cellStyle name="Comma 2 4 3 4 2 6" xfId="12971"/>
    <cellStyle name="Comma 2 4 3 4 2 7" xfId="10887"/>
    <cellStyle name="Comma 2 4 3 4 2 8" xfId="8803"/>
    <cellStyle name="Comma 2 4 3 4 2 9" xfId="6719"/>
    <cellStyle name="Comma 2 4 3 4 3" xfId="750"/>
    <cellStyle name="Comma 2 4 3 4 3 10" xfId="2836"/>
    <cellStyle name="Comma 2 4 3 4 3 2" xfId="1794"/>
    <cellStyle name="Comma 2 4 3 4 3 2 2" xfId="18438"/>
    <cellStyle name="Comma 2 4 3 4 3 2 3" xfId="16354"/>
    <cellStyle name="Comma 2 4 3 4 3 2 4" xfId="14270"/>
    <cellStyle name="Comma 2 4 3 4 3 2 5" xfId="12186"/>
    <cellStyle name="Comma 2 4 3 4 3 2 6" xfId="10102"/>
    <cellStyle name="Comma 2 4 3 4 3 2 7" xfId="8018"/>
    <cellStyle name="Comma 2 4 3 4 3 2 8" xfId="5934"/>
    <cellStyle name="Comma 2 4 3 4 3 2 9" xfId="3878"/>
    <cellStyle name="Comma 2 4 3 4 3 3" xfId="17396"/>
    <cellStyle name="Comma 2 4 3 4 3 4" xfId="15312"/>
    <cellStyle name="Comma 2 4 3 4 3 5" xfId="13228"/>
    <cellStyle name="Comma 2 4 3 4 3 6" xfId="11144"/>
    <cellStyle name="Comma 2 4 3 4 3 7" xfId="9060"/>
    <cellStyle name="Comma 2 4 3 4 3 8" xfId="6976"/>
    <cellStyle name="Comma 2 4 3 4 3 9" xfId="4906"/>
    <cellStyle name="Comma 2 4 3 4 4" xfId="1275"/>
    <cellStyle name="Comma 2 4 3 4 4 2" xfId="17919"/>
    <cellStyle name="Comma 2 4 3 4 4 3" xfId="15835"/>
    <cellStyle name="Comma 2 4 3 4 4 4" xfId="13751"/>
    <cellStyle name="Comma 2 4 3 4 4 5" xfId="11667"/>
    <cellStyle name="Comma 2 4 3 4 4 6" xfId="9583"/>
    <cellStyle name="Comma 2 4 3 4 4 7" xfId="7499"/>
    <cellStyle name="Comma 2 4 3 4 4 8" xfId="5420"/>
    <cellStyle name="Comma 2 4 3 4 4 9" xfId="3359"/>
    <cellStyle name="Comma 2 4 3 4 5" xfId="16877"/>
    <cellStyle name="Comma 2 4 3 4 6" xfId="14793"/>
    <cellStyle name="Comma 2 4 3 4 7" xfId="12709"/>
    <cellStyle name="Comma 2 4 3 4 8" xfId="10625"/>
    <cellStyle name="Comma 2 4 3 4 9" xfId="8541"/>
    <cellStyle name="Comma 2 4 3 5" xfId="385"/>
    <cellStyle name="Comma 2 4 3 5 10" xfId="4541"/>
    <cellStyle name="Comma 2 4 3 5 11" xfId="2471"/>
    <cellStyle name="Comma 2 4 3 5 2" xfId="899"/>
    <cellStyle name="Comma 2 4 3 5 2 10" xfId="2985"/>
    <cellStyle name="Comma 2 4 3 5 2 2" xfId="1943"/>
    <cellStyle name="Comma 2 4 3 5 2 2 2" xfId="18587"/>
    <cellStyle name="Comma 2 4 3 5 2 2 3" xfId="16503"/>
    <cellStyle name="Comma 2 4 3 5 2 2 4" xfId="14419"/>
    <cellStyle name="Comma 2 4 3 5 2 2 5" xfId="12335"/>
    <cellStyle name="Comma 2 4 3 5 2 2 6" xfId="10251"/>
    <cellStyle name="Comma 2 4 3 5 2 2 7" xfId="8167"/>
    <cellStyle name="Comma 2 4 3 5 2 2 8" xfId="6083"/>
    <cellStyle name="Comma 2 4 3 5 2 2 9" xfId="4027"/>
    <cellStyle name="Comma 2 4 3 5 2 3" xfId="17545"/>
    <cellStyle name="Comma 2 4 3 5 2 4" xfId="15461"/>
    <cellStyle name="Comma 2 4 3 5 2 5" xfId="13377"/>
    <cellStyle name="Comma 2 4 3 5 2 6" xfId="11293"/>
    <cellStyle name="Comma 2 4 3 5 2 7" xfId="9209"/>
    <cellStyle name="Comma 2 4 3 5 2 8" xfId="7125"/>
    <cellStyle name="Comma 2 4 3 5 2 9" xfId="5055"/>
    <cellStyle name="Comma 2 4 3 5 3" xfId="1429"/>
    <cellStyle name="Comma 2 4 3 5 3 2" xfId="18073"/>
    <cellStyle name="Comma 2 4 3 5 3 3" xfId="15989"/>
    <cellStyle name="Comma 2 4 3 5 3 4" xfId="13905"/>
    <cellStyle name="Comma 2 4 3 5 3 5" xfId="11821"/>
    <cellStyle name="Comma 2 4 3 5 3 6" xfId="9737"/>
    <cellStyle name="Comma 2 4 3 5 3 7" xfId="7653"/>
    <cellStyle name="Comma 2 4 3 5 3 8" xfId="5569"/>
    <cellStyle name="Comma 2 4 3 5 3 9" xfId="3513"/>
    <cellStyle name="Comma 2 4 3 5 4" xfId="17031"/>
    <cellStyle name="Comma 2 4 3 5 5" xfId="14947"/>
    <cellStyle name="Comma 2 4 3 5 6" xfId="12863"/>
    <cellStyle name="Comma 2 4 3 5 7" xfId="10779"/>
    <cellStyle name="Comma 2 4 3 5 8" xfId="8695"/>
    <cellStyle name="Comma 2 4 3 5 9" xfId="6611"/>
    <cellStyle name="Comma 2 4 3 6" xfId="642"/>
    <cellStyle name="Comma 2 4 3 6 10" xfId="2728"/>
    <cellStyle name="Comma 2 4 3 6 2" xfId="1686"/>
    <cellStyle name="Comma 2 4 3 6 2 2" xfId="18330"/>
    <cellStyle name="Comma 2 4 3 6 2 3" xfId="16246"/>
    <cellStyle name="Comma 2 4 3 6 2 4" xfId="14162"/>
    <cellStyle name="Comma 2 4 3 6 2 5" xfId="12078"/>
    <cellStyle name="Comma 2 4 3 6 2 6" xfId="9994"/>
    <cellStyle name="Comma 2 4 3 6 2 7" xfId="7910"/>
    <cellStyle name="Comma 2 4 3 6 2 8" xfId="5826"/>
    <cellStyle name="Comma 2 4 3 6 2 9" xfId="3770"/>
    <cellStyle name="Comma 2 4 3 6 3" xfId="17288"/>
    <cellStyle name="Comma 2 4 3 6 4" xfId="15204"/>
    <cellStyle name="Comma 2 4 3 6 5" xfId="13120"/>
    <cellStyle name="Comma 2 4 3 6 6" xfId="11036"/>
    <cellStyle name="Comma 2 4 3 6 7" xfId="8952"/>
    <cellStyle name="Comma 2 4 3 6 8" xfId="6868"/>
    <cellStyle name="Comma 2 4 3 6 9" xfId="4798"/>
    <cellStyle name="Comma 2 4 3 7" xfId="1161"/>
    <cellStyle name="Comma 2 4 3 7 2" xfId="17805"/>
    <cellStyle name="Comma 2 4 3 7 3" xfId="15721"/>
    <cellStyle name="Comma 2 4 3 7 4" xfId="13637"/>
    <cellStyle name="Comma 2 4 3 7 5" xfId="11553"/>
    <cellStyle name="Comma 2 4 3 7 6" xfId="9469"/>
    <cellStyle name="Comma 2 4 3 7 7" xfId="7385"/>
    <cellStyle name="Comma 2 4 3 7 8" xfId="5312"/>
    <cellStyle name="Comma 2 4 3 7 9" xfId="3245"/>
    <cellStyle name="Comma 2 4 3 8" xfId="16763"/>
    <cellStyle name="Comma 2 4 3 9" xfId="14679"/>
    <cellStyle name="Comma 2 4 4" xfId="160"/>
    <cellStyle name="Comma 2 4 4 10" xfId="8484"/>
    <cellStyle name="Comma 2 4 4 11" xfId="6400"/>
    <cellStyle name="Comma 2 4 4 12" xfId="4338"/>
    <cellStyle name="Comma 2 4 4 13" xfId="2260"/>
    <cellStyle name="Comma 2 4 4 2" xfId="282"/>
    <cellStyle name="Comma 2 4 4 2 10" xfId="6514"/>
    <cellStyle name="Comma 2 4 4 2 11" xfId="4446"/>
    <cellStyle name="Comma 2 4 4 2 12" xfId="2374"/>
    <cellStyle name="Comma 2 4 4 2 2" xfId="547"/>
    <cellStyle name="Comma 2 4 4 2 2 10" xfId="4703"/>
    <cellStyle name="Comma 2 4 4 2 2 11" xfId="2633"/>
    <cellStyle name="Comma 2 4 4 2 2 2" xfId="1061"/>
    <cellStyle name="Comma 2 4 4 2 2 2 10" xfId="3147"/>
    <cellStyle name="Comma 2 4 4 2 2 2 2" xfId="2105"/>
    <cellStyle name="Comma 2 4 4 2 2 2 2 2" xfId="18749"/>
    <cellStyle name="Comma 2 4 4 2 2 2 2 3" xfId="16665"/>
    <cellStyle name="Comma 2 4 4 2 2 2 2 4" xfId="14581"/>
    <cellStyle name="Comma 2 4 4 2 2 2 2 5" xfId="12497"/>
    <cellStyle name="Comma 2 4 4 2 2 2 2 6" xfId="10413"/>
    <cellStyle name="Comma 2 4 4 2 2 2 2 7" xfId="8329"/>
    <cellStyle name="Comma 2 4 4 2 2 2 2 8" xfId="6245"/>
    <cellStyle name="Comma 2 4 4 2 2 2 2 9" xfId="4189"/>
    <cellStyle name="Comma 2 4 4 2 2 2 3" xfId="17707"/>
    <cellStyle name="Comma 2 4 4 2 2 2 4" xfId="15623"/>
    <cellStyle name="Comma 2 4 4 2 2 2 5" xfId="13539"/>
    <cellStyle name="Comma 2 4 4 2 2 2 6" xfId="11455"/>
    <cellStyle name="Comma 2 4 4 2 2 2 7" xfId="9371"/>
    <cellStyle name="Comma 2 4 4 2 2 2 8" xfId="7287"/>
    <cellStyle name="Comma 2 4 4 2 2 2 9" xfId="5217"/>
    <cellStyle name="Comma 2 4 4 2 2 3" xfId="1591"/>
    <cellStyle name="Comma 2 4 4 2 2 3 2" xfId="18235"/>
    <cellStyle name="Comma 2 4 4 2 2 3 3" xfId="16151"/>
    <cellStyle name="Comma 2 4 4 2 2 3 4" xfId="14067"/>
    <cellStyle name="Comma 2 4 4 2 2 3 5" xfId="11983"/>
    <cellStyle name="Comma 2 4 4 2 2 3 6" xfId="9899"/>
    <cellStyle name="Comma 2 4 4 2 2 3 7" xfId="7815"/>
    <cellStyle name="Comma 2 4 4 2 2 3 8" xfId="5731"/>
    <cellStyle name="Comma 2 4 4 2 2 3 9" xfId="3675"/>
    <cellStyle name="Comma 2 4 4 2 2 4" xfId="17193"/>
    <cellStyle name="Comma 2 4 4 2 2 5" xfId="15109"/>
    <cellStyle name="Comma 2 4 4 2 2 6" xfId="13025"/>
    <cellStyle name="Comma 2 4 4 2 2 7" xfId="10941"/>
    <cellStyle name="Comma 2 4 4 2 2 8" xfId="8857"/>
    <cellStyle name="Comma 2 4 4 2 2 9" xfId="6773"/>
    <cellStyle name="Comma 2 4 4 2 3" xfId="804"/>
    <cellStyle name="Comma 2 4 4 2 3 10" xfId="2890"/>
    <cellStyle name="Comma 2 4 4 2 3 2" xfId="1848"/>
    <cellStyle name="Comma 2 4 4 2 3 2 2" xfId="18492"/>
    <cellStyle name="Comma 2 4 4 2 3 2 3" xfId="16408"/>
    <cellStyle name="Comma 2 4 4 2 3 2 4" xfId="14324"/>
    <cellStyle name="Comma 2 4 4 2 3 2 5" xfId="12240"/>
    <cellStyle name="Comma 2 4 4 2 3 2 6" xfId="10156"/>
    <cellStyle name="Comma 2 4 4 2 3 2 7" xfId="8072"/>
    <cellStyle name="Comma 2 4 4 2 3 2 8" xfId="5988"/>
    <cellStyle name="Comma 2 4 4 2 3 2 9" xfId="3932"/>
    <cellStyle name="Comma 2 4 4 2 3 3" xfId="17450"/>
    <cellStyle name="Comma 2 4 4 2 3 4" xfId="15366"/>
    <cellStyle name="Comma 2 4 4 2 3 5" xfId="13282"/>
    <cellStyle name="Comma 2 4 4 2 3 6" xfId="11198"/>
    <cellStyle name="Comma 2 4 4 2 3 7" xfId="9114"/>
    <cellStyle name="Comma 2 4 4 2 3 8" xfId="7030"/>
    <cellStyle name="Comma 2 4 4 2 3 9" xfId="4960"/>
    <cellStyle name="Comma 2 4 4 2 4" xfId="1332"/>
    <cellStyle name="Comma 2 4 4 2 4 2" xfId="17976"/>
    <cellStyle name="Comma 2 4 4 2 4 3" xfId="15892"/>
    <cellStyle name="Comma 2 4 4 2 4 4" xfId="13808"/>
    <cellStyle name="Comma 2 4 4 2 4 5" xfId="11724"/>
    <cellStyle name="Comma 2 4 4 2 4 6" xfId="9640"/>
    <cellStyle name="Comma 2 4 4 2 4 7" xfId="7556"/>
    <cellStyle name="Comma 2 4 4 2 4 8" xfId="5474"/>
    <cellStyle name="Comma 2 4 4 2 4 9" xfId="3416"/>
    <cellStyle name="Comma 2 4 4 2 5" xfId="16934"/>
    <cellStyle name="Comma 2 4 4 2 6" xfId="14850"/>
    <cellStyle name="Comma 2 4 4 2 7" xfId="12766"/>
    <cellStyle name="Comma 2 4 4 2 8" xfId="10682"/>
    <cellStyle name="Comma 2 4 4 2 9" xfId="8598"/>
    <cellStyle name="Comma 2 4 4 3" xfId="439"/>
    <cellStyle name="Comma 2 4 4 3 10" xfId="4595"/>
    <cellStyle name="Comma 2 4 4 3 11" xfId="2525"/>
    <cellStyle name="Comma 2 4 4 3 2" xfId="953"/>
    <cellStyle name="Comma 2 4 4 3 2 10" xfId="3039"/>
    <cellStyle name="Comma 2 4 4 3 2 2" xfId="1997"/>
    <cellStyle name="Comma 2 4 4 3 2 2 2" xfId="18641"/>
    <cellStyle name="Comma 2 4 4 3 2 2 3" xfId="16557"/>
    <cellStyle name="Comma 2 4 4 3 2 2 4" xfId="14473"/>
    <cellStyle name="Comma 2 4 4 3 2 2 5" xfId="12389"/>
    <cellStyle name="Comma 2 4 4 3 2 2 6" xfId="10305"/>
    <cellStyle name="Comma 2 4 4 3 2 2 7" xfId="8221"/>
    <cellStyle name="Comma 2 4 4 3 2 2 8" xfId="6137"/>
    <cellStyle name="Comma 2 4 4 3 2 2 9" xfId="4081"/>
    <cellStyle name="Comma 2 4 4 3 2 3" xfId="17599"/>
    <cellStyle name="Comma 2 4 4 3 2 4" xfId="15515"/>
    <cellStyle name="Comma 2 4 4 3 2 5" xfId="13431"/>
    <cellStyle name="Comma 2 4 4 3 2 6" xfId="11347"/>
    <cellStyle name="Comma 2 4 4 3 2 7" xfId="9263"/>
    <cellStyle name="Comma 2 4 4 3 2 8" xfId="7179"/>
    <cellStyle name="Comma 2 4 4 3 2 9" xfId="5109"/>
    <cellStyle name="Comma 2 4 4 3 3" xfId="1483"/>
    <cellStyle name="Comma 2 4 4 3 3 2" xfId="18127"/>
    <cellStyle name="Comma 2 4 4 3 3 3" xfId="16043"/>
    <cellStyle name="Comma 2 4 4 3 3 4" xfId="13959"/>
    <cellStyle name="Comma 2 4 4 3 3 5" xfId="11875"/>
    <cellStyle name="Comma 2 4 4 3 3 6" xfId="9791"/>
    <cellStyle name="Comma 2 4 4 3 3 7" xfId="7707"/>
    <cellStyle name="Comma 2 4 4 3 3 8" xfId="5623"/>
    <cellStyle name="Comma 2 4 4 3 3 9" xfId="3567"/>
    <cellStyle name="Comma 2 4 4 3 4" xfId="17085"/>
    <cellStyle name="Comma 2 4 4 3 5" xfId="15001"/>
    <cellStyle name="Comma 2 4 4 3 6" xfId="12917"/>
    <cellStyle name="Comma 2 4 4 3 7" xfId="10833"/>
    <cellStyle name="Comma 2 4 4 3 8" xfId="8749"/>
    <cellStyle name="Comma 2 4 4 3 9" xfId="6665"/>
    <cellStyle name="Comma 2 4 4 4" xfId="696"/>
    <cellStyle name="Comma 2 4 4 4 10" xfId="2782"/>
    <cellStyle name="Comma 2 4 4 4 2" xfId="1740"/>
    <cellStyle name="Comma 2 4 4 4 2 2" xfId="18384"/>
    <cellStyle name="Comma 2 4 4 4 2 3" xfId="16300"/>
    <cellStyle name="Comma 2 4 4 4 2 4" xfId="14216"/>
    <cellStyle name="Comma 2 4 4 4 2 5" xfId="12132"/>
    <cellStyle name="Comma 2 4 4 4 2 6" xfId="10048"/>
    <cellStyle name="Comma 2 4 4 4 2 7" xfId="7964"/>
    <cellStyle name="Comma 2 4 4 4 2 8" xfId="5880"/>
    <cellStyle name="Comma 2 4 4 4 2 9" xfId="3824"/>
    <cellStyle name="Comma 2 4 4 4 3" xfId="17342"/>
    <cellStyle name="Comma 2 4 4 4 4" xfId="15258"/>
    <cellStyle name="Comma 2 4 4 4 5" xfId="13174"/>
    <cellStyle name="Comma 2 4 4 4 6" xfId="11090"/>
    <cellStyle name="Comma 2 4 4 4 7" xfId="9006"/>
    <cellStyle name="Comma 2 4 4 4 8" xfId="6922"/>
    <cellStyle name="Comma 2 4 4 4 9" xfId="4852"/>
    <cellStyle name="Comma 2 4 4 5" xfId="1218"/>
    <cellStyle name="Comma 2 4 4 5 2" xfId="17862"/>
    <cellStyle name="Comma 2 4 4 5 3" xfId="15778"/>
    <cellStyle name="Comma 2 4 4 5 4" xfId="13694"/>
    <cellStyle name="Comma 2 4 4 5 5" xfId="11610"/>
    <cellStyle name="Comma 2 4 4 5 6" xfId="9526"/>
    <cellStyle name="Comma 2 4 4 5 7" xfId="7442"/>
    <cellStyle name="Comma 2 4 4 5 8" xfId="5366"/>
    <cellStyle name="Comma 2 4 4 5 9" xfId="3302"/>
    <cellStyle name="Comma 2 4 4 6" xfId="16820"/>
    <cellStyle name="Comma 2 4 4 7" xfId="14736"/>
    <cellStyle name="Comma 2 4 4 8" xfId="12652"/>
    <cellStyle name="Comma 2 4 4 9" xfId="10568"/>
    <cellStyle name="Comma 2 4 5" xfId="122"/>
    <cellStyle name="Comma 2 4 5 10" xfId="8446"/>
    <cellStyle name="Comma 2 4 5 11" xfId="6362"/>
    <cellStyle name="Comma 2 4 5 12" xfId="4302"/>
    <cellStyle name="Comma 2 4 5 13" xfId="2222"/>
    <cellStyle name="Comma 2 4 5 2" xfId="244"/>
    <cellStyle name="Comma 2 4 5 2 10" xfId="6476"/>
    <cellStyle name="Comma 2 4 5 2 11" xfId="4410"/>
    <cellStyle name="Comma 2 4 5 2 12" xfId="2336"/>
    <cellStyle name="Comma 2 4 5 2 2" xfId="511"/>
    <cellStyle name="Comma 2 4 5 2 2 10" xfId="4667"/>
    <cellStyle name="Comma 2 4 5 2 2 11" xfId="2597"/>
    <cellStyle name="Comma 2 4 5 2 2 2" xfId="1025"/>
    <cellStyle name="Comma 2 4 5 2 2 2 10" xfId="3111"/>
    <cellStyle name="Comma 2 4 5 2 2 2 2" xfId="2069"/>
    <cellStyle name="Comma 2 4 5 2 2 2 2 2" xfId="18713"/>
    <cellStyle name="Comma 2 4 5 2 2 2 2 3" xfId="16629"/>
    <cellStyle name="Comma 2 4 5 2 2 2 2 4" xfId="14545"/>
    <cellStyle name="Comma 2 4 5 2 2 2 2 5" xfId="12461"/>
    <cellStyle name="Comma 2 4 5 2 2 2 2 6" xfId="10377"/>
    <cellStyle name="Comma 2 4 5 2 2 2 2 7" xfId="8293"/>
    <cellStyle name="Comma 2 4 5 2 2 2 2 8" xfId="6209"/>
    <cellStyle name="Comma 2 4 5 2 2 2 2 9" xfId="4153"/>
    <cellStyle name="Comma 2 4 5 2 2 2 3" xfId="17671"/>
    <cellStyle name="Comma 2 4 5 2 2 2 4" xfId="15587"/>
    <cellStyle name="Comma 2 4 5 2 2 2 5" xfId="13503"/>
    <cellStyle name="Comma 2 4 5 2 2 2 6" xfId="11419"/>
    <cellStyle name="Comma 2 4 5 2 2 2 7" xfId="9335"/>
    <cellStyle name="Comma 2 4 5 2 2 2 8" xfId="7251"/>
    <cellStyle name="Comma 2 4 5 2 2 2 9" xfId="5181"/>
    <cellStyle name="Comma 2 4 5 2 2 3" xfId="1555"/>
    <cellStyle name="Comma 2 4 5 2 2 3 2" xfId="18199"/>
    <cellStyle name="Comma 2 4 5 2 2 3 3" xfId="16115"/>
    <cellStyle name="Comma 2 4 5 2 2 3 4" xfId="14031"/>
    <cellStyle name="Comma 2 4 5 2 2 3 5" xfId="11947"/>
    <cellStyle name="Comma 2 4 5 2 2 3 6" xfId="9863"/>
    <cellStyle name="Comma 2 4 5 2 2 3 7" xfId="7779"/>
    <cellStyle name="Comma 2 4 5 2 2 3 8" xfId="5695"/>
    <cellStyle name="Comma 2 4 5 2 2 3 9" xfId="3639"/>
    <cellStyle name="Comma 2 4 5 2 2 4" xfId="17157"/>
    <cellStyle name="Comma 2 4 5 2 2 5" xfId="15073"/>
    <cellStyle name="Comma 2 4 5 2 2 6" xfId="12989"/>
    <cellStyle name="Comma 2 4 5 2 2 7" xfId="10905"/>
    <cellStyle name="Comma 2 4 5 2 2 8" xfId="8821"/>
    <cellStyle name="Comma 2 4 5 2 2 9" xfId="6737"/>
    <cellStyle name="Comma 2 4 5 2 3" xfId="768"/>
    <cellStyle name="Comma 2 4 5 2 3 10" xfId="2854"/>
    <cellStyle name="Comma 2 4 5 2 3 2" xfId="1812"/>
    <cellStyle name="Comma 2 4 5 2 3 2 2" xfId="18456"/>
    <cellStyle name="Comma 2 4 5 2 3 2 3" xfId="16372"/>
    <cellStyle name="Comma 2 4 5 2 3 2 4" xfId="14288"/>
    <cellStyle name="Comma 2 4 5 2 3 2 5" xfId="12204"/>
    <cellStyle name="Comma 2 4 5 2 3 2 6" xfId="10120"/>
    <cellStyle name="Comma 2 4 5 2 3 2 7" xfId="8036"/>
    <cellStyle name="Comma 2 4 5 2 3 2 8" xfId="5952"/>
    <cellStyle name="Comma 2 4 5 2 3 2 9" xfId="3896"/>
    <cellStyle name="Comma 2 4 5 2 3 3" xfId="17414"/>
    <cellStyle name="Comma 2 4 5 2 3 4" xfId="15330"/>
    <cellStyle name="Comma 2 4 5 2 3 5" xfId="13246"/>
    <cellStyle name="Comma 2 4 5 2 3 6" xfId="11162"/>
    <cellStyle name="Comma 2 4 5 2 3 7" xfId="9078"/>
    <cellStyle name="Comma 2 4 5 2 3 8" xfId="6994"/>
    <cellStyle name="Comma 2 4 5 2 3 9" xfId="4924"/>
    <cellStyle name="Comma 2 4 5 2 4" xfId="1294"/>
    <cellStyle name="Comma 2 4 5 2 4 2" xfId="17938"/>
    <cellStyle name="Comma 2 4 5 2 4 3" xfId="15854"/>
    <cellStyle name="Comma 2 4 5 2 4 4" xfId="13770"/>
    <cellStyle name="Comma 2 4 5 2 4 5" xfId="11686"/>
    <cellStyle name="Comma 2 4 5 2 4 6" xfId="9602"/>
    <cellStyle name="Comma 2 4 5 2 4 7" xfId="7518"/>
    <cellStyle name="Comma 2 4 5 2 4 8" xfId="5438"/>
    <cellStyle name="Comma 2 4 5 2 4 9" xfId="3378"/>
    <cellStyle name="Comma 2 4 5 2 5" xfId="16896"/>
    <cellStyle name="Comma 2 4 5 2 6" xfId="14812"/>
    <cellStyle name="Comma 2 4 5 2 7" xfId="12728"/>
    <cellStyle name="Comma 2 4 5 2 8" xfId="10644"/>
    <cellStyle name="Comma 2 4 5 2 9" xfId="8560"/>
    <cellStyle name="Comma 2 4 5 3" xfId="403"/>
    <cellStyle name="Comma 2 4 5 3 10" xfId="4559"/>
    <cellStyle name="Comma 2 4 5 3 11" xfId="2489"/>
    <cellStyle name="Comma 2 4 5 3 2" xfId="917"/>
    <cellStyle name="Comma 2 4 5 3 2 10" xfId="3003"/>
    <cellStyle name="Comma 2 4 5 3 2 2" xfId="1961"/>
    <cellStyle name="Comma 2 4 5 3 2 2 2" xfId="18605"/>
    <cellStyle name="Comma 2 4 5 3 2 2 3" xfId="16521"/>
    <cellStyle name="Comma 2 4 5 3 2 2 4" xfId="14437"/>
    <cellStyle name="Comma 2 4 5 3 2 2 5" xfId="12353"/>
    <cellStyle name="Comma 2 4 5 3 2 2 6" xfId="10269"/>
    <cellStyle name="Comma 2 4 5 3 2 2 7" xfId="8185"/>
    <cellStyle name="Comma 2 4 5 3 2 2 8" xfId="6101"/>
    <cellStyle name="Comma 2 4 5 3 2 2 9" xfId="4045"/>
    <cellStyle name="Comma 2 4 5 3 2 3" xfId="17563"/>
    <cellStyle name="Comma 2 4 5 3 2 4" xfId="15479"/>
    <cellStyle name="Comma 2 4 5 3 2 5" xfId="13395"/>
    <cellStyle name="Comma 2 4 5 3 2 6" xfId="11311"/>
    <cellStyle name="Comma 2 4 5 3 2 7" xfId="9227"/>
    <cellStyle name="Comma 2 4 5 3 2 8" xfId="7143"/>
    <cellStyle name="Comma 2 4 5 3 2 9" xfId="5073"/>
    <cellStyle name="Comma 2 4 5 3 3" xfId="1447"/>
    <cellStyle name="Comma 2 4 5 3 3 2" xfId="18091"/>
    <cellStyle name="Comma 2 4 5 3 3 3" xfId="16007"/>
    <cellStyle name="Comma 2 4 5 3 3 4" xfId="13923"/>
    <cellStyle name="Comma 2 4 5 3 3 5" xfId="11839"/>
    <cellStyle name="Comma 2 4 5 3 3 6" xfId="9755"/>
    <cellStyle name="Comma 2 4 5 3 3 7" xfId="7671"/>
    <cellStyle name="Comma 2 4 5 3 3 8" xfId="5587"/>
    <cellStyle name="Comma 2 4 5 3 3 9" xfId="3531"/>
    <cellStyle name="Comma 2 4 5 3 4" xfId="17049"/>
    <cellStyle name="Comma 2 4 5 3 5" xfId="14965"/>
    <cellStyle name="Comma 2 4 5 3 6" xfId="12881"/>
    <cellStyle name="Comma 2 4 5 3 7" xfId="10797"/>
    <cellStyle name="Comma 2 4 5 3 8" xfId="8713"/>
    <cellStyle name="Comma 2 4 5 3 9" xfId="6629"/>
    <cellStyle name="Comma 2 4 5 4" xfId="660"/>
    <cellStyle name="Comma 2 4 5 4 10" xfId="2746"/>
    <cellStyle name="Comma 2 4 5 4 2" xfId="1704"/>
    <cellStyle name="Comma 2 4 5 4 2 2" xfId="18348"/>
    <cellStyle name="Comma 2 4 5 4 2 3" xfId="16264"/>
    <cellStyle name="Comma 2 4 5 4 2 4" xfId="14180"/>
    <cellStyle name="Comma 2 4 5 4 2 5" xfId="12096"/>
    <cellStyle name="Comma 2 4 5 4 2 6" xfId="10012"/>
    <cellStyle name="Comma 2 4 5 4 2 7" xfId="7928"/>
    <cellStyle name="Comma 2 4 5 4 2 8" xfId="5844"/>
    <cellStyle name="Comma 2 4 5 4 2 9" xfId="3788"/>
    <cellStyle name="Comma 2 4 5 4 3" xfId="17306"/>
    <cellStyle name="Comma 2 4 5 4 4" xfId="15222"/>
    <cellStyle name="Comma 2 4 5 4 5" xfId="13138"/>
    <cellStyle name="Comma 2 4 5 4 6" xfId="11054"/>
    <cellStyle name="Comma 2 4 5 4 7" xfId="8970"/>
    <cellStyle name="Comma 2 4 5 4 8" xfId="6886"/>
    <cellStyle name="Comma 2 4 5 4 9" xfId="4816"/>
    <cellStyle name="Comma 2 4 5 5" xfId="1180"/>
    <cellStyle name="Comma 2 4 5 5 2" xfId="17824"/>
    <cellStyle name="Comma 2 4 5 5 3" xfId="15740"/>
    <cellStyle name="Comma 2 4 5 5 4" xfId="13656"/>
    <cellStyle name="Comma 2 4 5 5 5" xfId="11572"/>
    <cellStyle name="Comma 2 4 5 5 6" xfId="9488"/>
    <cellStyle name="Comma 2 4 5 5 7" xfId="7404"/>
    <cellStyle name="Comma 2 4 5 5 8" xfId="5330"/>
    <cellStyle name="Comma 2 4 5 5 9" xfId="3264"/>
    <cellStyle name="Comma 2 4 5 6" xfId="16782"/>
    <cellStyle name="Comma 2 4 5 7" xfId="14698"/>
    <cellStyle name="Comma 2 4 5 8" xfId="12614"/>
    <cellStyle name="Comma 2 4 5 9" xfId="10530"/>
    <cellStyle name="Comma 2 4 6" xfId="204"/>
    <cellStyle name="Comma 2 4 6 10" xfId="6438"/>
    <cellStyle name="Comma 2 4 6 11" xfId="4374"/>
    <cellStyle name="Comma 2 4 6 12" xfId="2298"/>
    <cellStyle name="Comma 2 4 6 2" xfId="475"/>
    <cellStyle name="Comma 2 4 6 2 10" xfId="4631"/>
    <cellStyle name="Comma 2 4 6 2 11" xfId="2561"/>
    <cellStyle name="Comma 2 4 6 2 2" xfId="989"/>
    <cellStyle name="Comma 2 4 6 2 2 10" xfId="3075"/>
    <cellStyle name="Comma 2 4 6 2 2 2" xfId="2033"/>
    <cellStyle name="Comma 2 4 6 2 2 2 2" xfId="18677"/>
    <cellStyle name="Comma 2 4 6 2 2 2 3" xfId="16593"/>
    <cellStyle name="Comma 2 4 6 2 2 2 4" xfId="14509"/>
    <cellStyle name="Comma 2 4 6 2 2 2 5" xfId="12425"/>
    <cellStyle name="Comma 2 4 6 2 2 2 6" xfId="10341"/>
    <cellStyle name="Comma 2 4 6 2 2 2 7" xfId="8257"/>
    <cellStyle name="Comma 2 4 6 2 2 2 8" xfId="6173"/>
    <cellStyle name="Comma 2 4 6 2 2 2 9" xfId="4117"/>
    <cellStyle name="Comma 2 4 6 2 2 3" xfId="17635"/>
    <cellStyle name="Comma 2 4 6 2 2 4" xfId="15551"/>
    <cellStyle name="Comma 2 4 6 2 2 5" xfId="13467"/>
    <cellStyle name="Comma 2 4 6 2 2 6" xfId="11383"/>
    <cellStyle name="Comma 2 4 6 2 2 7" xfId="9299"/>
    <cellStyle name="Comma 2 4 6 2 2 8" xfId="7215"/>
    <cellStyle name="Comma 2 4 6 2 2 9" xfId="5145"/>
    <cellStyle name="Comma 2 4 6 2 3" xfId="1519"/>
    <cellStyle name="Comma 2 4 6 2 3 2" xfId="18163"/>
    <cellStyle name="Comma 2 4 6 2 3 3" xfId="16079"/>
    <cellStyle name="Comma 2 4 6 2 3 4" xfId="13995"/>
    <cellStyle name="Comma 2 4 6 2 3 5" xfId="11911"/>
    <cellStyle name="Comma 2 4 6 2 3 6" xfId="9827"/>
    <cellStyle name="Comma 2 4 6 2 3 7" xfId="7743"/>
    <cellStyle name="Comma 2 4 6 2 3 8" xfId="5659"/>
    <cellStyle name="Comma 2 4 6 2 3 9" xfId="3603"/>
    <cellStyle name="Comma 2 4 6 2 4" xfId="17121"/>
    <cellStyle name="Comma 2 4 6 2 5" xfId="15037"/>
    <cellStyle name="Comma 2 4 6 2 6" xfId="12953"/>
    <cellStyle name="Comma 2 4 6 2 7" xfId="10869"/>
    <cellStyle name="Comma 2 4 6 2 8" xfId="8785"/>
    <cellStyle name="Comma 2 4 6 2 9" xfId="6701"/>
    <cellStyle name="Comma 2 4 6 3" xfId="732"/>
    <cellStyle name="Comma 2 4 6 3 10" xfId="2818"/>
    <cellStyle name="Comma 2 4 6 3 2" xfId="1776"/>
    <cellStyle name="Comma 2 4 6 3 2 2" xfId="18420"/>
    <cellStyle name="Comma 2 4 6 3 2 3" xfId="16336"/>
    <cellStyle name="Comma 2 4 6 3 2 4" xfId="14252"/>
    <cellStyle name="Comma 2 4 6 3 2 5" xfId="12168"/>
    <cellStyle name="Comma 2 4 6 3 2 6" xfId="10084"/>
    <cellStyle name="Comma 2 4 6 3 2 7" xfId="8000"/>
    <cellStyle name="Comma 2 4 6 3 2 8" xfId="5916"/>
    <cellStyle name="Comma 2 4 6 3 2 9" xfId="3860"/>
    <cellStyle name="Comma 2 4 6 3 3" xfId="17378"/>
    <cellStyle name="Comma 2 4 6 3 4" xfId="15294"/>
    <cellStyle name="Comma 2 4 6 3 5" xfId="13210"/>
    <cellStyle name="Comma 2 4 6 3 6" xfId="11126"/>
    <cellStyle name="Comma 2 4 6 3 7" xfId="9042"/>
    <cellStyle name="Comma 2 4 6 3 8" xfId="6958"/>
    <cellStyle name="Comma 2 4 6 3 9" xfId="4888"/>
    <cellStyle name="Comma 2 4 6 4" xfId="1256"/>
    <cellStyle name="Comma 2 4 6 4 2" xfId="17900"/>
    <cellStyle name="Comma 2 4 6 4 3" xfId="15816"/>
    <cellStyle name="Comma 2 4 6 4 4" xfId="13732"/>
    <cellStyle name="Comma 2 4 6 4 5" xfId="11648"/>
    <cellStyle name="Comma 2 4 6 4 6" xfId="9564"/>
    <cellStyle name="Comma 2 4 6 4 7" xfId="7480"/>
    <cellStyle name="Comma 2 4 6 4 8" xfId="5402"/>
    <cellStyle name="Comma 2 4 6 4 9" xfId="3340"/>
    <cellStyle name="Comma 2 4 6 5" xfId="16858"/>
    <cellStyle name="Comma 2 4 6 6" xfId="14774"/>
    <cellStyle name="Comma 2 4 6 7" xfId="12690"/>
    <cellStyle name="Comma 2 4 6 8" xfId="10606"/>
    <cellStyle name="Comma 2 4 6 9" xfId="8522"/>
    <cellStyle name="Comma 2 4 7" xfId="78"/>
    <cellStyle name="Comma 2 4 7 10" xfId="6322"/>
    <cellStyle name="Comma 2 4 7 11" xfId="4264"/>
    <cellStyle name="Comma 2 4 7 12" xfId="2182"/>
    <cellStyle name="Comma 2 4 7 2" xfId="365"/>
    <cellStyle name="Comma 2 4 7 2 10" xfId="4521"/>
    <cellStyle name="Comma 2 4 7 2 11" xfId="2451"/>
    <cellStyle name="Comma 2 4 7 2 2" xfId="879"/>
    <cellStyle name="Comma 2 4 7 2 2 10" xfId="2965"/>
    <cellStyle name="Comma 2 4 7 2 2 2" xfId="1923"/>
    <cellStyle name="Comma 2 4 7 2 2 2 2" xfId="18567"/>
    <cellStyle name="Comma 2 4 7 2 2 2 3" xfId="16483"/>
    <cellStyle name="Comma 2 4 7 2 2 2 4" xfId="14399"/>
    <cellStyle name="Comma 2 4 7 2 2 2 5" xfId="12315"/>
    <cellStyle name="Comma 2 4 7 2 2 2 6" xfId="10231"/>
    <cellStyle name="Comma 2 4 7 2 2 2 7" xfId="8147"/>
    <cellStyle name="Comma 2 4 7 2 2 2 8" xfId="6063"/>
    <cellStyle name="Comma 2 4 7 2 2 2 9" xfId="4007"/>
    <cellStyle name="Comma 2 4 7 2 2 3" xfId="17525"/>
    <cellStyle name="Comma 2 4 7 2 2 4" xfId="15441"/>
    <cellStyle name="Comma 2 4 7 2 2 5" xfId="13357"/>
    <cellStyle name="Comma 2 4 7 2 2 6" xfId="11273"/>
    <cellStyle name="Comma 2 4 7 2 2 7" xfId="9189"/>
    <cellStyle name="Comma 2 4 7 2 2 8" xfId="7105"/>
    <cellStyle name="Comma 2 4 7 2 2 9" xfId="5035"/>
    <cellStyle name="Comma 2 4 7 2 3" xfId="1409"/>
    <cellStyle name="Comma 2 4 7 2 3 2" xfId="18053"/>
    <cellStyle name="Comma 2 4 7 2 3 3" xfId="15969"/>
    <cellStyle name="Comma 2 4 7 2 3 4" xfId="13885"/>
    <cellStyle name="Comma 2 4 7 2 3 5" xfId="11801"/>
    <cellStyle name="Comma 2 4 7 2 3 6" xfId="9717"/>
    <cellStyle name="Comma 2 4 7 2 3 7" xfId="7633"/>
    <cellStyle name="Comma 2 4 7 2 3 8" xfId="5549"/>
    <cellStyle name="Comma 2 4 7 2 3 9" xfId="3493"/>
    <cellStyle name="Comma 2 4 7 2 4" xfId="17011"/>
    <cellStyle name="Comma 2 4 7 2 5" xfId="14927"/>
    <cellStyle name="Comma 2 4 7 2 6" xfId="12843"/>
    <cellStyle name="Comma 2 4 7 2 7" xfId="10759"/>
    <cellStyle name="Comma 2 4 7 2 8" xfId="8675"/>
    <cellStyle name="Comma 2 4 7 2 9" xfId="6591"/>
    <cellStyle name="Comma 2 4 7 3" xfId="622"/>
    <cellStyle name="Comma 2 4 7 3 10" xfId="2708"/>
    <cellStyle name="Comma 2 4 7 3 2" xfId="1666"/>
    <cellStyle name="Comma 2 4 7 3 2 2" xfId="18310"/>
    <cellStyle name="Comma 2 4 7 3 2 3" xfId="16226"/>
    <cellStyle name="Comma 2 4 7 3 2 4" xfId="14142"/>
    <cellStyle name="Comma 2 4 7 3 2 5" xfId="12058"/>
    <cellStyle name="Comma 2 4 7 3 2 6" xfId="9974"/>
    <cellStyle name="Comma 2 4 7 3 2 7" xfId="7890"/>
    <cellStyle name="Comma 2 4 7 3 2 8" xfId="5806"/>
    <cellStyle name="Comma 2 4 7 3 2 9" xfId="3750"/>
    <cellStyle name="Comma 2 4 7 3 3" xfId="17268"/>
    <cellStyle name="Comma 2 4 7 3 4" xfId="15184"/>
    <cellStyle name="Comma 2 4 7 3 5" xfId="13100"/>
    <cellStyle name="Comma 2 4 7 3 6" xfId="11016"/>
    <cellStyle name="Comma 2 4 7 3 7" xfId="8932"/>
    <cellStyle name="Comma 2 4 7 3 8" xfId="6848"/>
    <cellStyle name="Comma 2 4 7 3 9" xfId="4778"/>
    <cellStyle name="Comma 2 4 7 4" xfId="1138"/>
    <cellStyle name="Comma 2 4 7 4 2" xfId="17784"/>
    <cellStyle name="Comma 2 4 7 4 3" xfId="15700"/>
    <cellStyle name="Comma 2 4 7 4 4" xfId="13616"/>
    <cellStyle name="Comma 2 4 7 4 5" xfId="11532"/>
    <cellStyle name="Comma 2 4 7 4 6" xfId="9448"/>
    <cellStyle name="Comma 2 4 7 4 7" xfId="7364"/>
    <cellStyle name="Comma 2 4 7 4 8" xfId="5292"/>
    <cellStyle name="Comma 2 4 7 4 9" xfId="3224"/>
    <cellStyle name="Comma 2 4 7 5" xfId="16742"/>
    <cellStyle name="Comma 2 4 7 6" xfId="14658"/>
    <cellStyle name="Comma 2 4 7 7" xfId="12574"/>
    <cellStyle name="Comma 2 4 7 8" xfId="10490"/>
    <cellStyle name="Comma 2 4 7 9" xfId="8406"/>
    <cellStyle name="Comma 2 4 8" xfId="346"/>
    <cellStyle name="Comma 2 4 8 10" xfId="4502"/>
    <cellStyle name="Comma 2 4 8 11" xfId="2432"/>
    <cellStyle name="Comma 2 4 8 2" xfId="860"/>
    <cellStyle name="Comma 2 4 8 2 10" xfId="2946"/>
    <cellStyle name="Comma 2 4 8 2 2" xfId="1904"/>
    <cellStyle name="Comma 2 4 8 2 2 2" xfId="18548"/>
    <cellStyle name="Comma 2 4 8 2 2 3" xfId="16464"/>
    <cellStyle name="Comma 2 4 8 2 2 4" xfId="14380"/>
    <cellStyle name="Comma 2 4 8 2 2 5" xfId="12296"/>
    <cellStyle name="Comma 2 4 8 2 2 6" xfId="10212"/>
    <cellStyle name="Comma 2 4 8 2 2 7" xfId="8128"/>
    <cellStyle name="Comma 2 4 8 2 2 8" xfId="6044"/>
    <cellStyle name="Comma 2 4 8 2 2 9" xfId="3988"/>
    <cellStyle name="Comma 2 4 8 2 3" xfId="17506"/>
    <cellStyle name="Comma 2 4 8 2 4" xfId="15422"/>
    <cellStyle name="Comma 2 4 8 2 5" xfId="13338"/>
    <cellStyle name="Comma 2 4 8 2 6" xfId="11254"/>
    <cellStyle name="Comma 2 4 8 2 7" xfId="9170"/>
    <cellStyle name="Comma 2 4 8 2 8" xfId="7086"/>
    <cellStyle name="Comma 2 4 8 2 9" xfId="5016"/>
    <cellStyle name="Comma 2 4 8 3" xfId="1390"/>
    <cellStyle name="Comma 2 4 8 3 2" xfId="18034"/>
    <cellStyle name="Comma 2 4 8 3 3" xfId="15950"/>
    <cellStyle name="Comma 2 4 8 3 4" xfId="13866"/>
    <cellStyle name="Comma 2 4 8 3 5" xfId="11782"/>
    <cellStyle name="Comma 2 4 8 3 6" xfId="9698"/>
    <cellStyle name="Comma 2 4 8 3 7" xfId="7614"/>
    <cellStyle name="Comma 2 4 8 3 8" xfId="5530"/>
    <cellStyle name="Comma 2 4 8 3 9" xfId="3474"/>
    <cellStyle name="Comma 2 4 8 4" xfId="16992"/>
    <cellStyle name="Comma 2 4 8 5" xfId="14908"/>
    <cellStyle name="Comma 2 4 8 6" xfId="12824"/>
    <cellStyle name="Comma 2 4 8 7" xfId="10740"/>
    <cellStyle name="Comma 2 4 8 8" xfId="8656"/>
    <cellStyle name="Comma 2 4 8 9" xfId="6572"/>
    <cellStyle name="Comma 2 4 9" xfId="603"/>
    <cellStyle name="Comma 2 4 9 10" xfId="2689"/>
    <cellStyle name="Comma 2 4 9 2" xfId="1647"/>
    <cellStyle name="Comma 2 4 9 2 2" xfId="18291"/>
    <cellStyle name="Comma 2 4 9 2 3" xfId="16207"/>
    <cellStyle name="Comma 2 4 9 2 4" xfId="14123"/>
    <cellStyle name="Comma 2 4 9 2 5" xfId="12039"/>
    <cellStyle name="Comma 2 4 9 2 6" xfId="9955"/>
    <cellStyle name="Comma 2 4 9 2 7" xfId="7871"/>
    <cellStyle name="Comma 2 4 9 2 8" xfId="5787"/>
    <cellStyle name="Comma 2 4 9 2 9" xfId="3731"/>
    <cellStyle name="Comma 2 4 9 3" xfId="17249"/>
    <cellStyle name="Comma 2 4 9 4" xfId="15165"/>
    <cellStyle name="Comma 2 4 9 5" xfId="13081"/>
    <cellStyle name="Comma 2 4 9 6" xfId="10997"/>
    <cellStyle name="Comma 2 4 9 7" xfId="8913"/>
    <cellStyle name="Comma 2 4 9 8" xfId="6829"/>
    <cellStyle name="Comma 2 4 9 9" xfId="4759"/>
    <cellStyle name="Comma 2 5" xfId="86"/>
    <cellStyle name="Comma 2 5 10" xfId="14664"/>
    <cellStyle name="Comma 2 5 11" xfId="12580"/>
    <cellStyle name="Comma 2 5 12" xfId="10496"/>
    <cellStyle name="Comma 2 5 13" xfId="8412"/>
    <cellStyle name="Comma 2 5 14" xfId="6328"/>
    <cellStyle name="Comma 2 5 15" xfId="4269"/>
    <cellStyle name="Comma 2 5 16" xfId="2188"/>
    <cellStyle name="Comma 2 5 2" xfId="106"/>
    <cellStyle name="Comma 2 5 2 10" xfId="12599"/>
    <cellStyle name="Comma 2 5 2 11" xfId="10515"/>
    <cellStyle name="Comma 2 5 2 12" xfId="8431"/>
    <cellStyle name="Comma 2 5 2 13" xfId="6347"/>
    <cellStyle name="Comma 2 5 2 14" xfId="4287"/>
    <cellStyle name="Comma 2 5 2 15" xfId="2207"/>
    <cellStyle name="Comma 2 5 2 2" xfId="184"/>
    <cellStyle name="Comma 2 5 2 2 10" xfId="8507"/>
    <cellStyle name="Comma 2 5 2 2 11" xfId="6423"/>
    <cellStyle name="Comma 2 5 2 2 12" xfId="4359"/>
    <cellStyle name="Comma 2 5 2 2 13" xfId="2283"/>
    <cellStyle name="Comma 2 5 2 2 2" xfId="306"/>
    <cellStyle name="Comma 2 5 2 2 2 10" xfId="6537"/>
    <cellStyle name="Comma 2 5 2 2 2 11" xfId="4467"/>
    <cellStyle name="Comma 2 5 2 2 2 12" xfId="2397"/>
    <cellStyle name="Comma 2 5 2 2 2 2" xfId="568"/>
    <cellStyle name="Comma 2 5 2 2 2 2 10" xfId="4724"/>
    <cellStyle name="Comma 2 5 2 2 2 2 11" xfId="2654"/>
    <cellStyle name="Comma 2 5 2 2 2 2 2" xfId="1082"/>
    <cellStyle name="Comma 2 5 2 2 2 2 2 10" xfId="3168"/>
    <cellStyle name="Comma 2 5 2 2 2 2 2 2" xfId="2126"/>
    <cellStyle name="Comma 2 5 2 2 2 2 2 2 2" xfId="18770"/>
    <cellStyle name="Comma 2 5 2 2 2 2 2 2 3" xfId="16686"/>
    <cellStyle name="Comma 2 5 2 2 2 2 2 2 4" xfId="14602"/>
    <cellStyle name="Comma 2 5 2 2 2 2 2 2 5" xfId="12518"/>
    <cellStyle name="Comma 2 5 2 2 2 2 2 2 6" xfId="10434"/>
    <cellStyle name="Comma 2 5 2 2 2 2 2 2 7" xfId="8350"/>
    <cellStyle name="Comma 2 5 2 2 2 2 2 2 8" xfId="6266"/>
    <cellStyle name="Comma 2 5 2 2 2 2 2 2 9" xfId="4210"/>
    <cellStyle name="Comma 2 5 2 2 2 2 2 3" xfId="17728"/>
    <cellStyle name="Comma 2 5 2 2 2 2 2 4" xfId="15644"/>
    <cellStyle name="Comma 2 5 2 2 2 2 2 5" xfId="13560"/>
    <cellStyle name="Comma 2 5 2 2 2 2 2 6" xfId="11476"/>
    <cellStyle name="Comma 2 5 2 2 2 2 2 7" xfId="9392"/>
    <cellStyle name="Comma 2 5 2 2 2 2 2 8" xfId="7308"/>
    <cellStyle name="Comma 2 5 2 2 2 2 2 9" xfId="5238"/>
    <cellStyle name="Comma 2 5 2 2 2 2 3" xfId="1612"/>
    <cellStyle name="Comma 2 5 2 2 2 2 3 2" xfId="18256"/>
    <cellStyle name="Comma 2 5 2 2 2 2 3 3" xfId="16172"/>
    <cellStyle name="Comma 2 5 2 2 2 2 3 4" xfId="14088"/>
    <cellStyle name="Comma 2 5 2 2 2 2 3 5" xfId="12004"/>
    <cellStyle name="Comma 2 5 2 2 2 2 3 6" xfId="9920"/>
    <cellStyle name="Comma 2 5 2 2 2 2 3 7" xfId="7836"/>
    <cellStyle name="Comma 2 5 2 2 2 2 3 8" xfId="5752"/>
    <cellStyle name="Comma 2 5 2 2 2 2 3 9" xfId="3696"/>
    <cellStyle name="Comma 2 5 2 2 2 2 4" xfId="17214"/>
    <cellStyle name="Comma 2 5 2 2 2 2 5" xfId="15130"/>
    <cellStyle name="Comma 2 5 2 2 2 2 6" xfId="13046"/>
    <cellStyle name="Comma 2 5 2 2 2 2 7" xfId="10962"/>
    <cellStyle name="Comma 2 5 2 2 2 2 8" xfId="8878"/>
    <cellStyle name="Comma 2 5 2 2 2 2 9" xfId="6794"/>
    <cellStyle name="Comma 2 5 2 2 2 3" xfId="825"/>
    <cellStyle name="Comma 2 5 2 2 2 3 10" xfId="2911"/>
    <cellStyle name="Comma 2 5 2 2 2 3 2" xfId="1869"/>
    <cellStyle name="Comma 2 5 2 2 2 3 2 2" xfId="18513"/>
    <cellStyle name="Comma 2 5 2 2 2 3 2 3" xfId="16429"/>
    <cellStyle name="Comma 2 5 2 2 2 3 2 4" xfId="14345"/>
    <cellStyle name="Comma 2 5 2 2 2 3 2 5" xfId="12261"/>
    <cellStyle name="Comma 2 5 2 2 2 3 2 6" xfId="10177"/>
    <cellStyle name="Comma 2 5 2 2 2 3 2 7" xfId="8093"/>
    <cellStyle name="Comma 2 5 2 2 2 3 2 8" xfId="6009"/>
    <cellStyle name="Comma 2 5 2 2 2 3 2 9" xfId="3953"/>
    <cellStyle name="Comma 2 5 2 2 2 3 3" xfId="17471"/>
    <cellStyle name="Comma 2 5 2 2 2 3 4" xfId="15387"/>
    <cellStyle name="Comma 2 5 2 2 2 3 5" xfId="13303"/>
    <cellStyle name="Comma 2 5 2 2 2 3 6" xfId="11219"/>
    <cellStyle name="Comma 2 5 2 2 2 3 7" xfId="9135"/>
    <cellStyle name="Comma 2 5 2 2 2 3 8" xfId="7051"/>
    <cellStyle name="Comma 2 5 2 2 2 3 9" xfId="4981"/>
    <cellStyle name="Comma 2 5 2 2 2 4" xfId="1355"/>
    <cellStyle name="Comma 2 5 2 2 2 4 2" xfId="17999"/>
    <cellStyle name="Comma 2 5 2 2 2 4 3" xfId="15915"/>
    <cellStyle name="Comma 2 5 2 2 2 4 4" xfId="13831"/>
    <cellStyle name="Comma 2 5 2 2 2 4 5" xfId="11747"/>
    <cellStyle name="Comma 2 5 2 2 2 4 6" xfId="9663"/>
    <cellStyle name="Comma 2 5 2 2 2 4 7" xfId="7579"/>
    <cellStyle name="Comma 2 5 2 2 2 4 8" xfId="5495"/>
    <cellStyle name="Comma 2 5 2 2 2 4 9" xfId="3439"/>
    <cellStyle name="Comma 2 5 2 2 2 5" xfId="16957"/>
    <cellStyle name="Comma 2 5 2 2 2 6" xfId="14873"/>
    <cellStyle name="Comma 2 5 2 2 2 7" xfId="12789"/>
    <cellStyle name="Comma 2 5 2 2 2 8" xfId="10705"/>
    <cellStyle name="Comma 2 5 2 2 2 9" xfId="8621"/>
    <cellStyle name="Comma 2 5 2 2 3" xfId="460"/>
    <cellStyle name="Comma 2 5 2 2 3 10" xfId="4616"/>
    <cellStyle name="Comma 2 5 2 2 3 11" xfId="2546"/>
    <cellStyle name="Comma 2 5 2 2 3 2" xfId="974"/>
    <cellStyle name="Comma 2 5 2 2 3 2 10" xfId="3060"/>
    <cellStyle name="Comma 2 5 2 2 3 2 2" xfId="2018"/>
    <cellStyle name="Comma 2 5 2 2 3 2 2 2" xfId="18662"/>
    <cellStyle name="Comma 2 5 2 2 3 2 2 3" xfId="16578"/>
    <cellStyle name="Comma 2 5 2 2 3 2 2 4" xfId="14494"/>
    <cellStyle name="Comma 2 5 2 2 3 2 2 5" xfId="12410"/>
    <cellStyle name="Comma 2 5 2 2 3 2 2 6" xfId="10326"/>
    <cellStyle name="Comma 2 5 2 2 3 2 2 7" xfId="8242"/>
    <cellStyle name="Comma 2 5 2 2 3 2 2 8" xfId="6158"/>
    <cellStyle name="Comma 2 5 2 2 3 2 2 9" xfId="4102"/>
    <cellStyle name="Comma 2 5 2 2 3 2 3" xfId="17620"/>
    <cellStyle name="Comma 2 5 2 2 3 2 4" xfId="15536"/>
    <cellStyle name="Comma 2 5 2 2 3 2 5" xfId="13452"/>
    <cellStyle name="Comma 2 5 2 2 3 2 6" xfId="11368"/>
    <cellStyle name="Comma 2 5 2 2 3 2 7" xfId="9284"/>
    <cellStyle name="Comma 2 5 2 2 3 2 8" xfId="7200"/>
    <cellStyle name="Comma 2 5 2 2 3 2 9" xfId="5130"/>
    <cellStyle name="Comma 2 5 2 2 3 3" xfId="1504"/>
    <cellStyle name="Comma 2 5 2 2 3 3 2" xfId="18148"/>
    <cellStyle name="Comma 2 5 2 2 3 3 3" xfId="16064"/>
    <cellStyle name="Comma 2 5 2 2 3 3 4" xfId="13980"/>
    <cellStyle name="Comma 2 5 2 2 3 3 5" xfId="11896"/>
    <cellStyle name="Comma 2 5 2 2 3 3 6" xfId="9812"/>
    <cellStyle name="Comma 2 5 2 2 3 3 7" xfId="7728"/>
    <cellStyle name="Comma 2 5 2 2 3 3 8" xfId="5644"/>
    <cellStyle name="Comma 2 5 2 2 3 3 9" xfId="3588"/>
    <cellStyle name="Comma 2 5 2 2 3 4" xfId="17106"/>
    <cellStyle name="Comma 2 5 2 2 3 5" xfId="15022"/>
    <cellStyle name="Comma 2 5 2 2 3 6" xfId="12938"/>
    <cellStyle name="Comma 2 5 2 2 3 7" xfId="10854"/>
    <cellStyle name="Comma 2 5 2 2 3 8" xfId="8770"/>
    <cellStyle name="Comma 2 5 2 2 3 9" xfId="6686"/>
    <cellStyle name="Comma 2 5 2 2 4" xfId="717"/>
    <cellStyle name="Comma 2 5 2 2 4 10" xfId="2803"/>
    <cellStyle name="Comma 2 5 2 2 4 2" xfId="1761"/>
    <cellStyle name="Comma 2 5 2 2 4 2 2" xfId="18405"/>
    <cellStyle name="Comma 2 5 2 2 4 2 3" xfId="16321"/>
    <cellStyle name="Comma 2 5 2 2 4 2 4" xfId="14237"/>
    <cellStyle name="Comma 2 5 2 2 4 2 5" xfId="12153"/>
    <cellStyle name="Comma 2 5 2 2 4 2 6" xfId="10069"/>
    <cellStyle name="Comma 2 5 2 2 4 2 7" xfId="7985"/>
    <cellStyle name="Comma 2 5 2 2 4 2 8" xfId="5901"/>
    <cellStyle name="Comma 2 5 2 2 4 2 9" xfId="3845"/>
    <cellStyle name="Comma 2 5 2 2 4 3" xfId="17363"/>
    <cellStyle name="Comma 2 5 2 2 4 4" xfId="15279"/>
    <cellStyle name="Comma 2 5 2 2 4 5" xfId="13195"/>
    <cellStyle name="Comma 2 5 2 2 4 6" xfId="11111"/>
    <cellStyle name="Comma 2 5 2 2 4 7" xfId="9027"/>
    <cellStyle name="Comma 2 5 2 2 4 8" xfId="6943"/>
    <cellStyle name="Comma 2 5 2 2 4 9" xfId="4873"/>
    <cellStyle name="Comma 2 5 2 2 5" xfId="1241"/>
    <cellStyle name="Comma 2 5 2 2 5 2" xfId="17885"/>
    <cellStyle name="Comma 2 5 2 2 5 3" xfId="15801"/>
    <cellStyle name="Comma 2 5 2 2 5 4" xfId="13717"/>
    <cellStyle name="Comma 2 5 2 2 5 5" xfId="11633"/>
    <cellStyle name="Comma 2 5 2 2 5 6" xfId="9549"/>
    <cellStyle name="Comma 2 5 2 2 5 7" xfId="7465"/>
    <cellStyle name="Comma 2 5 2 2 5 8" xfId="5387"/>
    <cellStyle name="Comma 2 5 2 2 5 9" xfId="3325"/>
    <cellStyle name="Comma 2 5 2 2 6" xfId="16843"/>
    <cellStyle name="Comma 2 5 2 2 7" xfId="14759"/>
    <cellStyle name="Comma 2 5 2 2 8" xfId="12675"/>
    <cellStyle name="Comma 2 5 2 2 9" xfId="10591"/>
    <cellStyle name="Comma 2 5 2 3" xfId="145"/>
    <cellStyle name="Comma 2 5 2 3 10" xfId="8469"/>
    <cellStyle name="Comma 2 5 2 3 11" xfId="6385"/>
    <cellStyle name="Comma 2 5 2 3 12" xfId="4323"/>
    <cellStyle name="Comma 2 5 2 3 13" xfId="2245"/>
    <cellStyle name="Comma 2 5 2 3 2" xfId="267"/>
    <cellStyle name="Comma 2 5 2 3 2 10" xfId="6499"/>
    <cellStyle name="Comma 2 5 2 3 2 11" xfId="4431"/>
    <cellStyle name="Comma 2 5 2 3 2 12" xfId="2359"/>
    <cellStyle name="Comma 2 5 2 3 2 2" xfId="532"/>
    <cellStyle name="Comma 2 5 2 3 2 2 10" xfId="4688"/>
    <cellStyle name="Comma 2 5 2 3 2 2 11" xfId="2618"/>
    <cellStyle name="Comma 2 5 2 3 2 2 2" xfId="1046"/>
    <cellStyle name="Comma 2 5 2 3 2 2 2 10" xfId="3132"/>
    <cellStyle name="Comma 2 5 2 3 2 2 2 2" xfId="2090"/>
    <cellStyle name="Comma 2 5 2 3 2 2 2 2 2" xfId="18734"/>
    <cellStyle name="Comma 2 5 2 3 2 2 2 2 3" xfId="16650"/>
    <cellStyle name="Comma 2 5 2 3 2 2 2 2 4" xfId="14566"/>
    <cellStyle name="Comma 2 5 2 3 2 2 2 2 5" xfId="12482"/>
    <cellStyle name="Comma 2 5 2 3 2 2 2 2 6" xfId="10398"/>
    <cellStyle name="Comma 2 5 2 3 2 2 2 2 7" xfId="8314"/>
    <cellStyle name="Comma 2 5 2 3 2 2 2 2 8" xfId="6230"/>
    <cellStyle name="Comma 2 5 2 3 2 2 2 2 9" xfId="4174"/>
    <cellStyle name="Comma 2 5 2 3 2 2 2 3" xfId="17692"/>
    <cellStyle name="Comma 2 5 2 3 2 2 2 4" xfId="15608"/>
    <cellStyle name="Comma 2 5 2 3 2 2 2 5" xfId="13524"/>
    <cellStyle name="Comma 2 5 2 3 2 2 2 6" xfId="11440"/>
    <cellStyle name="Comma 2 5 2 3 2 2 2 7" xfId="9356"/>
    <cellStyle name="Comma 2 5 2 3 2 2 2 8" xfId="7272"/>
    <cellStyle name="Comma 2 5 2 3 2 2 2 9" xfId="5202"/>
    <cellStyle name="Comma 2 5 2 3 2 2 3" xfId="1576"/>
    <cellStyle name="Comma 2 5 2 3 2 2 3 2" xfId="18220"/>
    <cellStyle name="Comma 2 5 2 3 2 2 3 3" xfId="16136"/>
    <cellStyle name="Comma 2 5 2 3 2 2 3 4" xfId="14052"/>
    <cellStyle name="Comma 2 5 2 3 2 2 3 5" xfId="11968"/>
    <cellStyle name="Comma 2 5 2 3 2 2 3 6" xfId="9884"/>
    <cellStyle name="Comma 2 5 2 3 2 2 3 7" xfId="7800"/>
    <cellStyle name="Comma 2 5 2 3 2 2 3 8" xfId="5716"/>
    <cellStyle name="Comma 2 5 2 3 2 2 3 9" xfId="3660"/>
    <cellStyle name="Comma 2 5 2 3 2 2 4" xfId="17178"/>
    <cellStyle name="Comma 2 5 2 3 2 2 5" xfId="15094"/>
    <cellStyle name="Comma 2 5 2 3 2 2 6" xfId="13010"/>
    <cellStyle name="Comma 2 5 2 3 2 2 7" xfId="10926"/>
    <cellStyle name="Comma 2 5 2 3 2 2 8" xfId="8842"/>
    <cellStyle name="Comma 2 5 2 3 2 2 9" xfId="6758"/>
    <cellStyle name="Comma 2 5 2 3 2 3" xfId="789"/>
    <cellStyle name="Comma 2 5 2 3 2 3 10" xfId="2875"/>
    <cellStyle name="Comma 2 5 2 3 2 3 2" xfId="1833"/>
    <cellStyle name="Comma 2 5 2 3 2 3 2 2" xfId="18477"/>
    <cellStyle name="Comma 2 5 2 3 2 3 2 3" xfId="16393"/>
    <cellStyle name="Comma 2 5 2 3 2 3 2 4" xfId="14309"/>
    <cellStyle name="Comma 2 5 2 3 2 3 2 5" xfId="12225"/>
    <cellStyle name="Comma 2 5 2 3 2 3 2 6" xfId="10141"/>
    <cellStyle name="Comma 2 5 2 3 2 3 2 7" xfId="8057"/>
    <cellStyle name="Comma 2 5 2 3 2 3 2 8" xfId="5973"/>
    <cellStyle name="Comma 2 5 2 3 2 3 2 9" xfId="3917"/>
    <cellStyle name="Comma 2 5 2 3 2 3 3" xfId="17435"/>
    <cellStyle name="Comma 2 5 2 3 2 3 4" xfId="15351"/>
    <cellStyle name="Comma 2 5 2 3 2 3 5" xfId="13267"/>
    <cellStyle name="Comma 2 5 2 3 2 3 6" xfId="11183"/>
    <cellStyle name="Comma 2 5 2 3 2 3 7" xfId="9099"/>
    <cellStyle name="Comma 2 5 2 3 2 3 8" xfId="7015"/>
    <cellStyle name="Comma 2 5 2 3 2 3 9" xfId="4945"/>
    <cellStyle name="Comma 2 5 2 3 2 4" xfId="1317"/>
    <cellStyle name="Comma 2 5 2 3 2 4 2" xfId="17961"/>
    <cellStyle name="Comma 2 5 2 3 2 4 3" xfId="15877"/>
    <cellStyle name="Comma 2 5 2 3 2 4 4" xfId="13793"/>
    <cellStyle name="Comma 2 5 2 3 2 4 5" xfId="11709"/>
    <cellStyle name="Comma 2 5 2 3 2 4 6" xfId="9625"/>
    <cellStyle name="Comma 2 5 2 3 2 4 7" xfId="7541"/>
    <cellStyle name="Comma 2 5 2 3 2 4 8" xfId="5459"/>
    <cellStyle name="Comma 2 5 2 3 2 4 9" xfId="3401"/>
    <cellStyle name="Comma 2 5 2 3 2 5" xfId="16919"/>
    <cellStyle name="Comma 2 5 2 3 2 6" xfId="14835"/>
    <cellStyle name="Comma 2 5 2 3 2 7" xfId="12751"/>
    <cellStyle name="Comma 2 5 2 3 2 8" xfId="10667"/>
    <cellStyle name="Comma 2 5 2 3 2 9" xfId="8583"/>
    <cellStyle name="Comma 2 5 2 3 3" xfId="424"/>
    <cellStyle name="Comma 2 5 2 3 3 10" xfId="4580"/>
    <cellStyle name="Comma 2 5 2 3 3 11" xfId="2510"/>
    <cellStyle name="Comma 2 5 2 3 3 2" xfId="938"/>
    <cellStyle name="Comma 2 5 2 3 3 2 10" xfId="3024"/>
    <cellStyle name="Comma 2 5 2 3 3 2 2" xfId="1982"/>
    <cellStyle name="Comma 2 5 2 3 3 2 2 2" xfId="18626"/>
    <cellStyle name="Comma 2 5 2 3 3 2 2 3" xfId="16542"/>
    <cellStyle name="Comma 2 5 2 3 3 2 2 4" xfId="14458"/>
    <cellStyle name="Comma 2 5 2 3 3 2 2 5" xfId="12374"/>
    <cellStyle name="Comma 2 5 2 3 3 2 2 6" xfId="10290"/>
    <cellStyle name="Comma 2 5 2 3 3 2 2 7" xfId="8206"/>
    <cellStyle name="Comma 2 5 2 3 3 2 2 8" xfId="6122"/>
    <cellStyle name="Comma 2 5 2 3 3 2 2 9" xfId="4066"/>
    <cellStyle name="Comma 2 5 2 3 3 2 3" xfId="17584"/>
    <cellStyle name="Comma 2 5 2 3 3 2 4" xfId="15500"/>
    <cellStyle name="Comma 2 5 2 3 3 2 5" xfId="13416"/>
    <cellStyle name="Comma 2 5 2 3 3 2 6" xfId="11332"/>
    <cellStyle name="Comma 2 5 2 3 3 2 7" xfId="9248"/>
    <cellStyle name="Comma 2 5 2 3 3 2 8" xfId="7164"/>
    <cellStyle name="Comma 2 5 2 3 3 2 9" xfId="5094"/>
    <cellStyle name="Comma 2 5 2 3 3 3" xfId="1468"/>
    <cellStyle name="Comma 2 5 2 3 3 3 2" xfId="18112"/>
    <cellStyle name="Comma 2 5 2 3 3 3 3" xfId="16028"/>
    <cellStyle name="Comma 2 5 2 3 3 3 4" xfId="13944"/>
    <cellStyle name="Comma 2 5 2 3 3 3 5" xfId="11860"/>
    <cellStyle name="Comma 2 5 2 3 3 3 6" xfId="9776"/>
    <cellStyle name="Comma 2 5 2 3 3 3 7" xfId="7692"/>
    <cellStyle name="Comma 2 5 2 3 3 3 8" xfId="5608"/>
    <cellStyle name="Comma 2 5 2 3 3 3 9" xfId="3552"/>
    <cellStyle name="Comma 2 5 2 3 3 4" xfId="17070"/>
    <cellStyle name="Comma 2 5 2 3 3 5" xfId="14986"/>
    <cellStyle name="Comma 2 5 2 3 3 6" xfId="12902"/>
    <cellStyle name="Comma 2 5 2 3 3 7" xfId="10818"/>
    <cellStyle name="Comma 2 5 2 3 3 8" xfId="8734"/>
    <cellStyle name="Comma 2 5 2 3 3 9" xfId="6650"/>
    <cellStyle name="Comma 2 5 2 3 4" xfId="681"/>
    <cellStyle name="Comma 2 5 2 3 4 10" xfId="2767"/>
    <cellStyle name="Comma 2 5 2 3 4 2" xfId="1725"/>
    <cellStyle name="Comma 2 5 2 3 4 2 2" xfId="18369"/>
    <cellStyle name="Comma 2 5 2 3 4 2 3" xfId="16285"/>
    <cellStyle name="Comma 2 5 2 3 4 2 4" xfId="14201"/>
    <cellStyle name="Comma 2 5 2 3 4 2 5" xfId="12117"/>
    <cellStyle name="Comma 2 5 2 3 4 2 6" xfId="10033"/>
    <cellStyle name="Comma 2 5 2 3 4 2 7" xfId="7949"/>
    <cellStyle name="Comma 2 5 2 3 4 2 8" xfId="5865"/>
    <cellStyle name="Comma 2 5 2 3 4 2 9" xfId="3809"/>
    <cellStyle name="Comma 2 5 2 3 4 3" xfId="17327"/>
    <cellStyle name="Comma 2 5 2 3 4 4" xfId="15243"/>
    <cellStyle name="Comma 2 5 2 3 4 5" xfId="13159"/>
    <cellStyle name="Comma 2 5 2 3 4 6" xfId="11075"/>
    <cellStyle name="Comma 2 5 2 3 4 7" xfId="8991"/>
    <cellStyle name="Comma 2 5 2 3 4 8" xfId="6907"/>
    <cellStyle name="Comma 2 5 2 3 4 9" xfId="4837"/>
    <cellStyle name="Comma 2 5 2 3 5" xfId="1203"/>
    <cellStyle name="Comma 2 5 2 3 5 2" xfId="17847"/>
    <cellStyle name="Comma 2 5 2 3 5 3" xfId="15763"/>
    <cellStyle name="Comma 2 5 2 3 5 4" xfId="13679"/>
    <cellStyle name="Comma 2 5 2 3 5 5" xfId="11595"/>
    <cellStyle name="Comma 2 5 2 3 5 6" xfId="9511"/>
    <cellStyle name="Comma 2 5 2 3 5 7" xfId="7427"/>
    <cellStyle name="Comma 2 5 2 3 5 8" xfId="5351"/>
    <cellStyle name="Comma 2 5 2 3 5 9" xfId="3287"/>
    <cellStyle name="Comma 2 5 2 3 6" xfId="16805"/>
    <cellStyle name="Comma 2 5 2 3 7" xfId="14721"/>
    <cellStyle name="Comma 2 5 2 3 8" xfId="12637"/>
    <cellStyle name="Comma 2 5 2 3 9" xfId="10553"/>
    <cellStyle name="Comma 2 5 2 4" xfId="228"/>
    <cellStyle name="Comma 2 5 2 4 10" xfId="6461"/>
    <cellStyle name="Comma 2 5 2 4 11" xfId="4395"/>
    <cellStyle name="Comma 2 5 2 4 12" xfId="2321"/>
    <cellStyle name="Comma 2 5 2 4 2" xfId="496"/>
    <cellStyle name="Comma 2 5 2 4 2 10" xfId="4652"/>
    <cellStyle name="Comma 2 5 2 4 2 11" xfId="2582"/>
    <cellStyle name="Comma 2 5 2 4 2 2" xfId="1010"/>
    <cellStyle name="Comma 2 5 2 4 2 2 10" xfId="3096"/>
    <cellStyle name="Comma 2 5 2 4 2 2 2" xfId="2054"/>
    <cellStyle name="Comma 2 5 2 4 2 2 2 2" xfId="18698"/>
    <cellStyle name="Comma 2 5 2 4 2 2 2 3" xfId="16614"/>
    <cellStyle name="Comma 2 5 2 4 2 2 2 4" xfId="14530"/>
    <cellStyle name="Comma 2 5 2 4 2 2 2 5" xfId="12446"/>
    <cellStyle name="Comma 2 5 2 4 2 2 2 6" xfId="10362"/>
    <cellStyle name="Comma 2 5 2 4 2 2 2 7" xfId="8278"/>
    <cellStyle name="Comma 2 5 2 4 2 2 2 8" xfId="6194"/>
    <cellStyle name="Comma 2 5 2 4 2 2 2 9" xfId="4138"/>
    <cellStyle name="Comma 2 5 2 4 2 2 3" xfId="17656"/>
    <cellStyle name="Comma 2 5 2 4 2 2 4" xfId="15572"/>
    <cellStyle name="Comma 2 5 2 4 2 2 5" xfId="13488"/>
    <cellStyle name="Comma 2 5 2 4 2 2 6" xfId="11404"/>
    <cellStyle name="Comma 2 5 2 4 2 2 7" xfId="9320"/>
    <cellStyle name="Comma 2 5 2 4 2 2 8" xfId="7236"/>
    <cellStyle name="Comma 2 5 2 4 2 2 9" xfId="5166"/>
    <cellStyle name="Comma 2 5 2 4 2 3" xfId="1540"/>
    <cellStyle name="Comma 2 5 2 4 2 3 2" xfId="18184"/>
    <cellStyle name="Comma 2 5 2 4 2 3 3" xfId="16100"/>
    <cellStyle name="Comma 2 5 2 4 2 3 4" xfId="14016"/>
    <cellStyle name="Comma 2 5 2 4 2 3 5" xfId="11932"/>
    <cellStyle name="Comma 2 5 2 4 2 3 6" xfId="9848"/>
    <cellStyle name="Comma 2 5 2 4 2 3 7" xfId="7764"/>
    <cellStyle name="Comma 2 5 2 4 2 3 8" xfId="5680"/>
    <cellStyle name="Comma 2 5 2 4 2 3 9" xfId="3624"/>
    <cellStyle name="Comma 2 5 2 4 2 4" xfId="17142"/>
    <cellStyle name="Comma 2 5 2 4 2 5" xfId="15058"/>
    <cellStyle name="Comma 2 5 2 4 2 6" xfId="12974"/>
    <cellStyle name="Comma 2 5 2 4 2 7" xfId="10890"/>
    <cellStyle name="Comma 2 5 2 4 2 8" xfId="8806"/>
    <cellStyle name="Comma 2 5 2 4 2 9" xfId="6722"/>
    <cellStyle name="Comma 2 5 2 4 3" xfId="753"/>
    <cellStyle name="Comma 2 5 2 4 3 10" xfId="2839"/>
    <cellStyle name="Comma 2 5 2 4 3 2" xfId="1797"/>
    <cellStyle name="Comma 2 5 2 4 3 2 2" xfId="18441"/>
    <cellStyle name="Comma 2 5 2 4 3 2 3" xfId="16357"/>
    <cellStyle name="Comma 2 5 2 4 3 2 4" xfId="14273"/>
    <cellStyle name="Comma 2 5 2 4 3 2 5" xfId="12189"/>
    <cellStyle name="Comma 2 5 2 4 3 2 6" xfId="10105"/>
    <cellStyle name="Comma 2 5 2 4 3 2 7" xfId="8021"/>
    <cellStyle name="Comma 2 5 2 4 3 2 8" xfId="5937"/>
    <cellStyle name="Comma 2 5 2 4 3 2 9" xfId="3881"/>
    <cellStyle name="Comma 2 5 2 4 3 3" xfId="17399"/>
    <cellStyle name="Comma 2 5 2 4 3 4" xfId="15315"/>
    <cellStyle name="Comma 2 5 2 4 3 5" xfId="13231"/>
    <cellStyle name="Comma 2 5 2 4 3 6" xfId="11147"/>
    <cellStyle name="Comma 2 5 2 4 3 7" xfId="9063"/>
    <cellStyle name="Comma 2 5 2 4 3 8" xfId="6979"/>
    <cellStyle name="Comma 2 5 2 4 3 9" xfId="4909"/>
    <cellStyle name="Comma 2 5 2 4 4" xfId="1279"/>
    <cellStyle name="Comma 2 5 2 4 4 2" xfId="17923"/>
    <cellStyle name="Comma 2 5 2 4 4 3" xfId="15839"/>
    <cellStyle name="Comma 2 5 2 4 4 4" xfId="13755"/>
    <cellStyle name="Comma 2 5 2 4 4 5" xfId="11671"/>
    <cellStyle name="Comma 2 5 2 4 4 6" xfId="9587"/>
    <cellStyle name="Comma 2 5 2 4 4 7" xfId="7503"/>
    <cellStyle name="Comma 2 5 2 4 4 8" xfId="5423"/>
    <cellStyle name="Comma 2 5 2 4 4 9" xfId="3363"/>
    <cellStyle name="Comma 2 5 2 4 5" xfId="16881"/>
    <cellStyle name="Comma 2 5 2 4 6" xfId="14797"/>
    <cellStyle name="Comma 2 5 2 4 7" xfId="12713"/>
    <cellStyle name="Comma 2 5 2 4 8" xfId="10629"/>
    <cellStyle name="Comma 2 5 2 4 9" xfId="8545"/>
    <cellStyle name="Comma 2 5 2 5" xfId="388"/>
    <cellStyle name="Comma 2 5 2 5 10" xfId="4544"/>
    <cellStyle name="Comma 2 5 2 5 11" xfId="2474"/>
    <cellStyle name="Comma 2 5 2 5 2" xfId="902"/>
    <cellStyle name="Comma 2 5 2 5 2 10" xfId="2988"/>
    <cellStyle name="Comma 2 5 2 5 2 2" xfId="1946"/>
    <cellStyle name="Comma 2 5 2 5 2 2 2" xfId="18590"/>
    <cellStyle name="Comma 2 5 2 5 2 2 3" xfId="16506"/>
    <cellStyle name="Comma 2 5 2 5 2 2 4" xfId="14422"/>
    <cellStyle name="Comma 2 5 2 5 2 2 5" xfId="12338"/>
    <cellStyle name="Comma 2 5 2 5 2 2 6" xfId="10254"/>
    <cellStyle name="Comma 2 5 2 5 2 2 7" xfId="8170"/>
    <cellStyle name="Comma 2 5 2 5 2 2 8" xfId="6086"/>
    <cellStyle name="Comma 2 5 2 5 2 2 9" xfId="4030"/>
    <cellStyle name="Comma 2 5 2 5 2 3" xfId="17548"/>
    <cellStyle name="Comma 2 5 2 5 2 4" xfId="15464"/>
    <cellStyle name="Comma 2 5 2 5 2 5" xfId="13380"/>
    <cellStyle name="Comma 2 5 2 5 2 6" xfId="11296"/>
    <cellStyle name="Comma 2 5 2 5 2 7" xfId="9212"/>
    <cellStyle name="Comma 2 5 2 5 2 8" xfId="7128"/>
    <cellStyle name="Comma 2 5 2 5 2 9" xfId="5058"/>
    <cellStyle name="Comma 2 5 2 5 3" xfId="1432"/>
    <cellStyle name="Comma 2 5 2 5 3 2" xfId="18076"/>
    <cellStyle name="Comma 2 5 2 5 3 3" xfId="15992"/>
    <cellStyle name="Comma 2 5 2 5 3 4" xfId="13908"/>
    <cellStyle name="Comma 2 5 2 5 3 5" xfId="11824"/>
    <cellStyle name="Comma 2 5 2 5 3 6" xfId="9740"/>
    <cellStyle name="Comma 2 5 2 5 3 7" xfId="7656"/>
    <cellStyle name="Comma 2 5 2 5 3 8" xfId="5572"/>
    <cellStyle name="Comma 2 5 2 5 3 9" xfId="3516"/>
    <cellStyle name="Comma 2 5 2 5 4" xfId="17034"/>
    <cellStyle name="Comma 2 5 2 5 5" xfId="14950"/>
    <cellStyle name="Comma 2 5 2 5 6" xfId="12866"/>
    <cellStyle name="Comma 2 5 2 5 7" xfId="10782"/>
    <cellStyle name="Comma 2 5 2 5 8" xfId="8698"/>
    <cellStyle name="Comma 2 5 2 5 9" xfId="6614"/>
    <cellStyle name="Comma 2 5 2 6" xfId="645"/>
    <cellStyle name="Comma 2 5 2 6 10" xfId="2731"/>
    <cellStyle name="Comma 2 5 2 6 2" xfId="1689"/>
    <cellStyle name="Comma 2 5 2 6 2 2" xfId="18333"/>
    <cellStyle name="Comma 2 5 2 6 2 3" xfId="16249"/>
    <cellStyle name="Comma 2 5 2 6 2 4" xfId="14165"/>
    <cellStyle name="Comma 2 5 2 6 2 5" xfId="12081"/>
    <cellStyle name="Comma 2 5 2 6 2 6" xfId="9997"/>
    <cellStyle name="Comma 2 5 2 6 2 7" xfId="7913"/>
    <cellStyle name="Comma 2 5 2 6 2 8" xfId="5829"/>
    <cellStyle name="Comma 2 5 2 6 2 9" xfId="3773"/>
    <cellStyle name="Comma 2 5 2 6 3" xfId="17291"/>
    <cellStyle name="Comma 2 5 2 6 4" xfId="15207"/>
    <cellStyle name="Comma 2 5 2 6 5" xfId="13123"/>
    <cellStyle name="Comma 2 5 2 6 6" xfId="11039"/>
    <cellStyle name="Comma 2 5 2 6 7" xfId="8955"/>
    <cellStyle name="Comma 2 5 2 6 8" xfId="6871"/>
    <cellStyle name="Comma 2 5 2 6 9" xfId="4801"/>
    <cellStyle name="Comma 2 5 2 7" xfId="1165"/>
    <cellStyle name="Comma 2 5 2 7 2" xfId="17809"/>
    <cellStyle name="Comma 2 5 2 7 3" xfId="15725"/>
    <cellStyle name="Comma 2 5 2 7 4" xfId="13641"/>
    <cellStyle name="Comma 2 5 2 7 5" xfId="11557"/>
    <cellStyle name="Comma 2 5 2 7 6" xfId="9473"/>
    <cellStyle name="Comma 2 5 2 7 7" xfId="7389"/>
    <cellStyle name="Comma 2 5 2 7 8" xfId="5315"/>
    <cellStyle name="Comma 2 5 2 7 9" xfId="3249"/>
    <cellStyle name="Comma 2 5 2 8" xfId="16767"/>
    <cellStyle name="Comma 2 5 2 9" xfId="14683"/>
    <cellStyle name="Comma 2 5 3" xfId="164"/>
    <cellStyle name="Comma 2 5 3 10" xfId="8488"/>
    <cellStyle name="Comma 2 5 3 11" xfId="6404"/>
    <cellStyle name="Comma 2 5 3 12" xfId="4341"/>
    <cellStyle name="Comma 2 5 3 13" xfId="2264"/>
    <cellStyle name="Comma 2 5 3 2" xfId="286"/>
    <cellStyle name="Comma 2 5 3 2 10" xfId="6518"/>
    <cellStyle name="Comma 2 5 3 2 11" xfId="4449"/>
    <cellStyle name="Comma 2 5 3 2 12" xfId="2378"/>
    <cellStyle name="Comma 2 5 3 2 2" xfId="550"/>
    <cellStyle name="Comma 2 5 3 2 2 10" xfId="4706"/>
    <cellStyle name="Comma 2 5 3 2 2 11" xfId="2636"/>
    <cellStyle name="Comma 2 5 3 2 2 2" xfId="1064"/>
    <cellStyle name="Comma 2 5 3 2 2 2 10" xfId="3150"/>
    <cellStyle name="Comma 2 5 3 2 2 2 2" xfId="2108"/>
    <cellStyle name="Comma 2 5 3 2 2 2 2 2" xfId="18752"/>
    <cellStyle name="Comma 2 5 3 2 2 2 2 3" xfId="16668"/>
    <cellStyle name="Comma 2 5 3 2 2 2 2 4" xfId="14584"/>
    <cellStyle name="Comma 2 5 3 2 2 2 2 5" xfId="12500"/>
    <cellStyle name="Comma 2 5 3 2 2 2 2 6" xfId="10416"/>
    <cellStyle name="Comma 2 5 3 2 2 2 2 7" xfId="8332"/>
    <cellStyle name="Comma 2 5 3 2 2 2 2 8" xfId="6248"/>
    <cellStyle name="Comma 2 5 3 2 2 2 2 9" xfId="4192"/>
    <cellStyle name="Comma 2 5 3 2 2 2 3" xfId="17710"/>
    <cellStyle name="Comma 2 5 3 2 2 2 4" xfId="15626"/>
    <cellStyle name="Comma 2 5 3 2 2 2 5" xfId="13542"/>
    <cellStyle name="Comma 2 5 3 2 2 2 6" xfId="11458"/>
    <cellStyle name="Comma 2 5 3 2 2 2 7" xfId="9374"/>
    <cellStyle name="Comma 2 5 3 2 2 2 8" xfId="7290"/>
    <cellStyle name="Comma 2 5 3 2 2 2 9" xfId="5220"/>
    <cellStyle name="Comma 2 5 3 2 2 3" xfId="1594"/>
    <cellStyle name="Comma 2 5 3 2 2 3 2" xfId="18238"/>
    <cellStyle name="Comma 2 5 3 2 2 3 3" xfId="16154"/>
    <cellStyle name="Comma 2 5 3 2 2 3 4" xfId="14070"/>
    <cellStyle name="Comma 2 5 3 2 2 3 5" xfId="11986"/>
    <cellStyle name="Comma 2 5 3 2 2 3 6" xfId="9902"/>
    <cellStyle name="Comma 2 5 3 2 2 3 7" xfId="7818"/>
    <cellStyle name="Comma 2 5 3 2 2 3 8" xfId="5734"/>
    <cellStyle name="Comma 2 5 3 2 2 3 9" xfId="3678"/>
    <cellStyle name="Comma 2 5 3 2 2 4" xfId="17196"/>
    <cellStyle name="Comma 2 5 3 2 2 5" xfId="15112"/>
    <cellStyle name="Comma 2 5 3 2 2 6" xfId="13028"/>
    <cellStyle name="Comma 2 5 3 2 2 7" xfId="10944"/>
    <cellStyle name="Comma 2 5 3 2 2 8" xfId="8860"/>
    <cellStyle name="Comma 2 5 3 2 2 9" xfId="6776"/>
    <cellStyle name="Comma 2 5 3 2 3" xfId="807"/>
    <cellStyle name="Comma 2 5 3 2 3 10" xfId="2893"/>
    <cellStyle name="Comma 2 5 3 2 3 2" xfId="1851"/>
    <cellStyle name="Comma 2 5 3 2 3 2 2" xfId="18495"/>
    <cellStyle name="Comma 2 5 3 2 3 2 3" xfId="16411"/>
    <cellStyle name="Comma 2 5 3 2 3 2 4" xfId="14327"/>
    <cellStyle name="Comma 2 5 3 2 3 2 5" xfId="12243"/>
    <cellStyle name="Comma 2 5 3 2 3 2 6" xfId="10159"/>
    <cellStyle name="Comma 2 5 3 2 3 2 7" xfId="8075"/>
    <cellStyle name="Comma 2 5 3 2 3 2 8" xfId="5991"/>
    <cellStyle name="Comma 2 5 3 2 3 2 9" xfId="3935"/>
    <cellStyle name="Comma 2 5 3 2 3 3" xfId="17453"/>
    <cellStyle name="Comma 2 5 3 2 3 4" xfId="15369"/>
    <cellStyle name="Comma 2 5 3 2 3 5" xfId="13285"/>
    <cellStyle name="Comma 2 5 3 2 3 6" xfId="11201"/>
    <cellStyle name="Comma 2 5 3 2 3 7" xfId="9117"/>
    <cellStyle name="Comma 2 5 3 2 3 8" xfId="7033"/>
    <cellStyle name="Comma 2 5 3 2 3 9" xfId="4963"/>
    <cellStyle name="Comma 2 5 3 2 4" xfId="1336"/>
    <cellStyle name="Comma 2 5 3 2 4 2" xfId="17980"/>
    <cellStyle name="Comma 2 5 3 2 4 3" xfId="15896"/>
    <cellStyle name="Comma 2 5 3 2 4 4" xfId="13812"/>
    <cellStyle name="Comma 2 5 3 2 4 5" xfId="11728"/>
    <cellStyle name="Comma 2 5 3 2 4 6" xfId="9644"/>
    <cellStyle name="Comma 2 5 3 2 4 7" xfId="7560"/>
    <cellStyle name="Comma 2 5 3 2 4 8" xfId="5477"/>
    <cellStyle name="Comma 2 5 3 2 4 9" xfId="3420"/>
    <cellStyle name="Comma 2 5 3 2 5" xfId="16938"/>
    <cellStyle name="Comma 2 5 3 2 6" xfId="14854"/>
    <cellStyle name="Comma 2 5 3 2 7" xfId="12770"/>
    <cellStyle name="Comma 2 5 3 2 8" xfId="10686"/>
    <cellStyle name="Comma 2 5 3 2 9" xfId="8602"/>
    <cellStyle name="Comma 2 5 3 3" xfId="442"/>
    <cellStyle name="Comma 2 5 3 3 10" xfId="4598"/>
    <cellStyle name="Comma 2 5 3 3 11" xfId="2528"/>
    <cellStyle name="Comma 2 5 3 3 2" xfId="956"/>
    <cellStyle name="Comma 2 5 3 3 2 10" xfId="3042"/>
    <cellStyle name="Comma 2 5 3 3 2 2" xfId="2000"/>
    <cellStyle name="Comma 2 5 3 3 2 2 2" xfId="18644"/>
    <cellStyle name="Comma 2 5 3 3 2 2 3" xfId="16560"/>
    <cellStyle name="Comma 2 5 3 3 2 2 4" xfId="14476"/>
    <cellStyle name="Comma 2 5 3 3 2 2 5" xfId="12392"/>
    <cellStyle name="Comma 2 5 3 3 2 2 6" xfId="10308"/>
    <cellStyle name="Comma 2 5 3 3 2 2 7" xfId="8224"/>
    <cellStyle name="Comma 2 5 3 3 2 2 8" xfId="6140"/>
    <cellStyle name="Comma 2 5 3 3 2 2 9" xfId="4084"/>
    <cellStyle name="Comma 2 5 3 3 2 3" xfId="17602"/>
    <cellStyle name="Comma 2 5 3 3 2 4" xfId="15518"/>
    <cellStyle name="Comma 2 5 3 3 2 5" xfId="13434"/>
    <cellStyle name="Comma 2 5 3 3 2 6" xfId="11350"/>
    <cellStyle name="Comma 2 5 3 3 2 7" xfId="9266"/>
    <cellStyle name="Comma 2 5 3 3 2 8" xfId="7182"/>
    <cellStyle name="Comma 2 5 3 3 2 9" xfId="5112"/>
    <cellStyle name="Comma 2 5 3 3 3" xfId="1486"/>
    <cellStyle name="Comma 2 5 3 3 3 2" xfId="18130"/>
    <cellStyle name="Comma 2 5 3 3 3 3" xfId="16046"/>
    <cellStyle name="Comma 2 5 3 3 3 4" xfId="13962"/>
    <cellStyle name="Comma 2 5 3 3 3 5" xfId="11878"/>
    <cellStyle name="Comma 2 5 3 3 3 6" xfId="9794"/>
    <cellStyle name="Comma 2 5 3 3 3 7" xfId="7710"/>
    <cellStyle name="Comma 2 5 3 3 3 8" xfId="5626"/>
    <cellStyle name="Comma 2 5 3 3 3 9" xfId="3570"/>
    <cellStyle name="Comma 2 5 3 3 4" xfId="17088"/>
    <cellStyle name="Comma 2 5 3 3 5" xfId="15004"/>
    <cellStyle name="Comma 2 5 3 3 6" xfId="12920"/>
    <cellStyle name="Comma 2 5 3 3 7" xfId="10836"/>
    <cellStyle name="Comma 2 5 3 3 8" xfId="8752"/>
    <cellStyle name="Comma 2 5 3 3 9" xfId="6668"/>
    <cellStyle name="Comma 2 5 3 4" xfId="699"/>
    <cellStyle name="Comma 2 5 3 4 10" xfId="2785"/>
    <cellStyle name="Comma 2 5 3 4 2" xfId="1743"/>
    <cellStyle name="Comma 2 5 3 4 2 2" xfId="18387"/>
    <cellStyle name="Comma 2 5 3 4 2 3" xfId="16303"/>
    <cellStyle name="Comma 2 5 3 4 2 4" xfId="14219"/>
    <cellStyle name="Comma 2 5 3 4 2 5" xfId="12135"/>
    <cellStyle name="Comma 2 5 3 4 2 6" xfId="10051"/>
    <cellStyle name="Comma 2 5 3 4 2 7" xfId="7967"/>
    <cellStyle name="Comma 2 5 3 4 2 8" xfId="5883"/>
    <cellStyle name="Comma 2 5 3 4 2 9" xfId="3827"/>
    <cellStyle name="Comma 2 5 3 4 3" xfId="17345"/>
    <cellStyle name="Comma 2 5 3 4 4" xfId="15261"/>
    <cellStyle name="Comma 2 5 3 4 5" xfId="13177"/>
    <cellStyle name="Comma 2 5 3 4 6" xfId="11093"/>
    <cellStyle name="Comma 2 5 3 4 7" xfId="9009"/>
    <cellStyle name="Comma 2 5 3 4 8" xfId="6925"/>
    <cellStyle name="Comma 2 5 3 4 9" xfId="4855"/>
    <cellStyle name="Comma 2 5 3 5" xfId="1222"/>
    <cellStyle name="Comma 2 5 3 5 2" xfId="17866"/>
    <cellStyle name="Comma 2 5 3 5 3" xfId="15782"/>
    <cellStyle name="Comma 2 5 3 5 4" xfId="13698"/>
    <cellStyle name="Comma 2 5 3 5 5" xfId="11614"/>
    <cellStyle name="Comma 2 5 3 5 6" xfId="9530"/>
    <cellStyle name="Comma 2 5 3 5 7" xfId="7446"/>
    <cellStyle name="Comma 2 5 3 5 8" xfId="5369"/>
    <cellStyle name="Comma 2 5 3 5 9" xfId="3306"/>
    <cellStyle name="Comma 2 5 3 6" xfId="16824"/>
    <cellStyle name="Comma 2 5 3 7" xfId="14740"/>
    <cellStyle name="Comma 2 5 3 8" xfId="12656"/>
    <cellStyle name="Comma 2 5 3 9" xfId="10572"/>
    <cellStyle name="Comma 2 5 4" xfId="126"/>
    <cellStyle name="Comma 2 5 4 10" xfId="8450"/>
    <cellStyle name="Comma 2 5 4 11" xfId="6366"/>
    <cellStyle name="Comma 2 5 4 12" xfId="4305"/>
    <cellStyle name="Comma 2 5 4 13" xfId="2226"/>
    <cellStyle name="Comma 2 5 4 2" xfId="248"/>
    <cellStyle name="Comma 2 5 4 2 10" xfId="6480"/>
    <cellStyle name="Comma 2 5 4 2 11" xfId="4413"/>
    <cellStyle name="Comma 2 5 4 2 12" xfId="2340"/>
    <cellStyle name="Comma 2 5 4 2 2" xfId="514"/>
    <cellStyle name="Comma 2 5 4 2 2 10" xfId="4670"/>
    <cellStyle name="Comma 2 5 4 2 2 11" xfId="2600"/>
    <cellStyle name="Comma 2 5 4 2 2 2" xfId="1028"/>
    <cellStyle name="Comma 2 5 4 2 2 2 10" xfId="3114"/>
    <cellStyle name="Comma 2 5 4 2 2 2 2" xfId="2072"/>
    <cellStyle name="Comma 2 5 4 2 2 2 2 2" xfId="18716"/>
    <cellStyle name="Comma 2 5 4 2 2 2 2 3" xfId="16632"/>
    <cellStyle name="Comma 2 5 4 2 2 2 2 4" xfId="14548"/>
    <cellStyle name="Comma 2 5 4 2 2 2 2 5" xfId="12464"/>
    <cellStyle name="Comma 2 5 4 2 2 2 2 6" xfId="10380"/>
    <cellStyle name="Comma 2 5 4 2 2 2 2 7" xfId="8296"/>
    <cellStyle name="Comma 2 5 4 2 2 2 2 8" xfId="6212"/>
    <cellStyle name="Comma 2 5 4 2 2 2 2 9" xfId="4156"/>
    <cellStyle name="Comma 2 5 4 2 2 2 3" xfId="17674"/>
    <cellStyle name="Comma 2 5 4 2 2 2 4" xfId="15590"/>
    <cellStyle name="Comma 2 5 4 2 2 2 5" xfId="13506"/>
    <cellStyle name="Comma 2 5 4 2 2 2 6" xfId="11422"/>
    <cellStyle name="Comma 2 5 4 2 2 2 7" xfId="9338"/>
    <cellStyle name="Comma 2 5 4 2 2 2 8" xfId="7254"/>
    <cellStyle name="Comma 2 5 4 2 2 2 9" xfId="5184"/>
    <cellStyle name="Comma 2 5 4 2 2 3" xfId="1558"/>
    <cellStyle name="Comma 2 5 4 2 2 3 2" xfId="18202"/>
    <cellStyle name="Comma 2 5 4 2 2 3 3" xfId="16118"/>
    <cellStyle name="Comma 2 5 4 2 2 3 4" xfId="14034"/>
    <cellStyle name="Comma 2 5 4 2 2 3 5" xfId="11950"/>
    <cellStyle name="Comma 2 5 4 2 2 3 6" xfId="9866"/>
    <cellStyle name="Comma 2 5 4 2 2 3 7" xfId="7782"/>
    <cellStyle name="Comma 2 5 4 2 2 3 8" xfId="5698"/>
    <cellStyle name="Comma 2 5 4 2 2 3 9" xfId="3642"/>
    <cellStyle name="Comma 2 5 4 2 2 4" xfId="17160"/>
    <cellStyle name="Comma 2 5 4 2 2 5" xfId="15076"/>
    <cellStyle name="Comma 2 5 4 2 2 6" xfId="12992"/>
    <cellStyle name="Comma 2 5 4 2 2 7" xfId="10908"/>
    <cellStyle name="Comma 2 5 4 2 2 8" xfId="8824"/>
    <cellStyle name="Comma 2 5 4 2 2 9" xfId="6740"/>
    <cellStyle name="Comma 2 5 4 2 3" xfId="771"/>
    <cellStyle name="Comma 2 5 4 2 3 10" xfId="2857"/>
    <cellStyle name="Comma 2 5 4 2 3 2" xfId="1815"/>
    <cellStyle name="Comma 2 5 4 2 3 2 2" xfId="18459"/>
    <cellStyle name="Comma 2 5 4 2 3 2 3" xfId="16375"/>
    <cellStyle name="Comma 2 5 4 2 3 2 4" xfId="14291"/>
    <cellStyle name="Comma 2 5 4 2 3 2 5" xfId="12207"/>
    <cellStyle name="Comma 2 5 4 2 3 2 6" xfId="10123"/>
    <cellStyle name="Comma 2 5 4 2 3 2 7" xfId="8039"/>
    <cellStyle name="Comma 2 5 4 2 3 2 8" xfId="5955"/>
    <cellStyle name="Comma 2 5 4 2 3 2 9" xfId="3899"/>
    <cellStyle name="Comma 2 5 4 2 3 3" xfId="17417"/>
    <cellStyle name="Comma 2 5 4 2 3 4" xfId="15333"/>
    <cellStyle name="Comma 2 5 4 2 3 5" xfId="13249"/>
    <cellStyle name="Comma 2 5 4 2 3 6" xfId="11165"/>
    <cellStyle name="Comma 2 5 4 2 3 7" xfId="9081"/>
    <cellStyle name="Comma 2 5 4 2 3 8" xfId="6997"/>
    <cellStyle name="Comma 2 5 4 2 3 9" xfId="4927"/>
    <cellStyle name="Comma 2 5 4 2 4" xfId="1298"/>
    <cellStyle name="Comma 2 5 4 2 4 2" xfId="17942"/>
    <cellStyle name="Comma 2 5 4 2 4 3" xfId="15858"/>
    <cellStyle name="Comma 2 5 4 2 4 4" xfId="13774"/>
    <cellStyle name="Comma 2 5 4 2 4 5" xfId="11690"/>
    <cellStyle name="Comma 2 5 4 2 4 6" xfId="9606"/>
    <cellStyle name="Comma 2 5 4 2 4 7" xfId="7522"/>
    <cellStyle name="Comma 2 5 4 2 4 8" xfId="5441"/>
    <cellStyle name="Comma 2 5 4 2 4 9" xfId="3382"/>
    <cellStyle name="Comma 2 5 4 2 5" xfId="16900"/>
    <cellStyle name="Comma 2 5 4 2 6" xfId="14816"/>
    <cellStyle name="Comma 2 5 4 2 7" xfId="12732"/>
    <cellStyle name="Comma 2 5 4 2 8" xfId="10648"/>
    <cellStyle name="Comma 2 5 4 2 9" xfId="8564"/>
    <cellStyle name="Comma 2 5 4 3" xfId="406"/>
    <cellStyle name="Comma 2 5 4 3 10" xfId="4562"/>
    <cellStyle name="Comma 2 5 4 3 11" xfId="2492"/>
    <cellStyle name="Comma 2 5 4 3 2" xfId="920"/>
    <cellStyle name="Comma 2 5 4 3 2 10" xfId="3006"/>
    <cellStyle name="Comma 2 5 4 3 2 2" xfId="1964"/>
    <cellStyle name="Comma 2 5 4 3 2 2 2" xfId="18608"/>
    <cellStyle name="Comma 2 5 4 3 2 2 3" xfId="16524"/>
    <cellStyle name="Comma 2 5 4 3 2 2 4" xfId="14440"/>
    <cellStyle name="Comma 2 5 4 3 2 2 5" xfId="12356"/>
    <cellStyle name="Comma 2 5 4 3 2 2 6" xfId="10272"/>
    <cellStyle name="Comma 2 5 4 3 2 2 7" xfId="8188"/>
    <cellStyle name="Comma 2 5 4 3 2 2 8" xfId="6104"/>
    <cellStyle name="Comma 2 5 4 3 2 2 9" xfId="4048"/>
    <cellStyle name="Comma 2 5 4 3 2 3" xfId="17566"/>
    <cellStyle name="Comma 2 5 4 3 2 4" xfId="15482"/>
    <cellStyle name="Comma 2 5 4 3 2 5" xfId="13398"/>
    <cellStyle name="Comma 2 5 4 3 2 6" xfId="11314"/>
    <cellStyle name="Comma 2 5 4 3 2 7" xfId="9230"/>
    <cellStyle name="Comma 2 5 4 3 2 8" xfId="7146"/>
    <cellStyle name="Comma 2 5 4 3 2 9" xfId="5076"/>
    <cellStyle name="Comma 2 5 4 3 3" xfId="1450"/>
    <cellStyle name="Comma 2 5 4 3 3 2" xfId="18094"/>
    <cellStyle name="Comma 2 5 4 3 3 3" xfId="16010"/>
    <cellStyle name="Comma 2 5 4 3 3 4" xfId="13926"/>
    <cellStyle name="Comma 2 5 4 3 3 5" xfId="11842"/>
    <cellStyle name="Comma 2 5 4 3 3 6" xfId="9758"/>
    <cellStyle name="Comma 2 5 4 3 3 7" xfId="7674"/>
    <cellStyle name="Comma 2 5 4 3 3 8" xfId="5590"/>
    <cellStyle name="Comma 2 5 4 3 3 9" xfId="3534"/>
    <cellStyle name="Comma 2 5 4 3 4" xfId="17052"/>
    <cellStyle name="Comma 2 5 4 3 5" xfId="14968"/>
    <cellStyle name="Comma 2 5 4 3 6" xfId="12884"/>
    <cellStyle name="Comma 2 5 4 3 7" xfId="10800"/>
    <cellStyle name="Comma 2 5 4 3 8" xfId="8716"/>
    <cellStyle name="Comma 2 5 4 3 9" xfId="6632"/>
    <cellStyle name="Comma 2 5 4 4" xfId="663"/>
    <cellStyle name="Comma 2 5 4 4 10" xfId="2749"/>
    <cellStyle name="Comma 2 5 4 4 2" xfId="1707"/>
    <cellStyle name="Comma 2 5 4 4 2 2" xfId="18351"/>
    <cellStyle name="Comma 2 5 4 4 2 3" xfId="16267"/>
    <cellStyle name="Comma 2 5 4 4 2 4" xfId="14183"/>
    <cellStyle name="Comma 2 5 4 4 2 5" xfId="12099"/>
    <cellStyle name="Comma 2 5 4 4 2 6" xfId="10015"/>
    <cellStyle name="Comma 2 5 4 4 2 7" xfId="7931"/>
    <cellStyle name="Comma 2 5 4 4 2 8" xfId="5847"/>
    <cellStyle name="Comma 2 5 4 4 2 9" xfId="3791"/>
    <cellStyle name="Comma 2 5 4 4 3" xfId="17309"/>
    <cellStyle name="Comma 2 5 4 4 4" xfId="15225"/>
    <cellStyle name="Comma 2 5 4 4 5" xfId="13141"/>
    <cellStyle name="Comma 2 5 4 4 6" xfId="11057"/>
    <cellStyle name="Comma 2 5 4 4 7" xfId="8973"/>
    <cellStyle name="Comma 2 5 4 4 8" xfId="6889"/>
    <cellStyle name="Comma 2 5 4 4 9" xfId="4819"/>
    <cellStyle name="Comma 2 5 4 5" xfId="1184"/>
    <cellStyle name="Comma 2 5 4 5 2" xfId="17828"/>
    <cellStyle name="Comma 2 5 4 5 3" xfId="15744"/>
    <cellStyle name="Comma 2 5 4 5 4" xfId="13660"/>
    <cellStyle name="Comma 2 5 4 5 5" xfId="11576"/>
    <cellStyle name="Comma 2 5 4 5 6" xfId="9492"/>
    <cellStyle name="Comma 2 5 4 5 7" xfId="7408"/>
    <cellStyle name="Comma 2 5 4 5 8" xfId="5333"/>
    <cellStyle name="Comma 2 5 4 5 9" xfId="3268"/>
    <cellStyle name="Comma 2 5 4 6" xfId="16786"/>
    <cellStyle name="Comma 2 5 4 7" xfId="14702"/>
    <cellStyle name="Comma 2 5 4 8" xfId="12618"/>
    <cellStyle name="Comma 2 5 4 9" xfId="10534"/>
    <cellStyle name="Comma 2 5 5" xfId="208"/>
    <cellStyle name="Comma 2 5 5 10" xfId="6442"/>
    <cellStyle name="Comma 2 5 5 11" xfId="4377"/>
    <cellStyle name="Comma 2 5 5 12" xfId="2302"/>
    <cellStyle name="Comma 2 5 5 2" xfId="478"/>
    <cellStyle name="Comma 2 5 5 2 10" xfId="4634"/>
    <cellStyle name="Comma 2 5 5 2 11" xfId="2564"/>
    <cellStyle name="Comma 2 5 5 2 2" xfId="992"/>
    <cellStyle name="Comma 2 5 5 2 2 10" xfId="3078"/>
    <cellStyle name="Comma 2 5 5 2 2 2" xfId="2036"/>
    <cellStyle name="Comma 2 5 5 2 2 2 2" xfId="18680"/>
    <cellStyle name="Comma 2 5 5 2 2 2 3" xfId="16596"/>
    <cellStyle name="Comma 2 5 5 2 2 2 4" xfId="14512"/>
    <cellStyle name="Comma 2 5 5 2 2 2 5" xfId="12428"/>
    <cellStyle name="Comma 2 5 5 2 2 2 6" xfId="10344"/>
    <cellStyle name="Comma 2 5 5 2 2 2 7" xfId="8260"/>
    <cellStyle name="Comma 2 5 5 2 2 2 8" xfId="6176"/>
    <cellStyle name="Comma 2 5 5 2 2 2 9" xfId="4120"/>
    <cellStyle name="Comma 2 5 5 2 2 3" xfId="17638"/>
    <cellStyle name="Comma 2 5 5 2 2 4" xfId="15554"/>
    <cellStyle name="Comma 2 5 5 2 2 5" xfId="13470"/>
    <cellStyle name="Comma 2 5 5 2 2 6" xfId="11386"/>
    <cellStyle name="Comma 2 5 5 2 2 7" xfId="9302"/>
    <cellStyle name="Comma 2 5 5 2 2 8" xfId="7218"/>
    <cellStyle name="Comma 2 5 5 2 2 9" xfId="5148"/>
    <cellStyle name="Comma 2 5 5 2 3" xfId="1522"/>
    <cellStyle name="Comma 2 5 5 2 3 2" xfId="18166"/>
    <cellStyle name="Comma 2 5 5 2 3 3" xfId="16082"/>
    <cellStyle name="Comma 2 5 5 2 3 4" xfId="13998"/>
    <cellStyle name="Comma 2 5 5 2 3 5" xfId="11914"/>
    <cellStyle name="Comma 2 5 5 2 3 6" xfId="9830"/>
    <cellStyle name="Comma 2 5 5 2 3 7" xfId="7746"/>
    <cellStyle name="Comma 2 5 5 2 3 8" xfId="5662"/>
    <cellStyle name="Comma 2 5 5 2 3 9" xfId="3606"/>
    <cellStyle name="Comma 2 5 5 2 4" xfId="17124"/>
    <cellStyle name="Comma 2 5 5 2 5" xfId="15040"/>
    <cellStyle name="Comma 2 5 5 2 6" xfId="12956"/>
    <cellStyle name="Comma 2 5 5 2 7" xfId="10872"/>
    <cellStyle name="Comma 2 5 5 2 8" xfId="8788"/>
    <cellStyle name="Comma 2 5 5 2 9" xfId="6704"/>
    <cellStyle name="Comma 2 5 5 3" xfId="735"/>
    <cellStyle name="Comma 2 5 5 3 10" xfId="2821"/>
    <cellStyle name="Comma 2 5 5 3 2" xfId="1779"/>
    <cellStyle name="Comma 2 5 5 3 2 2" xfId="18423"/>
    <cellStyle name="Comma 2 5 5 3 2 3" xfId="16339"/>
    <cellStyle name="Comma 2 5 5 3 2 4" xfId="14255"/>
    <cellStyle name="Comma 2 5 5 3 2 5" xfId="12171"/>
    <cellStyle name="Comma 2 5 5 3 2 6" xfId="10087"/>
    <cellStyle name="Comma 2 5 5 3 2 7" xfId="8003"/>
    <cellStyle name="Comma 2 5 5 3 2 8" xfId="5919"/>
    <cellStyle name="Comma 2 5 5 3 2 9" xfId="3863"/>
    <cellStyle name="Comma 2 5 5 3 3" xfId="17381"/>
    <cellStyle name="Comma 2 5 5 3 4" xfId="15297"/>
    <cellStyle name="Comma 2 5 5 3 5" xfId="13213"/>
    <cellStyle name="Comma 2 5 5 3 6" xfId="11129"/>
    <cellStyle name="Comma 2 5 5 3 7" xfId="9045"/>
    <cellStyle name="Comma 2 5 5 3 8" xfId="6961"/>
    <cellStyle name="Comma 2 5 5 3 9" xfId="4891"/>
    <cellStyle name="Comma 2 5 5 4" xfId="1260"/>
    <cellStyle name="Comma 2 5 5 4 2" xfId="17904"/>
    <cellStyle name="Comma 2 5 5 4 3" xfId="15820"/>
    <cellStyle name="Comma 2 5 5 4 4" xfId="13736"/>
    <cellStyle name="Comma 2 5 5 4 5" xfId="11652"/>
    <cellStyle name="Comma 2 5 5 4 6" xfId="9568"/>
    <cellStyle name="Comma 2 5 5 4 7" xfId="7484"/>
    <cellStyle name="Comma 2 5 5 4 8" xfId="5405"/>
    <cellStyle name="Comma 2 5 5 4 9" xfId="3344"/>
    <cellStyle name="Comma 2 5 5 5" xfId="16862"/>
    <cellStyle name="Comma 2 5 5 6" xfId="14778"/>
    <cellStyle name="Comma 2 5 5 7" xfId="12694"/>
    <cellStyle name="Comma 2 5 5 8" xfId="10610"/>
    <cellStyle name="Comma 2 5 5 9" xfId="8526"/>
    <cellStyle name="Comma 2 5 6" xfId="370"/>
    <cellStyle name="Comma 2 5 6 10" xfId="4526"/>
    <cellStyle name="Comma 2 5 6 11" xfId="2456"/>
    <cellStyle name="Comma 2 5 6 2" xfId="884"/>
    <cellStyle name="Comma 2 5 6 2 10" xfId="2970"/>
    <cellStyle name="Comma 2 5 6 2 2" xfId="1928"/>
    <cellStyle name="Comma 2 5 6 2 2 2" xfId="18572"/>
    <cellStyle name="Comma 2 5 6 2 2 3" xfId="16488"/>
    <cellStyle name="Comma 2 5 6 2 2 4" xfId="14404"/>
    <cellStyle name="Comma 2 5 6 2 2 5" xfId="12320"/>
    <cellStyle name="Comma 2 5 6 2 2 6" xfId="10236"/>
    <cellStyle name="Comma 2 5 6 2 2 7" xfId="8152"/>
    <cellStyle name="Comma 2 5 6 2 2 8" xfId="6068"/>
    <cellStyle name="Comma 2 5 6 2 2 9" xfId="4012"/>
    <cellStyle name="Comma 2 5 6 2 3" xfId="17530"/>
    <cellStyle name="Comma 2 5 6 2 4" xfId="15446"/>
    <cellStyle name="Comma 2 5 6 2 5" xfId="13362"/>
    <cellStyle name="Comma 2 5 6 2 6" xfId="11278"/>
    <cellStyle name="Comma 2 5 6 2 7" xfId="9194"/>
    <cellStyle name="Comma 2 5 6 2 8" xfId="7110"/>
    <cellStyle name="Comma 2 5 6 2 9" xfId="5040"/>
    <cellStyle name="Comma 2 5 6 3" xfId="1414"/>
    <cellStyle name="Comma 2 5 6 3 2" xfId="18058"/>
    <cellStyle name="Comma 2 5 6 3 3" xfId="15974"/>
    <cellStyle name="Comma 2 5 6 3 4" xfId="13890"/>
    <cellStyle name="Comma 2 5 6 3 5" xfId="11806"/>
    <cellStyle name="Comma 2 5 6 3 6" xfId="9722"/>
    <cellStyle name="Comma 2 5 6 3 7" xfId="7638"/>
    <cellStyle name="Comma 2 5 6 3 8" xfId="5554"/>
    <cellStyle name="Comma 2 5 6 3 9" xfId="3498"/>
    <cellStyle name="Comma 2 5 6 4" xfId="17016"/>
    <cellStyle name="Comma 2 5 6 5" xfId="14932"/>
    <cellStyle name="Comma 2 5 6 6" xfId="12848"/>
    <cellStyle name="Comma 2 5 6 7" xfId="10764"/>
    <cellStyle name="Comma 2 5 6 8" xfId="8680"/>
    <cellStyle name="Comma 2 5 6 9" xfId="6596"/>
    <cellStyle name="Comma 2 5 7" xfId="627"/>
    <cellStyle name="Comma 2 5 7 10" xfId="2713"/>
    <cellStyle name="Comma 2 5 7 2" xfId="1671"/>
    <cellStyle name="Comma 2 5 7 2 2" xfId="18315"/>
    <cellStyle name="Comma 2 5 7 2 3" xfId="16231"/>
    <cellStyle name="Comma 2 5 7 2 4" xfId="14147"/>
    <cellStyle name="Comma 2 5 7 2 5" xfId="12063"/>
    <cellStyle name="Comma 2 5 7 2 6" xfId="9979"/>
    <cellStyle name="Comma 2 5 7 2 7" xfId="7895"/>
    <cellStyle name="Comma 2 5 7 2 8" xfId="5811"/>
    <cellStyle name="Comma 2 5 7 2 9" xfId="3755"/>
    <cellStyle name="Comma 2 5 7 3" xfId="17273"/>
    <cellStyle name="Comma 2 5 7 4" xfId="15189"/>
    <cellStyle name="Comma 2 5 7 5" xfId="13105"/>
    <cellStyle name="Comma 2 5 7 6" xfId="11021"/>
    <cellStyle name="Comma 2 5 7 7" xfId="8937"/>
    <cellStyle name="Comma 2 5 7 8" xfId="6853"/>
    <cellStyle name="Comma 2 5 7 9" xfId="4783"/>
    <cellStyle name="Comma 2 5 8" xfId="1146"/>
    <cellStyle name="Comma 2 5 8 2" xfId="17790"/>
    <cellStyle name="Comma 2 5 8 3" xfId="15706"/>
    <cellStyle name="Comma 2 5 8 4" xfId="13622"/>
    <cellStyle name="Comma 2 5 8 5" xfId="11538"/>
    <cellStyle name="Comma 2 5 8 6" xfId="9454"/>
    <cellStyle name="Comma 2 5 8 7" xfId="7370"/>
    <cellStyle name="Comma 2 5 8 8" xfId="5297"/>
    <cellStyle name="Comma 2 5 8 9" xfId="3230"/>
    <cellStyle name="Comma 2 5 9" xfId="16748"/>
    <cellStyle name="Comma 2 6" xfId="96"/>
    <cellStyle name="Comma 2 6 10" xfId="12589"/>
    <cellStyle name="Comma 2 6 11" xfId="10505"/>
    <cellStyle name="Comma 2 6 12" xfId="8421"/>
    <cellStyle name="Comma 2 6 13" xfId="6337"/>
    <cellStyle name="Comma 2 6 14" xfId="4278"/>
    <cellStyle name="Comma 2 6 15" xfId="2197"/>
    <cellStyle name="Comma 2 6 2" xfId="174"/>
    <cellStyle name="Comma 2 6 2 10" xfId="8497"/>
    <cellStyle name="Comma 2 6 2 11" xfId="6413"/>
    <cellStyle name="Comma 2 6 2 12" xfId="4350"/>
    <cellStyle name="Comma 2 6 2 13" xfId="2273"/>
    <cellStyle name="Comma 2 6 2 2" xfId="296"/>
    <cellStyle name="Comma 2 6 2 2 10" xfId="6527"/>
    <cellStyle name="Comma 2 6 2 2 11" xfId="4458"/>
    <cellStyle name="Comma 2 6 2 2 12" xfId="2387"/>
    <cellStyle name="Comma 2 6 2 2 2" xfId="559"/>
    <cellStyle name="Comma 2 6 2 2 2 10" xfId="4715"/>
    <cellStyle name="Comma 2 6 2 2 2 11" xfId="2645"/>
    <cellStyle name="Comma 2 6 2 2 2 2" xfId="1073"/>
    <cellStyle name="Comma 2 6 2 2 2 2 10" xfId="3159"/>
    <cellStyle name="Comma 2 6 2 2 2 2 2" xfId="2117"/>
    <cellStyle name="Comma 2 6 2 2 2 2 2 2" xfId="18761"/>
    <cellStyle name="Comma 2 6 2 2 2 2 2 3" xfId="16677"/>
    <cellStyle name="Comma 2 6 2 2 2 2 2 4" xfId="14593"/>
    <cellStyle name="Comma 2 6 2 2 2 2 2 5" xfId="12509"/>
    <cellStyle name="Comma 2 6 2 2 2 2 2 6" xfId="10425"/>
    <cellStyle name="Comma 2 6 2 2 2 2 2 7" xfId="8341"/>
    <cellStyle name="Comma 2 6 2 2 2 2 2 8" xfId="6257"/>
    <cellStyle name="Comma 2 6 2 2 2 2 2 9" xfId="4201"/>
    <cellStyle name="Comma 2 6 2 2 2 2 3" xfId="17719"/>
    <cellStyle name="Comma 2 6 2 2 2 2 4" xfId="15635"/>
    <cellStyle name="Comma 2 6 2 2 2 2 5" xfId="13551"/>
    <cellStyle name="Comma 2 6 2 2 2 2 6" xfId="11467"/>
    <cellStyle name="Comma 2 6 2 2 2 2 7" xfId="9383"/>
    <cellStyle name="Comma 2 6 2 2 2 2 8" xfId="7299"/>
    <cellStyle name="Comma 2 6 2 2 2 2 9" xfId="5229"/>
    <cellStyle name="Comma 2 6 2 2 2 3" xfId="1603"/>
    <cellStyle name="Comma 2 6 2 2 2 3 2" xfId="18247"/>
    <cellStyle name="Comma 2 6 2 2 2 3 3" xfId="16163"/>
    <cellStyle name="Comma 2 6 2 2 2 3 4" xfId="14079"/>
    <cellStyle name="Comma 2 6 2 2 2 3 5" xfId="11995"/>
    <cellStyle name="Comma 2 6 2 2 2 3 6" xfId="9911"/>
    <cellStyle name="Comma 2 6 2 2 2 3 7" xfId="7827"/>
    <cellStyle name="Comma 2 6 2 2 2 3 8" xfId="5743"/>
    <cellStyle name="Comma 2 6 2 2 2 3 9" xfId="3687"/>
    <cellStyle name="Comma 2 6 2 2 2 4" xfId="17205"/>
    <cellStyle name="Comma 2 6 2 2 2 5" xfId="15121"/>
    <cellStyle name="Comma 2 6 2 2 2 6" xfId="13037"/>
    <cellStyle name="Comma 2 6 2 2 2 7" xfId="10953"/>
    <cellStyle name="Comma 2 6 2 2 2 8" xfId="8869"/>
    <cellStyle name="Comma 2 6 2 2 2 9" xfId="6785"/>
    <cellStyle name="Comma 2 6 2 2 3" xfId="816"/>
    <cellStyle name="Comma 2 6 2 2 3 10" xfId="2902"/>
    <cellStyle name="Comma 2 6 2 2 3 2" xfId="1860"/>
    <cellStyle name="Comma 2 6 2 2 3 2 2" xfId="18504"/>
    <cellStyle name="Comma 2 6 2 2 3 2 3" xfId="16420"/>
    <cellStyle name="Comma 2 6 2 2 3 2 4" xfId="14336"/>
    <cellStyle name="Comma 2 6 2 2 3 2 5" xfId="12252"/>
    <cellStyle name="Comma 2 6 2 2 3 2 6" xfId="10168"/>
    <cellStyle name="Comma 2 6 2 2 3 2 7" xfId="8084"/>
    <cellStyle name="Comma 2 6 2 2 3 2 8" xfId="6000"/>
    <cellStyle name="Comma 2 6 2 2 3 2 9" xfId="3944"/>
    <cellStyle name="Comma 2 6 2 2 3 3" xfId="17462"/>
    <cellStyle name="Comma 2 6 2 2 3 4" xfId="15378"/>
    <cellStyle name="Comma 2 6 2 2 3 5" xfId="13294"/>
    <cellStyle name="Comma 2 6 2 2 3 6" xfId="11210"/>
    <cellStyle name="Comma 2 6 2 2 3 7" xfId="9126"/>
    <cellStyle name="Comma 2 6 2 2 3 8" xfId="7042"/>
    <cellStyle name="Comma 2 6 2 2 3 9" xfId="4972"/>
    <cellStyle name="Comma 2 6 2 2 4" xfId="1345"/>
    <cellStyle name="Comma 2 6 2 2 4 2" xfId="17989"/>
    <cellStyle name="Comma 2 6 2 2 4 3" xfId="15905"/>
    <cellStyle name="Comma 2 6 2 2 4 4" xfId="13821"/>
    <cellStyle name="Comma 2 6 2 2 4 5" xfId="11737"/>
    <cellStyle name="Comma 2 6 2 2 4 6" xfId="9653"/>
    <cellStyle name="Comma 2 6 2 2 4 7" xfId="7569"/>
    <cellStyle name="Comma 2 6 2 2 4 8" xfId="5486"/>
    <cellStyle name="Comma 2 6 2 2 4 9" xfId="3429"/>
    <cellStyle name="Comma 2 6 2 2 5" xfId="16947"/>
    <cellStyle name="Comma 2 6 2 2 6" xfId="14863"/>
    <cellStyle name="Comma 2 6 2 2 7" xfId="12779"/>
    <cellStyle name="Comma 2 6 2 2 8" xfId="10695"/>
    <cellStyle name="Comma 2 6 2 2 9" xfId="8611"/>
    <cellStyle name="Comma 2 6 2 3" xfId="451"/>
    <cellStyle name="Comma 2 6 2 3 10" xfId="4607"/>
    <cellStyle name="Comma 2 6 2 3 11" xfId="2537"/>
    <cellStyle name="Comma 2 6 2 3 2" xfId="965"/>
    <cellStyle name="Comma 2 6 2 3 2 10" xfId="3051"/>
    <cellStyle name="Comma 2 6 2 3 2 2" xfId="2009"/>
    <cellStyle name="Comma 2 6 2 3 2 2 2" xfId="18653"/>
    <cellStyle name="Comma 2 6 2 3 2 2 3" xfId="16569"/>
    <cellStyle name="Comma 2 6 2 3 2 2 4" xfId="14485"/>
    <cellStyle name="Comma 2 6 2 3 2 2 5" xfId="12401"/>
    <cellStyle name="Comma 2 6 2 3 2 2 6" xfId="10317"/>
    <cellStyle name="Comma 2 6 2 3 2 2 7" xfId="8233"/>
    <cellStyle name="Comma 2 6 2 3 2 2 8" xfId="6149"/>
    <cellStyle name="Comma 2 6 2 3 2 2 9" xfId="4093"/>
    <cellStyle name="Comma 2 6 2 3 2 3" xfId="17611"/>
    <cellStyle name="Comma 2 6 2 3 2 4" xfId="15527"/>
    <cellStyle name="Comma 2 6 2 3 2 5" xfId="13443"/>
    <cellStyle name="Comma 2 6 2 3 2 6" xfId="11359"/>
    <cellStyle name="Comma 2 6 2 3 2 7" xfId="9275"/>
    <cellStyle name="Comma 2 6 2 3 2 8" xfId="7191"/>
    <cellStyle name="Comma 2 6 2 3 2 9" xfId="5121"/>
    <cellStyle name="Comma 2 6 2 3 3" xfId="1495"/>
    <cellStyle name="Comma 2 6 2 3 3 2" xfId="18139"/>
    <cellStyle name="Comma 2 6 2 3 3 3" xfId="16055"/>
    <cellStyle name="Comma 2 6 2 3 3 4" xfId="13971"/>
    <cellStyle name="Comma 2 6 2 3 3 5" xfId="11887"/>
    <cellStyle name="Comma 2 6 2 3 3 6" xfId="9803"/>
    <cellStyle name="Comma 2 6 2 3 3 7" xfId="7719"/>
    <cellStyle name="Comma 2 6 2 3 3 8" xfId="5635"/>
    <cellStyle name="Comma 2 6 2 3 3 9" xfId="3579"/>
    <cellStyle name="Comma 2 6 2 3 4" xfId="17097"/>
    <cellStyle name="Comma 2 6 2 3 5" xfId="15013"/>
    <cellStyle name="Comma 2 6 2 3 6" xfId="12929"/>
    <cellStyle name="Comma 2 6 2 3 7" xfId="10845"/>
    <cellStyle name="Comma 2 6 2 3 8" xfId="8761"/>
    <cellStyle name="Comma 2 6 2 3 9" xfId="6677"/>
    <cellStyle name="Comma 2 6 2 4" xfId="708"/>
    <cellStyle name="Comma 2 6 2 4 10" xfId="2794"/>
    <cellStyle name="Comma 2 6 2 4 2" xfId="1752"/>
    <cellStyle name="Comma 2 6 2 4 2 2" xfId="18396"/>
    <cellStyle name="Comma 2 6 2 4 2 3" xfId="16312"/>
    <cellStyle name="Comma 2 6 2 4 2 4" xfId="14228"/>
    <cellStyle name="Comma 2 6 2 4 2 5" xfId="12144"/>
    <cellStyle name="Comma 2 6 2 4 2 6" xfId="10060"/>
    <cellStyle name="Comma 2 6 2 4 2 7" xfId="7976"/>
    <cellStyle name="Comma 2 6 2 4 2 8" xfId="5892"/>
    <cellStyle name="Comma 2 6 2 4 2 9" xfId="3836"/>
    <cellStyle name="Comma 2 6 2 4 3" xfId="17354"/>
    <cellStyle name="Comma 2 6 2 4 4" xfId="15270"/>
    <cellStyle name="Comma 2 6 2 4 5" xfId="13186"/>
    <cellStyle name="Comma 2 6 2 4 6" xfId="11102"/>
    <cellStyle name="Comma 2 6 2 4 7" xfId="9018"/>
    <cellStyle name="Comma 2 6 2 4 8" xfId="6934"/>
    <cellStyle name="Comma 2 6 2 4 9" xfId="4864"/>
    <cellStyle name="Comma 2 6 2 5" xfId="1231"/>
    <cellStyle name="Comma 2 6 2 5 2" xfId="17875"/>
    <cellStyle name="Comma 2 6 2 5 3" xfId="15791"/>
    <cellStyle name="Comma 2 6 2 5 4" xfId="13707"/>
    <cellStyle name="Comma 2 6 2 5 5" xfId="11623"/>
    <cellStyle name="Comma 2 6 2 5 6" xfId="9539"/>
    <cellStyle name="Comma 2 6 2 5 7" xfId="7455"/>
    <cellStyle name="Comma 2 6 2 5 8" xfId="5378"/>
    <cellStyle name="Comma 2 6 2 5 9" xfId="3315"/>
    <cellStyle name="Comma 2 6 2 6" xfId="16833"/>
    <cellStyle name="Comma 2 6 2 7" xfId="14749"/>
    <cellStyle name="Comma 2 6 2 8" xfId="12665"/>
    <cellStyle name="Comma 2 6 2 9" xfId="10581"/>
    <cellStyle name="Comma 2 6 3" xfId="135"/>
    <cellStyle name="Comma 2 6 3 10" xfId="8459"/>
    <cellStyle name="Comma 2 6 3 11" xfId="6375"/>
    <cellStyle name="Comma 2 6 3 12" xfId="4314"/>
    <cellStyle name="Comma 2 6 3 13" xfId="2235"/>
    <cellStyle name="Comma 2 6 3 2" xfId="257"/>
    <cellStyle name="Comma 2 6 3 2 10" xfId="6489"/>
    <cellStyle name="Comma 2 6 3 2 11" xfId="4422"/>
    <cellStyle name="Comma 2 6 3 2 12" xfId="2349"/>
    <cellStyle name="Comma 2 6 3 2 2" xfId="523"/>
    <cellStyle name="Comma 2 6 3 2 2 10" xfId="4679"/>
    <cellStyle name="Comma 2 6 3 2 2 11" xfId="2609"/>
    <cellStyle name="Comma 2 6 3 2 2 2" xfId="1037"/>
    <cellStyle name="Comma 2 6 3 2 2 2 10" xfId="3123"/>
    <cellStyle name="Comma 2 6 3 2 2 2 2" xfId="2081"/>
    <cellStyle name="Comma 2 6 3 2 2 2 2 2" xfId="18725"/>
    <cellStyle name="Comma 2 6 3 2 2 2 2 3" xfId="16641"/>
    <cellStyle name="Comma 2 6 3 2 2 2 2 4" xfId="14557"/>
    <cellStyle name="Comma 2 6 3 2 2 2 2 5" xfId="12473"/>
    <cellStyle name="Comma 2 6 3 2 2 2 2 6" xfId="10389"/>
    <cellStyle name="Comma 2 6 3 2 2 2 2 7" xfId="8305"/>
    <cellStyle name="Comma 2 6 3 2 2 2 2 8" xfId="6221"/>
    <cellStyle name="Comma 2 6 3 2 2 2 2 9" xfId="4165"/>
    <cellStyle name="Comma 2 6 3 2 2 2 3" xfId="17683"/>
    <cellStyle name="Comma 2 6 3 2 2 2 4" xfId="15599"/>
    <cellStyle name="Comma 2 6 3 2 2 2 5" xfId="13515"/>
    <cellStyle name="Comma 2 6 3 2 2 2 6" xfId="11431"/>
    <cellStyle name="Comma 2 6 3 2 2 2 7" xfId="9347"/>
    <cellStyle name="Comma 2 6 3 2 2 2 8" xfId="7263"/>
    <cellStyle name="Comma 2 6 3 2 2 2 9" xfId="5193"/>
    <cellStyle name="Comma 2 6 3 2 2 3" xfId="1567"/>
    <cellStyle name="Comma 2 6 3 2 2 3 2" xfId="18211"/>
    <cellStyle name="Comma 2 6 3 2 2 3 3" xfId="16127"/>
    <cellStyle name="Comma 2 6 3 2 2 3 4" xfId="14043"/>
    <cellStyle name="Comma 2 6 3 2 2 3 5" xfId="11959"/>
    <cellStyle name="Comma 2 6 3 2 2 3 6" xfId="9875"/>
    <cellStyle name="Comma 2 6 3 2 2 3 7" xfId="7791"/>
    <cellStyle name="Comma 2 6 3 2 2 3 8" xfId="5707"/>
    <cellStyle name="Comma 2 6 3 2 2 3 9" xfId="3651"/>
    <cellStyle name="Comma 2 6 3 2 2 4" xfId="17169"/>
    <cellStyle name="Comma 2 6 3 2 2 5" xfId="15085"/>
    <cellStyle name="Comma 2 6 3 2 2 6" xfId="13001"/>
    <cellStyle name="Comma 2 6 3 2 2 7" xfId="10917"/>
    <cellStyle name="Comma 2 6 3 2 2 8" xfId="8833"/>
    <cellStyle name="Comma 2 6 3 2 2 9" xfId="6749"/>
    <cellStyle name="Comma 2 6 3 2 3" xfId="780"/>
    <cellStyle name="Comma 2 6 3 2 3 10" xfId="2866"/>
    <cellStyle name="Comma 2 6 3 2 3 2" xfId="1824"/>
    <cellStyle name="Comma 2 6 3 2 3 2 2" xfId="18468"/>
    <cellStyle name="Comma 2 6 3 2 3 2 3" xfId="16384"/>
    <cellStyle name="Comma 2 6 3 2 3 2 4" xfId="14300"/>
    <cellStyle name="Comma 2 6 3 2 3 2 5" xfId="12216"/>
    <cellStyle name="Comma 2 6 3 2 3 2 6" xfId="10132"/>
    <cellStyle name="Comma 2 6 3 2 3 2 7" xfId="8048"/>
    <cellStyle name="Comma 2 6 3 2 3 2 8" xfId="5964"/>
    <cellStyle name="Comma 2 6 3 2 3 2 9" xfId="3908"/>
    <cellStyle name="Comma 2 6 3 2 3 3" xfId="17426"/>
    <cellStyle name="Comma 2 6 3 2 3 4" xfId="15342"/>
    <cellStyle name="Comma 2 6 3 2 3 5" xfId="13258"/>
    <cellStyle name="Comma 2 6 3 2 3 6" xfId="11174"/>
    <cellStyle name="Comma 2 6 3 2 3 7" xfId="9090"/>
    <cellStyle name="Comma 2 6 3 2 3 8" xfId="7006"/>
    <cellStyle name="Comma 2 6 3 2 3 9" xfId="4936"/>
    <cellStyle name="Comma 2 6 3 2 4" xfId="1307"/>
    <cellStyle name="Comma 2 6 3 2 4 2" xfId="17951"/>
    <cellStyle name="Comma 2 6 3 2 4 3" xfId="15867"/>
    <cellStyle name="Comma 2 6 3 2 4 4" xfId="13783"/>
    <cellStyle name="Comma 2 6 3 2 4 5" xfId="11699"/>
    <cellStyle name="Comma 2 6 3 2 4 6" xfId="9615"/>
    <cellStyle name="Comma 2 6 3 2 4 7" xfId="7531"/>
    <cellStyle name="Comma 2 6 3 2 4 8" xfId="5450"/>
    <cellStyle name="Comma 2 6 3 2 4 9" xfId="3391"/>
    <cellStyle name="Comma 2 6 3 2 5" xfId="16909"/>
    <cellStyle name="Comma 2 6 3 2 6" xfId="14825"/>
    <cellStyle name="Comma 2 6 3 2 7" xfId="12741"/>
    <cellStyle name="Comma 2 6 3 2 8" xfId="10657"/>
    <cellStyle name="Comma 2 6 3 2 9" xfId="8573"/>
    <cellStyle name="Comma 2 6 3 3" xfId="415"/>
    <cellStyle name="Comma 2 6 3 3 10" xfId="4571"/>
    <cellStyle name="Comma 2 6 3 3 11" xfId="2501"/>
    <cellStyle name="Comma 2 6 3 3 2" xfId="929"/>
    <cellStyle name="Comma 2 6 3 3 2 10" xfId="3015"/>
    <cellStyle name="Comma 2 6 3 3 2 2" xfId="1973"/>
    <cellStyle name="Comma 2 6 3 3 2 2 2" xfId="18617"/>
    <cellStyle name="Comma 2 6 3 3 2 2 3" xfId="16533"/>
    <cellStyle name="Comma 2 6 3 3 2 2 4" xfId="14449"/>
    <cellStyle name="Comma 2 6 3 3 2 2 5" xfId="12365"/>
    <cellStyle name="Comma 2 6 3 3 2 2 6" xfId="10281"/>
    <cellStyle name="Comma 2 6 3 3 2 2 7" xfId="8197"/>
    <cellStyle name="Comma 2 6 3 3 2 2 8" xfId="6113"/>
    <cellStyle name="Comma 2 6 3 3 2 2 9" xfId="4057"/>
    <cellStyle name="Comma 2 6 3 3 2 3" xfId="17575"/>
    <cellStyle name="Comma 2 6 3 3 2 4" xfId="15491"/>
    <cellStyle name="Comma 2 6 3 3 2 5" xfId="13407"/>
    <cellStyle name="Comma 2 6 3 3 2 6" xfId="11323"/>
    <cellStyle name="Comma 2 6 3 3 2 7" xfId="9239"/>
    <cellStyle name="Comma 2 6 3 3 2 8" xfId="7155"/>
    <cellStyle name="Comma 2 6 3 3 2 9" xfId="5085"/>
    <cellStyle name="Comma 2 6 3 3 3" xfId="1459"/>
    <cellStyle name="Comma 2 6 3 3 3 2" xfId="18103"/>
    <cellStyle name="Comma 2 6 3 3 3 3" xfId="16019"/>
    <cellStyle name="Comma 2 6 3 3 3 4" xfId="13935"/>
    <cellStyle name="Comma 2 6 3 3 3 5" xfId="11851"/>
    <cellStyle name="Comma 2 6 3 3 3 6" xfId="9767"/>
    <cellStyle name="Comma 2 6 3 3 3 7" xfId="7683"/>
    <cellStyle name="Comma 2 6 3 3 3 8" xfId="5599"/>
    <cellStyle name="Comma 2 6 3 3 3 9" xfId="3543"/>
    <cellStyle name="Comma 2 6 3 3 4" xfId="17061"/>
    <cellStyle name="Comma 2 6 3 3 5" xfId="14977"/>
    <cellStyle name="Comma 2 6 3 3 6" xfId="12893"/>
    <cellStyle name="Comma 2 6 3 3 7" xfId="10809"/>
    <cellStyle name="Comma 2 6 3 3 8" xfId="8725"/>
    <cellStyle name="Comma 2 6 3 3 9" xfId="6641"/>
    <cellStyle name="Comma 2 6 3 4" xfId="672"/>
    <cellStyle name="Comma 2 6 3 4 10" xfId="2758"/>
    <cellStyle name="Comma 2 6 3 4 2" xfId="1716"/>
    <cellStyle name="Comma 2 6 3 4 2 2" xfId="18360"/>
    <cellStyle name="Comma 2 6 3 4 2 3" xfId="16276"/>
    <cellStyle name="Comma 2 6 3 4 2 4" xfId="14192"/>
    <cellStyle name="Comma 2 6 3 4 2 5" xfId="12108"/>
    <cellStyle name="Comma 2 6 3 4 2 6" xfId="10024"/>
    <cellStyle name="Comma 2 6 3 4 2 7" xfId="7940"/>
    <cellStyle name="Comma 2 6 3 4 2 8" xfId="5856"/>
    <cellStyle name="Comma 2 6 3 4 2 9" xfId="3800"/>
    <cellStyle name="Comma 2 6 3 4 3" xfId="17318"/>
    <cellStyle name="Comma 2 6 3 4 4" xfId="15234"/>
    <cellStyle name="Comma 2 6 3 4 5" xfId="13150"/>
    <cellStyle name="Comma 2 6 3 4 6" xfId="11066"/>
    <cellStyle name="Comma 2 6 3 4 7" xfId="8982"/>
    <cellStyle name="Comma 2 6 3 4 8" xfId="6898"/>
    <cellStyle name="Comma 2 6 3 4 9" xfId="4828"/>
    <cellStyle name="Comma 2 6 3 5" xfId="1193"/>
    <cellStyle name="Comma 2 6 3 5 2" xfId="17837"/>
    <cellStyle name="Comma 2 6 3 5 3" xfId="15753"/>
    <cellStyle name="Comma 2 6 3 5 4" xfId="13669"/>
    <cellStyle name="Comma 2 6 3 5 5" xfId="11585"/>
    <cellStyle name="Comma 2 6 3 5 6" xfId="9501"/>
    <cellStyle name="Comma 2 6 3 5 7" xfId="7417"/>
    <cellStyle name="Comma 2 6 3 5 8" xfId="5342"/>
    <cellStyle name="Comma 2 6 3 5 9" xfId="3277"/>
    <cellStyle name="Comma 2 6 3 6" xfId="16795"/>
    <cellStyle name="Comma 2 6 3 7" xfId="14711"/>
    <cellStyle name="Comma 2 6 3 8" xfId="12627"/>
    <cellStyle name="Comma 2 6 3 9" xfId="10543"/>
    <cellStyle name="Comma 2 6 4" xfId="218"/>
    <cellStyle name="Comma 2 6 4 10" xfId="6451"/>
    <cellStyle name="Comma 2 6 4 11" xfId="4386"/>
    <cellStyle name="Comma 2 6 4 12" xfId="2311"/>
    <cellStyle name="Comma 2 6 4 2" xfId="487"/>
    <cellStyle name="Comma 2 6 4 2 10" xfId="4643"/>
    <cellStyle name="Comma 2 6 4 2 11" xfId="2573"/>
    <cellStyle name="Comma 2 6 4 2 2" xfId="1001"/>
    <cellStyle name="Comma 2 6 4 2 2 10" xfId="3087"/>
    <cellStyle name="Comma 2 6 4 2 2 2" xfId="2045"/>
    <cellStyle name="Comma 2 6 4 2 2 2 2" xfId="18689"/>
    <cellStyle name="Comma 2 6 4 2 2 2 3" xfId="16605"/>
    <cellStyle name="Comma 2 6 4 2 2 2 4" xfId="14521"/>
    <cellStyle name="Comma 2 6 4 2 2 2 5" xfId="12437"/>
    <cellStyle name="Comma 2 6 4 2 2 2 6" xfId="10353"/>
    <cellStyle name="Comma 2 6 4 2 2 2 7" xfId="8269"/>
    <cellStyle name="Comma 2 6 4 2 2 2 8" xfId="6185"/>
    <cellStyle name="Comma 2 6 4 2 2 2 9" xfId="4129"/>
    <cellStyle name="Comma 2 6 4 2 2 3" xfId="17647"/>
    <cellStyle name="Comma 2 6 4 2 2 4" xfId="15563"/>
    <cellStyle name="Comma 2 6 4 2 2 5" xfId="13479"/>
    <cellStyle name="Comma 2 6 4 2 2 6" xfId="11395"/>
    <cellStyle name="Comma 2 6 4 2 2 7" xfId="9311"/>
    <cellStyle name="Comma 2 6 4 2 2 8" xfId="7227"/>
    <cellStyle name="Comma 2 6 4 2 2 9" xfId="5157"/>
    <cellStyle name="Comma 2 6 4 2 3" xfId="1531"/>
    <cellStyle name="Comma 2 6 4 2 3 2" xfId="18175"/>
    <cellStyle name="Comma 2 6 4 2 3 3" xfId="16091"/>
    <cellStyle name="Comma 2 6 4 2 3 4" xfId="14007"/>
    <cellStyle name="Comma 2 6 4 2 3 5" xfId="11923"/>
    <cellStyle name="Comma 2 6 4 2 3 6" xfId="9839"/>
    <cellStyle name="Comma 2 6 4 2 3 7" xfId="7755"/>
    <cellStyle name="Comma 2 6 4 2 3 8" xfId="5671"/>
    <cellStyle name="Comma 2 6 4 2 3 9" xfId="3615"/>
    <cellStyle name="Comma 2 6 4 2 4" xfId="17133"/>
    <cellStyle name="Comma 2 6 4 2 5" xfId="15049"/>
    <cellStyle name="Comma 2 6 4 2 6" xfId="12965"/>
    <cellStyle name="Comma 2 6 4 2 7" xfId="10881"/>
    <cellStyle name="Comma 2 6 4 2 8" xfId="8797"/>
    <cellStyle name="Comma 2 6 4 2 9" xfId="6713"/>
    <cellStyle name="Comma 2 6 4 3" xfId="744"/>
    <cellStyle name="Comma 2 6 4 3 10" xfId="2830"/>
    <cellStyle name="Comma 2 6 4 3 2" xfId="1788"/>
    <cellStyle name="Comma 2 6 4 3 2 2" xfId="18432"/>
    <cellStyle name="Comma 2 6 4 3 2 3" xfId="16348"/>
    <cellStyle name="Comma 2 6 4 3 2 4" xfId="14264"/>
    <cellStyle name="Comma 2 6 4 3 2 5" xfId="12180"/>
    <cellStyle name="Comma 2 6 4 3 2 6" xfId="10096"/>
    <cellStyle name="Comma 2 6 4 3 2 7" xfId="8012"/>
    <cellStyle name="Comma 2 6 4 3 2 8" xfId="5928"/>
    <cellStyle name="Comma 2 6 4 3 2 9" xfId="3872"/>
    <cellStyle name="Comma 2 6 4 3 3" xfId="17390"/>
    <cellStyle name="Comma 2 6 4 3 4" xfId="15306"/>
    <cellStyle name="Comma 2 6 4 3 5" xfId="13222"/>
    <cellStyle name="Comma 2 6 4 3 6" xfId="11138"/>
    <cellStyle name="Comma 2 6 4 3 7" xfId="9054"/>
    <cellStyle name="Comma 2 6 4 3 8" xfId="6970"/>
    <cellStyle name="Comma 2 6 4 3 9" xfId="4900"/>
    <cellStyle name="Comma 2 6 4 4" xfId="1269"/>
    <cellStyle name="Comma 2 6 4 4 2" xfId="17913"/>
    <cellStyle name="Comma 2 6 4 4 3" xfId="15829"/>
    <cellStyle name="Comma 2 6 4 4 4" xfId="13745"/>
    <cellStyle name="Comma 2 6 4 4 5" xfId="11661"/>
    <cellStyle name="Comma 2 6 4 4 6" xfId="9577"/>
    <cellStyle name="Comma 2 6 4 4 7" xfId="7493"/>
    <cellStyle name="Comma 2 6 4 4 8" xfId="5414"/>
    <cellStyle name="Comma 2 6 4 4 9" xfId="3353"/>
    <cellStyle name="Comma 2 6 4 5" xfId="16871"/>
    <cellStyle name="Comma 2 6 4 6" xfId="14787"/>
    <cellStyle name="Comma 2 6 4 7" xfId="12703"/>
    <cellStyle name="Comma 2 6 4 8" xfId="10619"/>
    <cellStyle name="Comma 2 6 4 9" xfId="8535"/>
    <cellStyle name="Comma 2 6 5" xfId="379"/>
    <cellStyle name="Comma 2 6 5 10" xfId="4535"/>
    <cellStyle name="Comma 2 6 5 11" xfId="2465"/>
    <cellStyle name="Comma 2 6 5 2" xfId="893"/>
    <cellStyle name="Comma 2 6 5 2 10" xfId="2979"/>
    <cellStyle name="Comma 2 6 5 2 2" xfId="1937"/>
    <cellStyle name="Comma 2 6 5 2 2 2" xfId="18581"/>
    <cellStyle name="Comma 2 6 5 2 2 3" xfId="16497"/>
    <cellStyle name="Comma 2 6 5 2 2 4" xfId="14413"/>
    <cellStyle name="Comma 2 6 5 2 2 5" xfId="12329"/>
    <cellStyle name="Comma 2 6 5 2 2 6" xfId="10245"/>
    <cellStyle name="Comma 2 6 5 2 2 7" xfId="8161"/>
    <cellStyle name="Comma 2 6 5 2 2 8" xfId="6077"/>
    <cellStyle name="Comma 2 6 5 2 2 9" xfId="4021"/>
    <cellStyle name="Comma 2 6 5 2 3" xfId="17539"/>
    <cellStyle name="Comma 2 6 5 2 4" xfId="15455"/>
    <cellStyle name="Comma 2 6 5 2 5" xfId="13371"/>
    <cellStyle name="Comma 2 6 5 2 6" xfId="11287"/>
    <cellStyle name="Comma 2 6 5 2 7" xfId="9203"/>
    <cellStyle name="Comma 2 6 5 2 8" xfId="7119"/>
    <cellStyle name="Comma 2 6 5 2 9" xfId="5049"/>
    <cellStyle name="Comma 2 6 5 3" xfId="1423"/>
    <cellStyle name="Comma 2 6 5 3 2" xfId="18067"/>
    <cellStyle name="Comma 2 6 5 3 3" xfId="15983"/>
    <cellStyle name="Comma 2 6 5 3 4" xfId="13899"/>
    <cellStyle name="Comma 2 6 5 3 5" xfId="11815"/>
    <cellStyle name="Comma 2 6 5 3 6" xfId="9731"/>
    <cellStyle name="Comma 2 6 5 3 7" xfId="7647"/>
    <cellStyle name="Comma 2 6 5 3 8" xfId="5563"/>
    <cellStyle name="Comma 2 6 5 3 9" xfId="3507"/>
    <cellStyle name="Comma 2 6 5 4" xfId="17025"/>
    <cellStyle name="Comma 2 6 5 5" xfId="14941"/>
    <cellStyle name="Comma 2 6 5 6" xfId="12857"/>
    <cellStyle name="Comma 2 6 5 7" xfId="10773"/>
    <cellStyle name="Comma 2 6 5 8" xfId="8689"/>
    <cellStyle name="Comma 2 6 5 9" xfId="6605"/>
    <cellStyle name="Comma 2 6 6" xfId="636"/>
    <cellStyle name="Comma 2 6 6 10" xfId="2722"/>
    <cellStyle name="Comma 2 6 6 2" xfId="1680"/>
    <cellStyle name="Comma 2 6 6 2 2" xfId="18324"/>
    <cellStyle name="Comma 2 6 6 2 3" xfId="16240"/>
    <cellStyle name="Comma 2 6 6 2 4" xfId="14156"/>
    <cellStyle name="Comma 2 6 6 2 5" xfId="12072"/>
    <cellStyle name="Comma 2 6 6 2 6" xfId="9988"/>
    <cellStyle name="Comma 2 6 6 2 7" xfId="7904"/>
    <cellStyle name="Comma 2 6 6 2 8" xfId="5820"/>
    <cellStyle name="Comma 2 6 6 2 9" xfId="3764"/>
    <cellStyle name="Comma 2 6 6 3" xfId="17282"/>
    <cellStyle name="Comma 2 6 6 4" xfId="15198"/>
    <cellStyle name="Comma 2 6 6 5" xfId="13114"/>
    <cellStyle name="Comma 2 6 6 6" xfId="11030"/>
    <cellStyle name="Comma 2 6 6 7" xfId="8946"/>
    <cellStyle name="Comma 2 6 6 8" xfId="6862"/>
    <cellStyle name="Comma 2 6 6 9" xfId="4792"/>
    <cellStyle name="Comma 2 6 7" xfId="1155"/>
    <cellStyle name="Comma 2 6 7 2" xfId="17799"/>
    <cellStyle name="Comma 2 6 7 3" xfId="15715"/>
    <cellStyle name="Comma 2 6 7 4" xfId="13631"/>
    <cellStyle name="Comma 2 6 7 5" xfId="11547"/>
    <cellStyle name="Comma 2 6 7 6" xfId="9463"/>
    <cellStyle name="Comma 2 6 7 7" xfId="7379"/>
    <cellStyle name="Comma 2 6 7 8" xfId="5306"/>
    <cellStyle name="Comma 2 6 7 9" xfId="3239"/>
    <cellStyle name="Comma 2 6 8" xfId="16757"/>
    <cellStyle name="Comma 2 6 9" xfId="14673"/>
    <cellStyle name="Comma 2 7" xfId="154"/>
    <cellStyle name="Comma 2 7 10" xfId="8478"/>
    <cellStyle name="Comma 2 7 11" xfId="6394"/>
    <cellStyle name="Comma 2 7 12" xfId="4332"/>
    <cellStyle name="Comma 2 7 13" xfId="2254"/>
    <cellStyle name="Comma 2 7 2" xfId="276"/>
    <cellStyle name="Comma 2 7 2 10" xfId="6508"/>
    <cellStyle name="Comma 2 7 2 11" xfId="4440"/>
    <cellStyle name="Comma 2 7 2 12" xfId="2368"/>
    <cellStyle name="Comma 2 7 2 2" xfId="541"/>
    <cellStyle name="Comma 2 7 2 2 10" xfId="4697"/>
    <cellStyle name="Comma 2 7 2 2 11" xfId="2627"/>
    <cellStyle name="Comma 2 7 2 2 2" xfId="1055"/>
    <cellStyle name="Comma 2 7 2 2 2 10" xfId="3141"/>
    <cellStyle name="Comma 2 7 2 2 2 2" xfId="2099"/>
    <cellStyle name="Comma 2 7 2 2 2 2 2" xfId="18743"/>
    <cellStyle name="Comma 2 7 2 2 2 2 3" xfId="16659"/>
    <cellStyle name="Comma 2 7 2 2 2 2 4" xfId="14575"/>
    <cellStyle name="Comma 2 7 2 2 2 2 5" xfId="12491"/>
    <cellStyle name="Comma 2 7 2 2 2 2 6" xfId="10407"/>
    <cellStyle name="Comma 2 7 2 2 2 2 7" xfId="8323"/>
    <cellStyle name="Comma 2 7 2 2 2 2 8" xfId="6239"/>
    <cellStyle name="Comma 2 7 2 2 2 2 9" xfId="4183"/>
    <cellStyle name="Comma 2 7 2 2 2 3" xfId="17701"/>
    <cellStyle name="Comma 2 7 2 2 2 4" xfId="15617"/>
    <cellStyle name="Comma 2 7 2 2 2 5" xfId="13533"/>
    <cellStyle name="Comma 2 7 2 2 2 6" xfId="11449"/>
    <cellStyle name="Comma 2 7 2 2 2 7" xfId="9365"/>
    <cellStyle name="Comma 2 7 2 2 2 8" xfId="7281"/>
    <cellStyle name="Comma 2 7 2 2 2 9" xfId="5211"/>
    <cellStyle name="Comma 2 7 2 2 3" xfId="1585"/>
    <cellStyle name="Comma 2 7 2 2 3 2" xfId="18229"/>
    <cellStyle name="Comma 2 7 2 2 3 3" xfId="16145"/>
    <cellStyle name="Comma 2 7 2 2 3 4" xfId="14061"/>
    <cellStyle name="Comma 2 7 2 2 3 5" xfId="11977"/>
    <cellStyle name="Comma 2 7 2 2 3 6" xfId="9893"/>
    <cellStyle name="Comma 2 7 2 2 3 7" xfId="7809"/>
    <cellStyle name="Comma 2 7 2 2 3 8" xfId="5725"/>
    <cellStyle name="Comma 2 7 2 2 3 9" xfId="3669"/>
    <cellStyle name="Comma 2 7 2 2 4" xfId="17187"/>
    <cellStyle name="Comma 2 7 2 2 5" xfId="15103"/>
    <cellStyle name="Comma 2 7 2 2 6" xfId="13019"/>
    <cellStyle name="Comma 2 7 2 2 7" xfId="10935"/>
    <cellStyle name="Comma 2 7 2 2 8" xfId="8851"/>
    <cellStyle name="Comma 2 7 2 2 9" xfId="6767"/>
    <cellStyle name="Comma 2 7 2 3" xfId="798"/>
    <cellStyle name="Comma 2 7 2 3 10" xfId="2884"/>
    <cellStyle name="Comma 2 7 2 3 2" xfId="1842"/>
    <cellStyle name="Comma 2 7 2 3 2 2" xfId="18486"/>
    <cellStyle name="Comma 2 7 2 3 2 3" xfId="16402"/>
    <cellStyle name="Comma 2 7 2 3 2 4" xfId="14318"/>
    <cellStyle name="Comma 2 7 2 3 2 5" xfId="12234"/>
    <cellStyle name="Comma 2 7 2 3 2 6" xfId="10150"/>
    <cellStyle name="Comma 2 7 2 3 2 7" xfId="8066"/>
    <cellStyle name="Comma 2 7 2 3 2 8" xfId="5982"/>
    <cellStyle name="Comma 2 7 2 3 2 9" xfId="3926"/>
    <cellStyle name="Comma 2 7 2 3 3" xfId="17444"/>
    <cellStyle name="Comma 2 7 2 3 4" xfId="15360"/>
    <cellStyle name="Comma 2 7 2 3 5" xfId="13276"/>
    <cellStyle name="Comma 2 7 2 3 6" xfId="11192"/>
    <cellStyle name="Comma 2 7 2 3 7" xfId="9108"/>
    <cellStyle name="Comma 2 7 2 3 8" xfId="7024"/>
    <cellStyle name="Comma 2 7 2 3 9" xfId="4954"/>
    <cellStyle name="Comma 2 7 2 4" xfId="1326"/>
    <cellStyle name="Comma 2 7 2 4 2" xfId="17970"/>
    <cellStyle name="Comma 2 7 2 4 3" xfId="15886"/>
    <cellStyle name="Comma 2 7 2 4 4" xfId="13802"/>
    <cellStyle name="Comma 2 7 2 4 5" xfId="11718"/>
    <cellStyle name="Comma 2 7 2 4 6" xfId="9634"/>
    <cellStyle name="Comma 2 7 2 4 7" xfId="7550"/>
    <cellStyle name="Comma 2 7 2 4 8" xfId="5468"/>
    <cellStyle name="Comma 2 7 2 4 9" xfId="3410"/>
    <cellStyle name="Comma 2 7 2 5" xfId="16928"/>
    <cellStyle name="Comma 2 7 2 6" xfId="14844"/>
    <cellStyle name="Comma 2 7 2 7" xfId="12760"/>
    <cellStyle name="Comma 2 7 2 8" xfId="10676"/>
    <cellStyle name="Comma 2 7 2 9" xfId="8592"/>
    <cellStyle name="Comma 2 7 3" xfId="433"/>
    <cellStyle name="Comma 2 7 3 10" xfId="4589"/>
    <cellStyle name="Comma 2 7 3 11" xfId="2519"/>
    <cellStyle name="Comma 2 7 3 2" xfId="947"/>
    <cellStyle name="Comma 2 7 3 2 10" xfId="3033"/>
    <cellStyle name="Comma 2 7 3 2 2" xfId="1991"/>
    <cellStyle name="Comma 2 7 3 2 2 2" xfId="18635"/>
    <cellStyle name="Comma 2 7 3 2 2 3" xfId="16551"/>
    <cellStyle name="Comma 2 7 3 2 2 4" xfId="14467"/>
    <cellStyle name="Comma 2 7 3 2 2 5" xfId="12383"/>
    <cellStyle name="Comma 2 7 3 2 2 6" xfId="10299"/>
    <cellStyle name="Comma 2 7 3 2 2 7" xfId="8215"/>
    <cellStyle name="Comma 2 7 3 2 2 8" xfId="6131"/>
    <cellStyle name="Comma 2 7 3 2 2 9" xfId="4075"/>
    <cellStyle name="Comma 2 7 3 2 3" xfId="17593"/>
    <cellStyle name="Comma 2 7 3 2 4" xfId="15509"/>
    <cellStyle name="Comma 2 7 3 2 5" xfId="13425"/>
    <cellStyle name="Comma 2 7 3 2 6" xfId="11341"/>
    <cellStyle name="Comma 2 7 3 2 7" xfId="9257"/>
    <cellStyle name="Comma 2 7 3 2 8" xfId="7173"/>
    <cellStyle name="Comma 2 7 3 2 9" xfId="5103"/>
    <cellStyle name="Comma 2 7 3 3" xfId="1477"/>
    <cellStyle name="Comma 2 7 3 3 2" xfId="18121"/>
    <cellStyle name="Comma 2 7 3 3 3" xfId="16037"/>
    <cellStyle name="Comma 2 7 3 3 4" xfId="13953"/>
    <cellStyle name="Comma 2 7 3 3 5" xfId="11869"/>
    <cellStyle name="Comma 2 7 3 3 6" xfId="9785"/>
    <cellStyle name="Comma 2 7 3 3 7" xfId="7701"/>
    <cellStyle name="Comma 2 7 3 3 8" xfId="5617"/>
    <cellStyle name="Comma 2 7 3 3 9" xfId="3561"/>
    <cellStyle name="Comma 2 7 3 4" xfId="17079"/>
    <cellStyle name="Comma 2 7 3 5" xfId="14995"/>
    <cellStyle name="Comma 2 7 3 6" xfId="12911"/>
    <cellStyle name="Comma 2 7 3 7" xfId="10827"/>
    <cellStyle name="Comma 2 7 3 8" xfId="8743"/>
    <cellStyle name="Comma 2 7 3 9" xfId="6659"/>
    <cellStyle name="Comma 2 7 4" xfId="690"/>
    <cellStyle name="Comma 2 7 4 10" xfId="2776"/>
    <cellStyle name="Comma 2 7 4 2" xfId="1734"/>
    <cellStyle name="Comma 2 7 4 2 2" xfId="18378"/>
    <cellStyle name="Comma 2 7 4 2 3" xfId="16294"/>
    <cellStyle name="Comma 2 7 4 2 4" xfId="14210"/>
    <cellStyle name="Comma 2 7 4 2 5" xfId="12126"/>
    <cellStyle name="Comma 2 7 4 2 6" xfId="10042"/>
    <cellStyle name="Comma 2 7 4 2 7" xfId="7958"/>
    <cellStyle name="Comma 2 7 4 2 8" xfId="5874"/>
    <cellStyle name="Comma 2 7 4 2 9" xfId="3818"/>
    <cellStyle name="Comma 2 7 4 3" xfId="17336"/>
    <cellStyle name="Comma 2 7 4 4" xfId="15252"/>
    <cellStyle name="Comma 2 7 4 5" xfId="13168"/>
    <cellStyle name="Comma 2 7 4 6" xfId="11084"/>
    <cellStyle name="Comma 2 7 4 7" xfId="9000"/>
    <cellStyle name="Comma 2 7 4 8" xfId="6916"/>
    <cellStyle name="Comma 2 7 4 9" xfId="4846"/>
    <cellStyle name="Comma 2 7 5" xfId="1212"/>
    <cellStyle name="Comma 2 7 5 2" xfId="17856"/>
    <cellStyle name="Comma 2 7 5 3" xfId="15772"/>
    <cellStyle name="Comma 2 7 5 4" xfId="13688"/>
    <cellStyle name="Comma 2 7 5 5" xfId="11604"/>
    <cellStyle name="Comma 2 7 5 6" xfId="9520"/>
    <cellStyle name="Comma 2 7 5 7" xfId="7436"/>
    <cellStyle name="Comma 2 7 5 8" xfId="5360"/>
    <cellStyle name="Comma 2 7 5 9" xfId="3296"/>
    <cellStyle name="Comma 2 7 6" xfId="16814"/>
    <cellStyle name="Comma 2 7 7" xfId="14730"/>
    <cellStyle name="Comma 2 7 8" xfId="12646"/>
    <cellStyle name="Comma 2 7 9" xfId="10562"/>
    <cellStyle name="Comma 2 8" xfId="116"/>
    <cellStyle name="Comma 2 8 10" xfId="8440"/>
    <cellStyle name="Comma 2 8 11" xfId="6356"/>
    <cellStyle name="Comma 2 8 12" xfId="4296"/>
    <cellStyle name="Comma 2 8 13" xfId="2216"/>
    <cellStyle name="Comma 2 8 2" xfId="238"/>
    <cellStyle name="Comma 2 8 2 10" xfId="6470"/>
    <cellStyle name="Comma 2 8 2 11" xfId="4404"/>
    <cellStyle name="Comma 2 8 2 12" xfId="2330"/>
    <cellStyle name="Comma 2 8 2 2" xfId="505"/>
    <cellStyle name="Comma 2 8 2 2 10" xfId="4661"/>
    <cellStyle name="Comma 2 8 2 2 11" xfId="2591"/>
    <cellStyle name="Comma 2 8 2 2 2" xfId="1019"/>
    <cellStyle name="Comma 2 8 2 2 2 10" xfId="3105"/>
    <cellStyle name="Comma 2 8 2 2 2 2" xfId="2063"/>
    <cellStyle name="Comma 2 8 2 2 2 2 2" xfId="18707"/>
    <cellStyle name="Comma 2 8 2 2 2 2 3" xfId="16623"/>
    <cellStyle name="Comma 2 8 2 2 2 2 4" xfId="14539"/>
    <cellStyle name="Comma 2 8 2 2 2 2 5" xfId="12455"/>
    <cellStyle name="Comma 2 8 2 2 2 2 6" xfId="10371"/>
    <cellStyle name="Comma 2 8 2 2 2 2 7" xfId="8287"/>
    <cellStyle name="Comma 2 8 2 2 2 2 8" xfId="6203"/>
    <cellStyle name="Comma 2 8 2 2 2 2 9" xfId="4147"/>
    <cellStyle name="Comma 2 8 2 2 2 3" xfId="17665"/>
    <cellStyle name="Comma 2 8 2 2 2 4" xfId="15581"/>
    <cellStyle name="Comma 2 8 2 2 2 5" xfId="13497"/>
    <cellStyle name="Comma 2 8 2 2 2 6" xfId="11413"/>
    <cellStyle name="Comma 2 8 2 2 2 7" xfId="9329"/>
    <cellStyle name="Comma 2 8 2 2 2 8" xfId="7245"/>
    <cellStyle name="Comma 2 8 2 2 2 9" xfId="5175"/>
    <cellStyle name="Comma 2 8 2 2 3" xfId="1549"/>
    <cellStyle name="Comma 2 8 2 2 3 2" xfId="18193"/>
    <cellStyle name="Comma 2 8 2 2 3 3" xfId="16109"/>
    <cellStyle name="Comma 2 8 2 2 3 4" xfId="14025"/>
    <cellStyle name="Comma 2 8 2 2 3 5" xfId="11941"/>
    <cellStyle name="Comma 2 8 2 2 3 6" xfId="9857"/>
    <cellStyle name="Comma 2 8 2 2 3 7" xfId="7773"/>
    <cellStyle name="Comma 2 8 2 2 3 8" xfId="5689"/>
    <cellStyle name="Comma 2 8 2 2 3 9" xfId="3633"/>
    <cellStyle name="Comma 2 8 2 2 4" xfId="17151"/>
    <cellStyle name="Comma 2 8 2 2 5" xfId="15067"/>
    <cellStyle name="Comma 2 8 2 2 6" xfId="12983"/>
    <cellStyle name="Comma 2 8 2 2 7" xfId="10899"/>
    <cellStyle name="Comma 2 8 2 2 8" xfId="8815"/>
    <cellStyle name="Comma 2 8 2 2 9" xfId="6731"/>
    <cellStyle name="Comma 2 8 2 3" xfId="762"/>
    <cellStyle name="Comma 2 8 2 3 10" xfId="2848"/>
    <cellStyle name="Comma 2 8 2 3 2" xfId="1806"/>
    <cellStyle name="Comma 2 8 2 3 2 2" xfId="18450"/>
    <cellStyle name="Comma 2 8 2 3 2 3" xfId="16366"/>
    <cellStyle name="Comma 2 8 2 3 2 4" xfId="14282"/>
    <cellStyle name="Comma 2 8 2 3 2 5" xfId="12198"/>
    <cellStyle name="Comma 2 8 2 3 2 6" xfId="10114"/>
    <cellStyle name="Comma 2 8 2 3 2 7" xfId="8030"/>
    <cellStyle name="Comma 2 8 2 3 2 8" xfId="5946"/>
    <cellStyle name="Comma 2 8 2 3 2 9" xfId="3890"/>
    <cellStyle name="Comma 2 8 2 3 3" xfId="17408"/>
    <cellStyle name="Comma 2 8 2 3 4" xfId="15324"/>
    <cellStyle name="Comma 2 8 2 3 5" xfId="13240"/>
    <cellStyle name="Comma 2 8 2 3 6" xfId="11156"/>
    <cellStyle name="Comma 2 8 2 3 7" xfId="9072"/>
    <cellStyle name="Comma 2 8 2 3 8" xfId="6988"/>
    <cellStyle name="Comma 2 8 2 3 9" xfId="4918"/>
    <cellStyle name="Comma 2 8 2 4" xfId="1288"/>
    <cellStyle name="Comma 2 8 2 4 2" xfId="17932"/>
    <cellStyle name="Comma 2 8 2 4 3" xfId="15848"/>
    <cellStyle name="Comma 2 8 2 4 4" xfId="13764"/>
    <cellStyle name="Comma 2 8 2 4 5" xfId="11680"/>
    <cellStyle name="Comma 2 8 2 4 6" xfId="9596"/>
    <cellStyle name="Comma 2 8 2 4 7" xfId="7512"/>
    <cellStyle name="Comma 2 8 2 4 8" xfId="5432"/>
    <cellStyle name="Comma 2 8 2 4 9" xfId="3372"/>
    <cellStyle name="Comma 2 8 2 5" xfId="16890"/>
    <cellStyle name="Comma 2 8 2 6" xfId="14806"/>
    <cellStyle name="Comma 2 8 2 7" xfId="12722"/>
    <cellStyle name="Comma 2 8 2 8" xfId="10638"/>
    <cellStyle name="Comma 2 8 2 9" xfId="8554"/>
    <cellStyle name="Comma 2 8 3" xfId="397"/>
    <cellStyle name="Comma 2 8 3 10" xfId="4553"/>
    <cellStyle name="Comma 2 8 3 11" xfId="2483"/>
    <cellStyle name="Comma 2 8 3 2" xfId="911"/>
    <cellStyle name="Comma 2 8 3 2 10" xfId="2997"/>
    <cellStyle name="Comma 2 8 3 2 2" xfId="1955"/>
    <cellStyle name="Comma 2 8 3 2 2 2" xfId="18599"/>
    <cellStyle name="Comma 2 8 3 2 2 3" xfId="16515"/>
    <cellStyle name="Comma 2 8 3 2 2 4" xfId="14431"/>
    <cellStyle name="Comma 2 8 3 2 2 5" xfId="12347"/>
    <cellStyle name="Comma 2 8 3 2 2 6" xfId="10263"/>
    <cellStyle name="Comma 2 8 3 2 2 7" xfId="8179"/>
    <cellStyle name="Comma 2 8 3 2 2 8" xfId="6095"/>
    <cellStyle name="Comma 2 8 3 2 2 9" xfId="4039"/>
    <cellStyle name="Comma 2 8 3 2 3" xfId="17557"/>
    <cellStyle name="Comma 2 8 3 2 4" xfId="15473"/>
    <cellStyle name="Comma 2 8 3 2 5" xfId="13389"/>
    <cellStyle name="Comma 2 8 3 2 6" xfId="11305"/>
    <cellStyle name="Comma 2 8 3 2 7" xfId="9221"/>
    <cellStyle name="Comma 2 8 3 2 8" xfId="7137"/>
    <cellStyle name="Comma 2 8 3 2 9" xfId="5067"/>
    <cellStyle name="Comma 2 8 3 3" xfId="1441"/>
    <cellStyle name="Comma 2 8 3 3 2" xfId="18085"/>
    <cellStyle name="Comma 2 8 3 3 3" xfId="16001"/>
    <cellStyle name="Comma 2 8 3 3 4" xfId="13917"/>
    <cellStyle name="Comma 2 8 3 3 5" xfId="11833"/>
    <cellStyle name="Comma 2 8 3 3 6" xfId="9749"/>
    <cellStyle name="Comma 2 8 3 3 7" xfId="7665"/>
    <cellStyle name="Comma 2 8 3 3 8" xfId="5581"/>
    <cellStyle name="Comma 2 8 3 3 9" xfId="3525"/>
    <cellStyle name="Comma 2 8 3 4" xfId="17043"/>
    <cellStyle name="Comma 2 8 3 5" xfId="14959"/>
    <cellStyle name="Comma 2 8 3 6" xfId="12875"/>
    <cellStyle name="Comma 2 8 3 7" xfId="10791"/>
    <cellStyle name="Comma 2 8 3 8" xfId="8707"/>
    <cellStyle name="Comma 2 8 3 9" xfId="6623"/>
    <cellStyle name="Comma 2 8 4" xfId="654"/>
    <cellStyle name="Comma 2 8 4 10" xfId="2740"/>
    <cellStyle name="Comma 2 8 4 2" xfId="1698"/>
    <cellStyle name="Comma 2 8 4 2 2" xfId="18342"/>
    <cellStyle name="Comma 2 8 4 2 3" xfId="16258"/>
    <cellStyle name="Comma 2 8 4 2 4" xfId="14174"/>
    <cellStyle name="Comma 2 8 4 2 5" xfId="12090"/>
    <cellStyle name="Comma 2 8 4 2 6" xfId="10006"/>
    <cellStyle name="Comma 2 8 4 2 7" xfId="7922"/>
    <cellStyle name="Comma 2 8 4 2 8" xfId="5838"/>
    <cellStyle name="Comma 2 8 4 2 9" xfId="3782"/>
    <cellStyle name="Comma 2 8 4 3" xfId="17300"/>
    <cellStyle name="Comma 2 8 4 4" xfId="15216"/>
    <cellStyle name="Comma 2 8 4 5" xfId="13132"/>
    <cellStyle name="Comma 2 8 4 6" xfId="11048"/>
    <cellStyle name="Comma 2 8 4 7" xfId="8964"/>
    <cellStyle name="Comma 2 8 4 8" xfId="6880"/>
    <cellStyle name="Comma 2 8 4 9" xfId="4810"/>
    <cellStyle name="Comma 2 8 5" xfId="1174"/>
    <cellStyle name="Comma 2 8 5 2" xfId="17818"/>
    <cellStyle name="Comma 2 8 5 3" xfId="15734"/>
    <cellStyle name="Comma 2 8 5 4" xfId="13650"/>
    <cellStyle name="Comma 2 8 5 5" xfId="11566"/>
    <cellStyle name="Comma 2 8 5 6" xfId="9482"/>
    <cellStyle name="Comma 2 8 5 7" xfId="7398"/>
    <cellStyle name="Comma 2 8 5 8" xfId="5324"/>
    <cellStyle name="Comma 2 8 5 9" xfId="3258"/>
    <cellStyle name="Comma 2 8 6" xfId="16776"/>
    <cellStyle name="Comma 2 8 7" xfId="14692"/>
    <cellStyle name="Comma 2 8 8" xfId="12608"/>
    <cellStyle name="Comma 2 8 9" xfId="10524"/>
    <cellStyle name="Comma 2 9" xfId="198"/>
    <cellStyle name="Comma 2 9 10" xfId="6432"/>
    <cellStyle name="Comma 2 9 11" xfId="4368"/>
    <cellStyle name="Comma 2 9 12" xfId="2292"/>
    <cellStyle name="Comma 2 9 2" xfId="469"/>
    <cellStyle name="Comma 2 9 2 10" xfId="4625"/>
    <cellStyle name="Comma 2 9 2 11" xfId="2555"/>
    <cellStyle name="Comma 2 9 2 2" xfId="983"/>
    <cellStyle name="Comma 2 9 2 2 10" xfId="3069"/>
    <cellStyle name="Comma 2 9 2 2 2" xfId="2027"/>
    <cellStyle name="Comma 2 9 2 2 2 2" xfId="18671"/>
    <cellStyle name="Comma 2 9 2 2 2 3" xfId="16587"/>
    <cellStyle name="Comma 2 9 2 2 2 4" xfId="14503"/>
    <cellStyle name="Comma 2 9 2 2 2 5" xfId="12419"/>
    <cellStyle name="Comma 2 9 2 2 2 6" xfId="10335"/>
    <cellStyle name="Comma 2 9 2 2 2 7" xfId="8251"/>
    <cellStyle name="Comma 2 9 2 2 2 8" xfId="6167"/>
    <cellStyle name="Comma 2 9 2 2 2 9" xfId="4111"/>
    <cellStyle name="Comma 2 9 2 2 3" xfId="17629"/>
    <cellStyle name="Comma 2 9 2 2 4" xfId="15545"/>
    <cellStyle name="Comma 2 9 2 2 5" xfId="13461"/>
    <cellStyle name="Comma 2 9 2 2 6" xfId="11377"/>
    <cellStyle name="Comma 2 9 2 2 7" xfId="9293"/>
    <cellStyle name="Comma 2 9 2 2 8" xfId="7209"/>
    <cellStyle name="Comma 2 9 2 2 9" xfId="5139"/>
    <cellStyle name="Comma 2 9 2 3" xfId="1513"/>
    <cellStyle name="Comma 2 9 2 3 2" xfId="18157"/>
    <cellStyle name="Comma 2 9 2 3 3" xfId="16073"/>
    <cellStyle name="Comma 2 9 2 3 4" xfId="13989"/>
    <cellStyle name="Comma 2 9 2 3 5" xfId="11905"/>
    <cellStyle name="Comma 2 9 2 3 6" xfId="9821"/>
    <cellStyle name="Comma 2 9 2 3 7" xfId="7737"/>
    <cellStyle name="Comma 2 9 2 3 8" xfId="5653"/>
    <cellStyle name="Comma 2 9 2 3 9" xfId="3597"/>
    <cellStyle name="Comma 2 9 2 4" xfId="17115"/>
    <cellStyle name="Comma 2 9 2 5" xfId="15031"/>
    <cellStyle name="Comma 2 9 2 6" xfId="12947"/>
    <cellStyle name="Comma 2 9 2 7" xfId="10863"/>
    <cellStyle name="Comma 2 9 2 8" xfId="8779"/>
    <cellStyle name="Comma 2 9 2 9" xfId="6695"/>
    <cellStyle name="Comma 2 9 3" xfId="726"/>
    <cellStyle name="Comma 2 9 3 10" xfId="2812"/>
    <cellStyle name="Comma 2 9 3 2" xfId="1770"/>
    <cellStyle name="Comma 2 9 3 2 2" xfId="18414"/>
    <cellStyle name="Comma 2 9 3 2 3" xfId="16330"/>
    <cellStyle name="Comma 2 9 3 2 4" xfId="14246"/>
    <cellStyle name="Comma 2 9 3 2 5" xfId="12162"/>
    <cellStyle name="Comma 2 9 3 2 6" xfId="10078"/>
    <cellStyle name="Comma 2 9 3 2 7" xfId="7994"/>
    <cellStyle name="Comma 2 9 3 2 8" xfId="5910"/>
    <cellStyle name="Comma 2 9 3 2 9" xfId="3854"/>
    <cellStyle name="Comma 2 9 3 3" xfId="17372"/>
    <cellStyle name="Comma 2 9 3 4" xfId="15288"/>
    <cellStyle name="Comma 2 9 3 5" xfId="13204"/>
    <cellStyle name="Comma 2 9 3 6" xfId="11120"/>
    <cellStyle name="Comma 2 9 3 7" xfId="9036"/>
    <cellStyle name="Comma 2 9 3 8" xfId="6952"/>
    <cellStyle name="Comma 2 9 3 9" xfId="4882"/>
    <cellStyle name="Comma 2 9 4" xfId="1250"/>
    <cellStyle name="Comma 2 9 4 2" xfId="17894"/>
    <cellStyle name="Comma 2 9 4 3" xfId="15810"/>
    <cellStyle name="Comma 2 9 4 4" xfId="13726"/>
    <cellStyle name="Comma 2 9 4 5" xfId="11642"/>
    <cellStyle name="Comma 2 9 4 6" xfId="9558"/>
    <cellStyle name="Comma 2 9 4 7" xfId="7474"/>
    <cellStyle name="Comma 2 9 4 8" xfId="5396"/>
    <cellStyle name="Comma 2 9 4 9" xfId="3334"/>
    <cellStyle name="Comma 2 9 5" xfId="16852"/>
    <cellStyle name="Comma 2 9 6" xfId="14768"/>
    <cellStyle name="Comma 2 9 7" xfId="12684"/>
    <cellStyle name="Comma 2 9 8" xfId="10600"/>
    <cellStyle name="Comma 2 9 9" xfId="8516"/>
    <cellStyle name="Comma 3" xfId="46"/>
    <cellStyle name="Comma 3 10" xfId="14626"/>
    <cellStyle name="Comma 3 11" xfId="12542"/>
    <cellStyle name="Comma 3 12" xfId="10458"/>
    <cellStyle name="Comma 3 13" xfId="8374"/>
    <cellStyle name="Comma 3 14" xfId="6290"/>
    <cellStyle name="Comma 3 15" xfId="2150"/>
    <cellStyle name="Comma 3 2" xfId="88"/>
    <cellStyle name="Comma 3 2 10" xfId="14666"/>
    <cellStyle name="Comma 3 2 11" xfId="12582"/>
    <cellStyle name="Comma 3 2 12" xfId="10498"/>
    <cellStyle name="Comma 3 2 13" xfId="8414"/>
    <cellStyle name="Comma 3 2 14" xfId="6330"/>
    <cellStyle name="Comma 3 2 15" xfId="4271"/>
    <cellStyle name="Comma 3 2 16" xfId="2190"/>
    <cellStyle name="Comma 3 2 2" xfId="108"/>
    <cellStyle name="Comma 3 2 2 10" xfId="12601"/>
    <cellStyle name="Comma 3 2 2 11" xfId="10517"/>
    <cellStyle name="Comma 3 2 2 12" xfId="8433"/>
    <cellStyle name="Comma 3 2 2 13" xfId="6349"/>
    <cellStyle name="Comma 3 2 2 14" xfId="4289"/>
    <cellStyle name="Comma 3 2 2 15" xfId="2209"/>
    <cellStyle name="Comma 3 2 2 2" xfId="186"/>
    <cellStyle name="Comma 3 2 2 2 10" xfId="8509"/>
    <cellStyle name="Comma 3 2 2 2 11" xfId="6425"/>
    <cellStyle name="Comma 3 2 2 2 12" xfId="4361"/>
    <cellStyle name="Comma 3 2 2 2 13" xfId="2285"/>
    <cellStyle name="Comma 3 2 2 2 2" xfId="308"/>
    <cellStyle name="Comma 3 2 2 2 2 10" xfId="6539"/>
    <cellStyle name="Comma 3 2 2 2 2 11" xfId="4469"/>
    <cellStyle name="Comma 3 2 2 2 2 12" xfId="2399"/>
    <cellStyle name="Comma 3 2 2 2 2 2" xfId="570"/>
    <cellStyle name="Comma 3 2 2 2 2 2 10" xfId="4726"/>
    <cellStyle name="Comma 3 2 2 2 2 2 11" xfId="2656"/>
    <cellStyle name="Comma 3 2 2 2 2 2 2" xfId="1084"/>
    <cellStyle name="Comma 3 2 2 2 2 2 2 10" xfId="3170"/>
    <cellStyle name="Comma 3 2 2 2 2 2 2 2" xfId="2128"/>
    <cellStyle name="Comma 3 2 2 2 2 2 2 2 2" xfId="18772"/>
    <cellStyle name="Comma 3 2 2 2 2 2 2 2 3" xfId="16688"/>
    <cellStyle name="Comma 3 2 2 2 2 2 2 2 4" xfId="14604"/>
    <cellStyle name="Comma 3 2 2 2 2 2 2 2 5" xfId="12520"/>
    <cellStyle name="Comma 3 2 2 2 2 2 2 2 6" xfId="10436"/>
    <cellStyle name="Comma 3 2 2 2 2 2 2 2 7" xfId="8352"/>
    <cellStyle name="Comma 3 2 2 2 2 2 2 2 8" xfId="6268"/>
    <cellStyle name="Comma 3 2 2 2 2 2 2 2 9" xfId="4212"/>
    <cellStyle name="Comma 3 2 2 2 2 2 2 3" xfId="17730"/>
    <cellStyle name="Comma 3 2 2 2 2 2 2 4" xfId="15646"/>
    <cellStyle name="Comma 3 2 2 2 2 2 2 5" xfId="13562"/>
    <cellStyle name="Comma 3 2 2 2 2 2 2 6" xfId="11478"/>
    <cellStyle name="Comma 3 2 2 2 2 2 2 7" xfId="9394"/>
    <cellStyle name="Comma 3 2 2 2 2 2 2 8" xfId="7310"/>
    <cellStyle name="Comma 3 2 2 2 2 2 2 9" xfId="5240"/>
    <cellStyle name="Comma 3 2 2 2 2 2 3" xfId="1614"/>
    <cellStyle name="Comma 3 2 2 2 2 2 3 2" xfId="18258"/>
    <cellStyle name="Comma 3 2 2 2 2 2 3 3" xfId="16174"/>
    <cellStyle name="Comma 3 2 2 2 2 2 3 4" xfId="14090"/>
    <cellStyle name="Comma 3 2 2 2 2 2 3 5" xfId="12006"/>
    <cellStyle name="Comma 3 2 2 2 2 2 3 6" xfId="9922"/>
    <cellStyle name="Comma 3 2 2 2 2 2 3 7" xfId="7838"/>
    <cellStyle name="Comma 3 2 2 2 2 2 3 8" xfId="5754"/>
    <cellStyle name="Comma 3 2 2 2 2 2 3 9" xfId="3698"/>
    <cellStyle name="Comma 3 2 2 2 2 2 4" xfId="17216"/>
    <cellStyle name="Comma 3 2 2 2 2 2 5" xfId="15132"/>
    <cellStyle name="Comma 3 2 2 2 2 2 6" xfId="13048"/>
    <cellStyle name="Comma 3 2 2 2 2 2 7" xfId="10964"/>
    <cellStyle name="Comma 3 2 2 2 2 2 8" xfId="8880"/>
    <cellStyle name="Comma 3 2 2 2 2 2 9" xfId="6796"/>
    <cellStyle name="Comma 3 2 2 2 2 3" xfId="827"/>
    <cellStyle name="Comma 3 2 2 2 2 3 10" xfId="2913"/>
    <cellStyle name="Comma 3 2 2 2 2 3 2" xfId="1871"/>
    <cellStyle name="Comma 3 2 2 2 2 3 2 2" xfId="18515"/>
    <cellStyle name="Comma 3 2 2 2 2 3 2 3" xfId="16431"/>
    <cellStyle name="Comma 3 2 2 2 2 3 2 4" xfId="14347"/>
    <cellStyle name="Comma 3 2 2 2 2 3 2 5" xfId="12263"/>
    <cellStyle name="Comma 3 2 2 2 2 3 2 6" xfId="10179"/>
    <cellStyle name="Comma 3 2 2 2 2 3 2 7" xfId="8095"/>
    <cellStyle name="Comma 3 2 2 2 2 3 2 8" xfId="6011"/>
    <cellStyle name="Comma 3 2 2 2 2 3 2 9" xfId="3955"/>
    <cellStyle name="Comma 3 2 2 2 2 3 3" xfId="17473"/>
    <cellStyle name="Comma 3 2 2 2 2 3 4" xfId="15389"/>
    <cellStyle name="Comma 3 2 2 2 2 3 5" xfId="13305"/>
    <cellStyle name="Comma 3 2 2 2 2 3 6" xfId="11221"/>
    <cellStyle name="Comma 3 2 2 2 2 3 7" xfId="9137"/>
    <cellStyle name="Comma 3 2 2 2 2 3 8" xfId="7053"/>
    <cellStyle name="Comma 3 2 2 2 2 3 9" xfId="4983"/>
    <cellStyle name="Comma 3 2 2 2 2 4" xfId="1357"/>
    <cellStyle name="Comma 3 2 2 2 2 4 2" xfId="18001"/>
    <cellStyle name="Comma 3 2 2 2 2 4 3" xfId="15917"/>
    <cellStyle name="Comma 3 2 2 2 2 4 4" xfId="13833"/>
    <cellStyle name="Comma 3 2 2 2 2 4 5" xfId="11749"/>
    <cellStyle name="Comma 3 2 2 2 2 4 6" xfId="9665"/>
    <cellStyle name="Comma 3 2 2 2 2 4 7" xfId="7581"/>
    <cellStyle name="Comma 3 2 2 2 2 4 8" xfId="5497"/>
    <cellStyle name="Comma 3 2 2 2 2 4 9" xfId="3441"/>
    <cellStyle name="Comma 3 2 2 2 2 5" xfId="16959"/>
    <cellStyle name="Comma 3 2 2 2 2 6" xfId="14875"/>
    <cellStyle name="Comma 3 2 2 2 2 7" xfId="12791"/>
    <cellStyle name="Comma 3 2 2 2 2 8" xfId="10707"/>
    <cellStyle name="Comma 3 2 2 2 2 9" xfId="8623"/>
    <cellStyle name="Comma 3 2 2 2 3" xfId="462"/>
    <cellStyle name="Comma 3 2 2 2 3 10" xfId="4618"/>
    <cellStyle name="Comma 3 2 2 2 3 11" xfId="2548"/>
    <cellStyle name="Comma 3 2 2 2 3 2" xfId="976"/>
    <cellStyle name="Comma 3 2 2 2 3 2 10" xfId="3062"/>
    <cellStyle name="Comma 3 2 2 2 3 2 2" xfId="2020"/>
    <cellStyle name="Comma 3 2 2 2 3 2 2 2" xfId="18664"/>
    <cellStyle name="Comma 3 2 2 2 3 2 2 3" xfId="16580"/>
    <cellStyle name="Comma 3 2 2 2 3 2 2 4" xfId="14496"/>
    <cellStyle name="Comma 3 2 2 2 3 2 2 5" xfId="12412"/>
    <cellStyle name="Comma 3 2 2 2 3 2 2 6" xfId="10328"/>
    <cellStyle name="Comma 3 2 2 2 3 2 2 7" xfId="8244"/>
    <cellStyle name="Comma 3 2 2 2 3 2 2 8" xfId="6160"/>
    <cellStyle name="Comma 3 2 2 2 3 2 2 9" xfId="4104"/>
    <cellStyle name="Comma 3 2 2 2 3 2 3" xfId="17622"/>
    <cellStyle name="Comma 3 2 2 2 3 2 4" xfId="15538"/>
    <cellStyle name="Comma 3 2 2 2 3 2 5" xfId="13454"/>
    <cellStyle name="Comma 3 2 2 2 3 2 6" xfId="11370"/>
    <cellStyle name="Comma 3 2 2 2 3 2 7" xfId="9286"/>
    <cellStyle name="Comma 3 2 2 2 3 2 8" xfId="7202"/>
    <cellStyle name="Comma 3 2 2 2 3 2 9" xfId="5132"/>
    <cellStyle name="Comma 3 2 2 2 3 3" xfId="1506"/>
    <cellStyle name="Comma 3 2 2 2 3 3 2" xfId="18150"/>
    <cellStyle name="Comma 3 2 2 2 3 3 3" xfId="16066"/>
    <cellStyle name="Comma 3 2 2 2 3 3 4" xfId="13982"/>
    <cellStyle name="Comma 3 2 2 2 3 3 5" xfId="11898"/>
    <cellStyle name="Comma 3 2 2 2 3 3 6" xfId="9814"/>
    <cellStyle name="Comma 3 2 2 2 3 3 7" xfId="7730"/>
    <cellStyle name="Comma 3 2 2 2 3 3 8" xfId="5646"/>
    <cellStyle name="Comma 3 2 2 2 3 3 9" xfId="3590"/>
    <cellStyle name="Comma 3 2 2 2 3 4" xfId="17108"/>
    <cellStyle name="Comma 3 2 2 2 3 5" xfId="15024"/>
    <cellStyle name="Comma 3 2 2 2 3 6" xfId="12940"/>
    <cellStyle name="Comma 3 2 2 2 3 7" xfId="10856"/>
    <cellStyle name="Comma 3 2 2 2 3 8" xfId="8772"/>
    <cellStyle name="Comma 3 2 2 2 3 9" xfId="6688"/>
    <cellStyle name="Comma 3 2 2 2 4" xfId="719"/>
    <cellStyle name="Comma 3 2 2 2 4 10" xfId="2805"/>
    <cellStyle name="Comma 3 2 2 2 4 2" xfId="1763"/>
    <cellStyle name="Comma 3 2 2 2 4 2 2" xfId="18407"/>
    <cellStyle name="Comma 3 2 2 2 4 2 3" xfId="16323"/>
    <cellStyle name="Comma 3 2 2 2 4 2 4" xfId="14239"/>
    <cellStyle name="Comma 3 2 2 2 4 2 5" xfId="12155"/>
    <cellStyle name="Comma 3 2 2 2 4 2 6" xfId="10071"/>
    <cellStyle name="Comma 3 2 2 2 4 2 7" xfId="7987"/>
    <cellStyle name="Comma 3 2 2 2 4 2 8" xfId="5903"/>
    <cellStyle name="Comma 3 2 2 2 4 2 9" xfId="3847"/>
    <cellStyle name="Comma 3 2 2 2 4 3" xfId="17365"/>
    <cellStyle name="Comma 3 2 2 2 4 4" xfId="15281"/>
    <cellStyle name="Comma 3 2 2 2 4 5" xfId="13197"/>
    <cellStyle name="Comma 3 2 2 2 4 6" xfId="11113"/>
    <cellStyle name="Comma 3 2 2 2 4 7" xfId="9029"/>
    <cellStyle name="Comma 3 2 2 2 4 8" xfId="6945"/>
    <cellStyle name="Comma 3 2 2 2 4 9" xfId="4875"/>
    <cellStyle name="Comma 3 2 2 2 5" xfId="1243"/>
    <cellStyle name="Comma 3 2 2 2 5 2" xfId="17887"/>
    <cellStyle name="Comma 3 2 2 2 5 3" xfId="15803"/>
    <cellStyle name="Comma 3 2 2 2 5 4" xfId="13719"/>
    <cellStyle name="Comma 3 2 2 2 5 5" xfId="11635"/>
    <cellStyle name="Comma 3 2 2 2 5 6" xfId="9551"/>
    <cellStyle name="Comma 3 2 2 2 5 7" xfId="7467"/>
    <cellStyle name="Comma 3 2 2 2 5 8" xfId="5389"/>
    <cellStyle name="Comma 3 2 2 2 5 9" xfId="3327"/>
    <cellStyle name="Comma 3 2 2 2 6" xfId="16845"/>
    <cellStyle name="Comma 3 2 2 2 7" xfId="14761"/>
    <cellStyle name="Comma 3 2 2 2 8" xfId="12677"/>
    <cellStyle name="Comma 3 2 2 2 9" xfId="10593"/>
    <cellStyle name="Comma 3 2 2 3" xfId="147"/>
    <cellStyle name="Comma 3 2 2 3 10" xfId="8471"/>
    <cellStyle name="Comma 3 2 2 3 11" xfId="6387"/>
    <cellStyle name="Comma 3 2 2 3 12" xfId="4325"/>
    <cellStyle name="Comma 3 2 2 3 13" xfId="2247"/>
    <cellStyle name="Comma 3 2 2 3 2" xfId="269"/>
    <cellStyle name="Comma 3 2 2 3 2 10" xfId="6501"/>
    <cellStyle name="Comma 3 2 2 3 2 11" xfId="4433"/>
    <cellStyle name="Comma 3 2 2 3 2 12" xfId="2361"/>
    <cellStyle name="Comma 3 2 2 3 2 2" xfId="534"/>
    <cellStyle name="Comma 3 2 2 3 2 2 10" xfId="4690"/>
    <cellStyle name="Comma 3 2 2 3 2 2 11" xfId="2620"/>
    <cellStyle name="Comma 3 2 2 3 2 2 2" xfId="1048"/>
    <cellStyle name="Comma 3 2 2 3 2 2 2 10" xfId="3134"/>
    <cellStyle name="Comma 3 2 2 3 2 2 2 2" xfId="2092"/>
    <cellStyle name="Comma 3 2 2 3 2 2 2 2 2" xfId="18736"/>
    <cellStyle name="Comma 3 2 2 3 2 2 2 2 3" xfId="16652"/>
    <cellStyle name="Comma 3 2 2 3 2 2 2 2 4" xfId="14568"/>
    <cellStyle name="Comma 3 2 2 3 2 2 2 2 5" xfId="12484"/>
    <cellStyle name="Comma 3 2 2 3 2 2 2 2 6" xfId="10400"/>
    <cellStyle name="Comma 3 2 2 3 2 2 2 2 7" xfId="8316"/>
    <cellStyle name="Comma 3 2 2 3 2 2 2 2 8" xfId="6232"/>
    <cellStyle name="Comma 3 2 2 3 2 2 2 2 9" xfId="4176"/>
    <cellStyle name="Comma 3 2 2 3 2 2 2 3" xfId="17694"/>
    <cellStyle name="Comma 3 2 2 3 2 2 2 4" xfId="15610"/>
    <cellStyle name="Comma 3 2 2 3 2 2 2 5" xfId="13526"/>
    <cellStyle name="Comma 3 2 2 3 2 2 2 6" xfId="11442"/>
    <cellStyle name="Comma 3 2 2 3 2 2 2 7" xfId="9358"/>
    <cellStyle name="Comma 3 2 2 3 2 2 2 8" xfId="7274"/>
    <cellStyle name="Comma 3 2 2 3 2 2 2 9" xfId="5204"/>
    <cellStyle name="Comma 3 2 2 3 2 2 3" xfId="1578"/>
    <cellStyle name="Comma 3 2 2 3 2 2 3 2" xfId="18222"/>
    <cellStyle name="Comma 3 2 2 3 2 2 3 3" xfId="16138"/>
    <cellStyle name="Comma 3 2 2 3 2 2 3 4" xfId="14054"/>
    <cellStyle name="Comma 3 2 2 3 2 2 3 5" xfId="11970"/>
    <cellStyle name="Comma 3 2 2 3 2 2 3 6" xfId="9886"/>
    <cellStyle name="Comma 3 2 2 3 2 2 3 7" xfId="7802"/>
    <cellStyle name="Comma 3 2 2 3 2 2 3 8" xfId="5718"/>
    <cellStyle name="Comma 3 2 2 3 2 2 3 9" xfId="3662"/>
    <cellStyle name="Comma 3 2 2 3 2 2 4" xfId="17180"/>
    <cellStyle name="Comma 3 2 2 3 2 2 5" xfId="15096"/>
    <cellStyle name="Comma 3 2 2 3 2 2 6" xfId="13012"/>
    <cellStyle name="Comma 3 2 2 3 2 2 7" xfId="10928"/>
    <cellStyle name="Comma 3 2 2 3 2 2 8" xfId="8844"/>
    <cellStyle name="Comma 3 2 2 3 2 2 9" xfId="6760"/>
    <cellStyle name="Comma 3 2 2 3 2 3" xfId="791"/>
    <cellStyle name="Comma 3 2 2 3 2 3 10" xfId="2877"/>
    <cellStyle name="Comma 3 2 2 3 2 3 2" xfId="1835"/>
    <cellStyle name="Comma 3 2 2 3 2 3 2 2" xfId="18479"/>
    <cellStyle name="Comma 3 2 2 3 2 3 2 3" xfId="16395"/>
    <cellStyle name="Comma 3 2 2 3 2 3 2 4" xfId="14311"/>
    <cellStyle name="Comma 3 2 2 3 2 3 2 5" xfId="12227"/>
    <cellStyle name="Comma 3 2 2 3 2 3 2 6" xfId="10143"/>
    <cellStyle name="Comma 3 2 2 3 2 3 2 7" xfId="8059"/>
    <cellStyle name="Comma 3 2 2 3 2 3 2 8" xfId="5975"/>
    <cellStyle name="Comma 3 2 2 3 2 3 2 9" xfId="3919"/>
    <cellStyle name="Comma 3 2 2 3 2 3 3" xfId="17437"/>
    <cellStyle name="Comma 3 2 2 3 2 3 4" xfId="15353"/>
    <cellStyle name="Comma 3 2 2 3 2 3 5" xfId="13269"/>
    <cellStyle name="Comma 3 2 2 3 2 3 6" xfId="11185"/>
    <cellStyle name="Comma 3 2 2 3 2 3 7" xfId="9101"/>
    <cellStyle name="Comma 3 2 2 3 2 3 8" xfId="7017"/>
    <cellStyle name="Comma 3 2 2 3 2 3 9" xfId="4947"/>
    <cellStyle name="Comma 3 2 2 3 2 4" xfId="1319"/>
    <cellStyle name="Comma 3 2 2 3 2 4 2" xfId="17963"/>
    <cellStyle name="Comma 3 2 2 3 2 4 3" xfId="15879"/>
    <cellStyle name="Comma 3 2 2 3 2 4 4" xfId="13795"/>
    <cellStyle name="Comma 3 2 2 3 2 4 5" xfId="11711"/>
    <cellStyle name="Comma 3 2 2 3 2 4 6" xfId="9627"/>
    <cellStyle name="Comma 3 2 2 3 2 4 7" xfId="7543"/>
    <cellStyle name="Comma 3 2 2 3 2 4 8" xfId="5461"/>
    <cellStyle name="Comma 3 2 2 3 2 4 9" xfId="3403"/>
    <cellStyle name="Comma 3 2 2 3 2 5" xfId="16921"/>
    <cellStyle name="Comma 3 2 2 3 2 6" xfId="14837"/>
    <cellStyle name="Comma 3 2 2 3 2 7" xfId="12753"/>
    <cellStyle name="Comma 3 2 2 3 2 8" xfId="10669"/>
    <cellStyle name="Comma 3 2 2 3 2 9" xfId="8585"/>
    <cellStyle name="Comma 3 2 2 3 3" xfId="426"/>
    <cellStyle name="Comma 3 2 2 3 3 10" xfId="4582"/>
    <cellStyle name="Comma 3 2 2 3 3 11" xfId="2512"/>
    <cellStyle name="Comma 3 2 2 3 3 2" xfId="940"/>
    <cellStyle name="Comma 3 2 2 3 3 2 10" xfId="3026"/>
    <cellStyle name="Comma 3 2 2 3 3 2 2" xfId="1984"/>
    <cellStyle name="Comma 3 2 2 3 3 2 2 2" xfId="18628"/>
    <cellStyle name="Comma 3 2 2 3 3 2 2 3" xfId="16544"/>
    <cellStyle name="Comma 3 2 2 3 3 2 2 4" xfId="14460"/>
    <cellStyle name="Comma 3 2 2 3 3 2 2 5" xfId="12376"/>
    <cellStyle name="Comma 3 2 2 3 3 2 2 6" xfId="10292"/>
    <cellStyle name="Comma 3 2 2 3 3 2 2 7" xfId="8208"/>
    <cellStyle name="Comma 3 2 2 3 3 2 2 8" xfId="6124"/>
    <cellStyle name="Comma 3 2 2 3 3 2 2 9" xfId="4068"/>
    <cellStyle name="Comma 3 2 2 3 3 2 3" xfId="17586"/>
    <cellStyle name="Comma 3 2 2 3 3 2 4" xfId="15502"/>
    <cellStyle name="Comma 3 2 2 3 3 2 5" xfId="13418"/>
    <cellStyle name="Comma 3 2 2 3 3 2 6" xfId="11334"/>
    <cellStyle name="Comma 3 2 2 3 3 2 7" xfId="9250"/>
    <cellStyle name="Comma 3 2 2 3 3 2 8" xfId="7166"/>
    <cellStyle name="Comma 3 2 2 3 3 2 9" xfId="5096"/>
    <cellStyle name="Comma 3 2 2 3 3 3" xfId="1470"/>
    <cellStyle name="Comma 3 2 2 3 3 3 2" xfId="18114"/>
    <cellStyle name="Comma 3 2 2 3 3 3 3" xfId="16030"/>
    <cellStyle name="Comma 3 2 2 3 3 3 4" xfId="13946"/>
    <cellStyle name="Comma 3 2 2 3 3 3 5" xfId="11862"/>
    <cellStyle name="Comma 3 2 2 3 3 3 6" xfId="9778"/>
    <cellStyle name="Comma 3 2 2 3 3 3 7" xfId="7694"/>
    <cellStyle name="Comma 3 2 2 3 3 3 8" xfId="5610"/>
    <cellStyle name="Comma 3 2 2 3 3 3 9" xfId="3554"/>
    <cellStyle name="Comma 3 2 2 3 3 4" xfId="17072"/>
    <cellStyle name="Comma 3 2 2 3 3 5" xfId="14988"/>
    <cellStyle name="Comma 3 2 2 3 3 6" xfId="12904"/>
    <cellStyle name="Comma 3 2 2 3 3 7" xfId="10820"/>
    <cellStyle name="Comma 3 2 2 3 3 8" xfId="8736"/>
    <cellStyle name="Comma 3 2 2 3 3 9" xfId="6652"/>
    <cellStyle name="Comma 3 2 2 3 4" xfId="683"/>
    <cellStyle name="Comma 3 2 2 3 4 10" xfId="2769"/>
    <cellStyle name="Comma 3 2 2 3 4 2" xfId="1727"/>
    <cellStyle name="Comma 3 2 2 3 4 2 2" xfId="18371"/>
    <cellStyle name="Comma 3 2 2 3 4 2 3" xfId="16287"/>
    <cellStyle name="Comma 3 2 2 3 4 2 4" xfId="14203"/>
    <cellStyle name="Comma 3 2 2 3 4 2 5" xfId="12119"/>
    <cellStyle name="Comma 3 2 2 3 4 2 6" xfId="10035"/>
    <cellStyle name="Comma 3 2 2 3 4 2 7" xfId="7951"/>
    <cellStyle name="Comma 3 2 2 3 4 2 8" xfId="5867"/>
    <cellStyle name="Comma 3 2 2 3 4 2 9" xfId="3811"/>
    <cellStyle name="Comma 3 2 2 3 4 3" xfId="17329"/>
    <cellStyle name="Comma 3 2 2 3 4 4" xfId="15245"/>
    <cellStyle name="Comma 3 2 2 3 4 5" xfId="13161"/>
    <cellStyle name="Comma 3 2 2 3 4 6" xfId="11077"/>
    <cellStyle name="Comma 3 2 2 3 4 7" xfId="8993"/>
    <cellStyle name="Comma 3 2 2 3 4 8" xfId="6909"/>
    <cellStyle name="Comma 3 2 2 3 4 9" xfId="4839"/>
    <cellStyle name="Comma 3 2 2 3 5" xfId="1205"/>
    <cellStyle name="Comma 3 2 2 3 5 2" xfId="17849"/>
    <cellStyle name="Comma 3 2 2 3 5 3" xfId="15765"/>
    <cellStyle name="Comma 3 2 2 3 5 4" xfId="13681"/>
    <cellStyle name="Comma 3 2 2 3 5 5" xfId="11597"/>
    <cellStyle name="Comma 3 2 2 3 5 6" xfId="9513"/>
    <cellStyle name="Comma 3 2 2 3 5 7" xfId="7429"/>
    <cellStyle name="Comma 3 2 2 3 5 8" xfId="5353"/>
    <cellStyle name="Comma 3 2 2 3 5 9" xfId="3289"/>
    <cellStyle name="Comma 3 2 2 3 6" xfId="16807"/>
    <cellStyle name="Comma 3 2 2 3 7" xfId="14723"/>
    <cellStyle name="Comma 3 2 2 3 8" xfId="12639"/>
    <cellStyle name="Comma 3 2 2 3 9" xfId="10555"/>
    <cellStyle name="Comma 3 2 2 4" xfId="230"/>
    <cellStyle name="Comma 3 2 2 4 10" xfId="6463"/>
    <cellStyle name="Comma 3 2 2 4 11" xfId="4397"/>
    <cellStyle name="Comma 3 2 2 4 12" xfId="2323"/>
    <cellStyle name="Comma 3 2 2 4 2" xfId="498"/>
    <cellStyle name="Comma 3 2 2 4 2 10" xfId="4654"/>
    <cellStyle name="Comma 3 2 2 4 2 11" xfId="2584"/>
    <cellStyle name="Comma 3 2 2 4 2 2" xfId="1012"/>
    <cellStyle name="Comma 3 2 2 4 2 2 10" xfId="3098"/>
    <cellStyle name="Comma 3 2 2 4 2 2 2" xfId="2056"/>
    <cellStyle name="Comma 3 2 2 4 2 2 2 2" xfId="18700"/>
    <cellStyle name="Comma 3 2 2 4 2 2 2 3" xfId="16616"/>
    <cellStyle name="Comma 3 2 2 4 2 2 2 4" xfId="14532"/>
    <cellStyle name="Comma 3 2 2 4 2 2 2 5" xfId="12448"/>
    <cellStyle name="Comma 3 2 2 4 2 2 2 6" xfId="10364"/>
    <cellStyle name="Comma 3 2 2 4 2 2 2 7" xfId="8280"/>
    <cellStyle name="Comma 3 2 2 4 2 2 2 8" xfId="6196"/>
    <cellStyle name="Comma 3 2 2 4 2 2 2 9" xfId="4140"/>
    <cellStyle name="Comma 3 2 2 4 2 2 3" xfId="17658"/>
    <cellStyle name="Comma 3 2 2 4 2 2 4" xfId="15574"/>
    <cellStyle name="Comma 3 2 2 4 2 2 5" xfId="13490"/>
    <cellStyle name="Comma 3 2 2 4 2 2 6" xfId="11406"/>
    <cellStyle name="Comma 3 2 2 4 2 2 7" xfId="9322"/>
    <cellStyle name="Comma 3 2 2 4 2 2 8" xfId="7238"/>
    <cellStyle name="Comma 3 2 2 4 2 2 9" xfId="5168"/>
    <cellStyle name="Comma 3 2 2 4 2 3" xfId="1542"/>
    <cellStyle name="Comma 3 2 2 4 2 3 2" xfId="18186"/>
    <cellStyle name="Comma 3 2 2 4 2 3 3" xfId="16102"/>
    <cellStyle name="Comma 3 2 2 4 2 3 4" xfId="14018"/>
    <cellStyle name="Comma 3 2 2 4 2 3 5" xfId="11934"/>
    <cellStyle name="Comma 3 2 2 4 2 3 6" xfId="9850"/>
    <cellStyle name="Comma 3 2 2 4 2 3 7" xfId="7766"/>
    <cellStyle name="Comma 3 2 2 4 2 3 8" xfId="5682"/>
    <cellStyle name="Comma 3 2 2 4 2 3 9" xfId="3626"/>
    <cellStyle name="Comma 3 2 2 4 2 4" xfId="17144"/>
    <cellStyle name="Comma 3 2 2 4 2 5" xfId="15060"/>
    <cellStyle name="Comma 3 2 2 4 2 6" xfId="12976"/>
    <cellStyle name="Comma 3 2 2 4 2 7" xfId="10892"/>
    <cellStyle name="Comma 3 2 2 4 2 8" xfId="8808"/>
    <cellStyle name="Comma 3 2 2 4 2 9" xfId="6724"/>
    <cellStyle name="Comma 3 2 2 4 3" xfId="755"/>
    <cellStyle name="Comma 3 2 2 4 3 10" xfId="2841"/>
    <cellStyle name="Comma 3 2 2 4 3 2" xfId="1799"/>
    <cellStyle name="Comma 3 2 2 4 3 2 2" xfId="18443"/>
    <cellStyle name="Comma 3 2 2 4 3 2 3" xfId="16359"/>
    <cellStyle name="Comma 3 2 2 4 3 2 4" xfId="14275"/>
    <cellStyle name="Comma 3 2 2 4 3 2 5" xfId="12191"/>
    <cellStyle name="Comma 3 2 2 4 3 2 6" xfId="10107"/>
    <cellStyle name="Comma 3 2 2 4 3 2 7" xfId="8023"/>
    <cellStyle name="Comma 3 2 2 4 3 2 8" xfId="5939"/>
    <cellStyle name="Comma 3 2 2 4 3 2 9" xfId="3883"/>
    <cellStyle name="Comma 3 2 2 4 3 3" xfId="17401"/>
    <cellStyle name="Comma 3 2 2 4 3 4" xfId="15317"/>
    <cellStyle name="Comma 3 2 2 4 3 5" xfId="13233"/>
    <cellStyle name="Comma 3 2 2 4 3 6" xfId="11149"/>
    <cellStyle name="Comma 3 2 2 4 3 7" xfId="9065"/>
    <cellStyle name="Comma 3 2 2 4 3 8" xfId="6981"/>
    <cellStyle name="Comma 3 2 2 4 3 9" xfId="4911"/>
    <cellStyle name="Comma 3 2 2 4 4" xfId="1281"/>
    <cellStyle name="Comma 3 2 2 4 4 2" xfId="17925"/>
    <cellStyle name="Comma 3 2 2 4 4 3" xfId="15841"/>
    <cellStyle name="Comma 3 2 2 4 4 4" xfId="13757"/>
    <cellStyle name="Comma 3 2 2 4 4 5" xfId="11673"/>
    <cellStyle name="Comma 3 2 2 4 4 6" xfId="9589"/>
    <cellStyle name="Comma 3 2 2 4 4 7" xfId="7505"/>
    <cellStyle name="Comma 3 2 2 4 4 8" xfId="5425"/>
    <cellStyle name="Comma 3 2 2 4 4 9" xfId="3365"/>
    <cellStyle name="Comma 3 2 2 4 5" xfId="16883"/>
    <cellStyle name="Comma 3 2 2 4 6" xfId="14799"/>
    <cellStyle name="Comma 3 2 2 4 7" xfId="12715"/>
    <cellStyle name="Comma 3 2 2 4 8" xfId="10631"/>
    <cellStyle name="Comma 3 2 2 4 9" xfId="8547"/>
    <cellStyle name="Comma 3 2 2 5" xfId="390"/>
    <cellStyle name="Comma 3 2 2 5 10" xfId="4546"/>
    <cellStyle name="Comma 3 2 2 5 11" xfId="2476"/>
    <cellStyle name="Comma 3 2 2 5 2" xfId="904"/>
    <cellStyle name="Comma 3 2 2 5 2 10" xfId="2990"/>
    <cellStyle name="Comma 3 2 2 5 2 2" xfId="1948"/>
    <cellStyle name="Comma 3 2 2 5 2 2 2" xfId="18592"/>
    <cellStyle name="Comma 3 2 2 5 2 2 3" xfId="16508"/>
    <cellStyle name="Comma 3 2 2 5 2 2 4" xfId="14424"/>
    <cellStyle name="Comma 3 2 2 5 2 2 5" xfId="12340"/>
    <cellStyle name="Comma 3 2 2 5 2 2 6" xfId="10256"/>
    <cellStyle name="Comma 3 2 2 5 2 2 7" xfId="8172"/>
    <cellStyle name="Comma 3 2 2 5 2 2 8" xfId="6088"/>
    <cellStyle name="Comma 3 2 2 5 2 2 9" xfId="4032"/>
    <cellStyle name="Comma 3 2 2 5 2 3" xfId="17550"/>
    <cellStyle name="Comma 3 2 2 5 2 4" xfId="15466"/>
    <cellStyle name="Comma 3 2 2 5 2 5" xfId="13382"/>
    <cellStyle name="Comma 3 2 2 5 2 6" xfId="11298"/>
    <cellStyle name="Comma 3 2 2 5 2 7" xfId="9214"/>
    <cellStyle name="Comma 3 2 2 5 2 8" xfId="7130"/>
    <cellStyle name="Comma 3 2 2 5 2 9" xfId="5060"/>
    <cellStyle name="Comma 3 2 2 5 3" xfId="1434"/>
    <cellStyle name="Comma 3 2 2 5 3 2" xfId="18078"/>
    <cellStyle name="Comma 3 2 2 5 3 3" xfId="15994"/>
    <cellStyle name="Comma 3 2 2 5 3 4" xfId="13910"/>
    <cellStyle name="Comma 3 2 2 5 3 5" xfId="11826"/>
    <cellStyle name="Comma 3 2 2 5 3 6" xfId="9742"/>
    <cellStyle name="Comma 3 2 2 5 3 7" xfId="7658"/>
    <cellStyle name="Comma 3 2 2 5 3 8" xfId="5574"/>
    <cellStyle name="Comma 3 2 2 5 3 9" xfId="3518"/>
    <cellStyle name="Comma 3 2 2 5 4" xfId="17036"/>
    <cellStyle name="Comma 3 2 2 5 5" xfId="14952"/>
    <cellStyle name="Comma 3 2 2 5 6" xfId="12868"/>
    <cellStyle name="Comma 3 2 2 5 7" xfId="10784"/>
    <cellStyle name="Comma 3 2 2 5 8" xfId="8700"/>
    <cellStyle name="Comma 3 2 2 5 9" xfId="6616"/>
    <cellStyle name="Comma 3 2 2 6" xfId="647"/>
    <cellStyle name="Comma 3 2 2 6 10" xfId="2733"/>
    <cellStyle name="Comma 3 2 2 6 2" xfId="1691"/>
    <cellStyle name="Comma 3 2 2 6 2 2" xfId="18335"/>
    <cellStyle name="Comma 3 2 2 6 2 3" xfId="16251"/>
    <cellStyle name="Comma 3 2 2 6 2 4" xfId="14167"/>
    <cellStyle name="Comma 3 2 2 6 2 5" xfId="12083"/>
    <cellStyle name="Comma 3 2 2 6 2 6" xfId="9999"/>
    <cellStyle name="Comma 3 2 2 6 2 7" xfId="7915"/>
    <cellStyle name="Comma 3 2 2 6 2 8" xfId="5831"/>
    <cellStyle name="Comma 3 2 2 6 2 9" xfId="3775"/>
    <cellStyle name="Comma 3 2 2 6 3" xfId="17293"/>
    <cellStyle name="Comma 3 2 2 6 4" xfId="15209"/>
    <cellStyle name="Comma 3 2 2 6 5" xfId="13125"/>
    <cellStyle name="Comma 3 2 2 6 6" xfId="11041"/>
    <cellStyle name="Comma 3 2 2 6 7" xfId="8957"/>
    <cellStyle name="Comma 3 2 2 6 8" xfId="6873"/>
    <cellStyle name="Comma 3 2 2 6 9" xfId="4803"/>
    <cellStyle name="Comma 3 2 2 7" xfId="1167"/>
    <cellStyle name="Comma 3 2 2 7 2" xfId="17811"/>
    <cellStyle name="Comma 3 2 2 7 3" xfId="15727"/>
    <cellStyle name="Comma 3 2 2 7 4" xfId="13643"/>
    <cellStyle name="Comma 3 2 2 7 5" xfId="11559"/>
    <cellStyle name="Comma 3 2 2 7 6" xfId="9475"/>
    <cellStyle name="Comma 3 2 2 7 7" xfId="7391"/>
    <cellStyle name="Comma 3 2 2 7 8" xfId="5317"/>
    <cellStyle name="Comma 3 2 2 7 9" xfId="3251"/>
    <cellStyle name="Comma 3 2 2 8" xfId="16769"/>
    <cellStyle name="Comma 3 2 2 9" xfId="14685"/>
    <cellStyle name="Comma 3 2 3" xfId="166"/>
    <cellStyle name="Comma 3 2 3 10" xfId="8490"/>
    <cellStyle name="Comma 3 2 3 11" xfId="6406"/>
    <cellStyle name="Comma 3 2 3 12" xfId="4343"/>
    <cellStyle name="Comma 3 2 3 13" xfId="2266"/>
    <cellStyle name="Comma 3 2 3 2" xfId="288"/>
    <cellStyle name="Comma 3 2 3 2 10" xfId="6520"/>
    <cellStyle name="Comma 3 2 3 2 11" xfId="4451"/>
    <cellStyle name="Comma 3 2 3 2 12" xfId="2380"/>
    <cellStyle name="Comma 3 2 3 2 2" xfId="552"/>
    <cellStyle name="Comma 3 2 3 2 2 10" xfId="4708"/>
    <cellStyle name="Comma 3 2 3 2 2 11" xfId="2638"/>
    <cellStyle name="Comma 3 2 3 2 2 2" xfId="1066"/>
    <cellStyle name="Comma 3 2 3 2 2 2 10" xfId="3152"/>
    <cellStyle name="Comma 3 2 3 2 2 2 2" xfId="2110"/>
    <cellStyle name="Comma 3 2 3 2 2 2 2 2" xfId="18754"/>
    <cellStyle name="Comma 3 2 3 2 2 2 2 3" xfId="16670"/>
    <cellStyle name="Comma 3 2 3 2 2 2 2 4" xfId="14586"/>
    <cellStyle name="Comma 3 2 3 2 2 2 2 5" xfId="12502"/>
    <cellStyle name="Comma 3 2 3 2 2 2 2 6" xfId="10418"/>
    <cellStyle name="Comma 3 2 3 2 2 2 2 7" xfId="8334"/>
    <cellStyle name="Comma 3 2 3 2 2 2 2 8" xfId="6250"/>
    <cellStyle name="Comma 3 2 3 2 2 2 2 9" xfId="4194"/>
    <cellStyle name="Comma 3 2 3 2 2 2 3" xfId="17712"/>
    <cellStyle name="Comma 3 2 3 2 2 2 4" xfId="15628"/>
    <cellStyle name="Comma 3 2 3 2 2 2 5" xfId="13544"/>
    <cellStyle name="Comma 3 2 3 2 2 2 6" xfId="11460"/>
    <cellStyle name="Comma 3 2 3 2 2 2 7" xfId="9376"/>
    <cellStyle name="Comma 3 2 3 2 2 2 8" xfId="7292"/>
    <cellStyle name="Comma 3 2 3 2 2 2 9" xfId="5222"/>
    <cellStyle name="Comma 3 2 3 2 2 3" xfId="1596"/>
    <cellStyle name="Comma 3 2 3 2 2 3 2" xfId="18240"/>
    <cellStyle name="Comma 3 2 3 2 2 3 3" xfId="16156"/>
    <cellStyle name="Comma 3 2 3 2 2 3 4" xfId="14072"/>
    <cellStyle name="Comma 3 2 3 2 2 3 5" xfId="11988"/>
    <cellStyle name="Comma 3 2 3 2 2 3 6" xfId="9904"/>
    <cellStyle name="Comma 3 2 3 2 2 3 7" xfId="7820"/>
    <cellStyle name="Comma 3 2 3 2 2 3 8" xfId="5736"/>
    <cellStyle name="Comma 3 2 3 2 2 3 9" xfId="3680"/>
    <cellStyle name="Comma 3 2 3 2 2 4" xfId="17198"/>
    <cellStyle name="Comma 3 2 3 2 2 5" xfId="15114"/>
    <cellStyle name="Comma 3 2 3 2 2 6" xfId="13030"/>
    <cellStyle name="Comma 3 2 3 2 2 7" xfId="10946"/>
    <cellStyle name="Comma 3 2 3 2 2 8" xfId="8862"/>
    <cellStyle name="Comma 3 2 3 2 2 9" xfId="6778"/>
    <cellStyle name="Comma 3 2 3 2 3" xfId="809"/>
    <cellStyle name="Comma 3 2 3 2 3 10" xfId="2895"/>
    <cellStyle name="Comma 3 2 3 2 3 2" xfId="1853"/>
    <cellStyle name="Comma 3 2 3 2 3 2 2" xfId="18497"/>
    <cellStyle name="Comma 3 2 3 2 3 2 3" xfId="16413"/>
    <cellStyle name="Comma 3 2 3 2 3 2 4" xfId="14329"/>
    <cellStyle name="Comma 3 2 3 2 3 2 5" xfId="12245"/>
    <cellStyle name="Comma 3 2 3 2 3 2 6" xfId="10161"/>
    <cellStyle name="Comma 3 2 3 2 3 2 7" xfId="8077"/>
    <cellStyle name="Comma 3 2 3 2 3 2 8" xfId="5993"/>
    <cellStyle name="Comma 3 2 3 2 3 2 9" xfId="3937"/>
    <cellStyle name="Comma 3 2 3 2 3 3" xfId="17455"/>
    <cellStyle name="Comma 3 2 3 2 3 4" xfId="15371"/>
    <cellStyle name="Comma 3 2 3 2 3 5" xfId="13287"/>
    <cellStyle name="Comma 3 2 3 2 3 6" xfId="11203"/>
    <cellStyle name="Comma 3 2 3 2 3 7" xfId="9119"/>
    <cellStyle name="Comma 3 2 3 2 3 8" xfId="7035"/>
    <cellStyle name="Comma 3 2 3 2 3 9" xfId="4965"/>
    <cellStyle name="Comma 3 2 3 2 4" xfId="1338"/>
    <cellStyle name="Comma 3 2 3 2 4 2" xfId="17982"/>
    <cellStyle name="Comma 3 2 3 2 4 3" xfId="15898"/>
    <cellStyle name="Comma 3 2 3 2 4 4" xfId="13814"/>
    <cellStyle name="Comma 3 2 3 2 4 5" xfId="11730"/>
    <cellStyle name="Comma 3 2 3 2 4 6" xfId="9646"/>
    <cellStyle name="Comma 3 2 3 2 4 7" xfId="7562"/>
    <cellStyle name="Comma 3 2 3 2 4 8" xfId="5479"/>
    <cellStyle name="Comma 3 2 3 2 4 9" xfId="3422"/>
    <cellStyle name="Comma 3 2 3 2 5" xfId="16940"/>
    <cellStyle name="Comma 3 2 3 2 6" xfId="14856"/>
    <cellStyle name="Comma 3 2 3 2 7" xfId="12772"/>
    <cellStyle name="Comma 3 2 3 2 8" xfId="10688"/>
    <cellStyle name="Comma 3 2 3 2 9" xfId="8604"/>
    <cellStyle name="Comma 3 2 3 3" xfId="444"/>
    <cellStyle name="Comma 3 2 3 3 10" xfId="4600"/>
    <cellStyle name="Comma 3 2 3 3 11" xfId="2530"/>
    <cellStyle name="Comma 3 2 3 3 2" xfId="958"/>
    <cellStyle name="Comma 3 2 3 3 2 10" xfId="3044"/>
    <cellStyle name="Comma 3 2 3 3 2 2" xfId="2002"/>
    <cellStyle name="Comma 3 2 3 3 2 2 2" xfId="18646"/>
    <cellStyle name="Comma 3 2 3 3 2 2 3" xfId="16562"/>
    <cellStyle name="Comma 3 2 3 3 2 2 4" xfId="14478"/>
    <cellStyle name="Comma 3 2 3 3 2 2 5" xfId="12394"/>
    <cellStyle name="Comma 3 2 3 3 2 2 6" xfId="10310"/>
    <cellStyle name="Comma 3 2 3 3 2 2 7" xfId="8226"/>
    <cellStyle name="Comma 3 2 3 3 2 2 8" xfId="6142"/>
    <cellStyle name="Comma 3 2 3 3 2 2 9" xfId="4086"/>
    <cellStyle name="Comma 3 2 3 3 2 3" xfId="17604"/>
    <cellStyle name="Comma 3 2 3 3 2 4" xfId="15520"/>
    <cellStyle name="Comma 3 2 3 3 2 5" xfId="13436"/>
    <cellStyle name="Comma 3 2 3 3 2 6" xfId="11352"/>
    <cellStyle name="Comma 3 2 3 3 2 7" xfId="9268"/>
    <cellStyle name="Comma 3 2 3 3 2 8" xfId="7184"/>
    <cellStyle name="Comma 3 2 3 3 2 9" xfId="5114"/>
    <cellStyle name="Comma 3 2 3 3 3" xfId="1488"/>
    <cellStyle name="Comma 3 2 3 3 3 2" xfId="18132"/>
    <cellStyle name="Comma 3 2 3 3 3 3" xfId="16048"/>
    <cellStyle name="Comma 3 2 3 3 3 4" xfId="13964"/>
    <cellStyle name="Comma 3 2 3 3 3 5" xfId="11880"/>
    <cellStyle name="Comma 3 2 3 3 3 6" xfId="9796"/>
    <cellStyle name="Comma 3 2 3 3 3 7" xfId="7712"/>
    <cellStyle name="Comma 3 2 3 3 3 8" xfId="5628"/>
    <cellStyle name="Comma 3 2 3 3 3 9" xfId="3572"/>
    <cellStyle name="Comma 3 2 3 3 4" xfId="17090"/>
    <cellStyle name="Comma 3 2 3 3 5" xfId="15006"/>
    <cellStyle name="Comma 3 2 3 3 6" xfId="12922"/>
    <cellStyle name="Comma 3 2 3 3 7" xfId="10838"/>
    <cellStyle name="Comma 3 2 3 3 8" xfId="8754"/>
    <cellStyle name="Comma 3 2 3 3 9" xfId="6670"/>
    <cellStyle name="Comma 3 2 3 4" xfId="701"/>
    <cellStyle name="Comma 3 2 3 4 10" xfId="2787"/>
    <cellStyle name="Comma 3 2 3 4 2" xfId="1745"/>
    <cellStyle name="Comma 3 2 3 4 2 2" xfId="18389"/>
    <cellStyle name="Comma 3 2 3 4 2 3" xfId="16305"/>
    <cellStyle name="Comma 3 2 3 4 2 4" xfId="14221"/>
    <cellStyle name="Comma 3 2 3 4 2 5" xfId="12137"/>
    <cellStyle name="Comma 3 2 3 4 2 6" xfId="10053"/>
    <cellStyle name="Comma 3 2 3 4 2 7" xfId="7969"/>
    <cellStyle name="Comma 3 2 3 4 2 8" xfId="5885"/>
    <cellStyle name="Comma 3 2 3 4 2 9" xfId="3829"/>
    <cellStyle name="Comma 3 2 3 4 3" xfId="17347"/>
    <cellStyle name="Comma 3 2 3 4 4" xfId="15263"/>
    <cellStyle name="Comma 3 2 3 4 5" xfId="13179"/>
    <cellStyle name="Comma 3 2 3 4 6" xfId="11095"/>
    <cellStyle name="Comma 3 2 3 4 7" xfId="9011"/>
    <cellStyle name="Comma 3 2 3 4 8" xfId="6927"/>
    <cellStyle name="Comma 3 2 3 4 9" xfId="4857"/>
    <cellStyle name="Comma 3 2 3 5" xfId="1224"/>
    <cellStyle name="Comma 3 2 3 5 2" xfId="17868"/>
    <cellStyle name="Comma 3 2 3 5 3" xfId="15784"/>
    <cellStyle name="Comma 3 2 3 5 4" xfId="13700"/>
    <cellStyle name="Comma 3 2 3 5 5" xfId="11616"/>
    <cellStyle name="Comma 3 2 3 5 6" xfId="9532"/>
    <cellStyle name="Comma 3 2 3 5 7" xfId="7448"/>
    <cellStyle name="Comma 3 2 3 5 8" xfId="5371"/>
    <cellStyle name="Comma 3 2 3 5 9" xfId="3308"/>
    <cellStyle name="Comma 3 2 3 6" xfId="16826"/>
    <cellStyle name="Comma 3 2 3 7" xfId="14742"/>
    <cellStyle name="Comma 3 2 3 8" xfId="12658"/>
    <cellStyle name="Comma 3 2 3 9" xfId="10574"/>
    <cellStyle name="Comma 3 2 4" xfId="128"/>
    <cellStyle name="Comma 3 2 4 10" xfId="8452"/>
    <cellStyle name="Comma 3 2 4 11" xfId="6368"/>
    <cellStyle name="Comma 3 2 4 12" xfId="4307"/>
    <cellStyle name="Comma 3 2 4 13" xfId="2228"/>
    <cellStyle name="Comma 3 2 4 2" xfId="250"/>
    <cellStyle name="Comma 3 2 4 2 10" xfId="6482"/>
    <cellStyle name="Comma 3 2 4 2 11" xfId="4415"/>
    <cellStyle name="Comma 3 2 4 2 12" xfId="2342"/>
    <cellStyle name="Comma 3 2 4 2 2" xfId="516"/>
    <cellStyle name="Comma 3 2 4 2 2 10" xfId="4672"/>
    <cellStyle name="Comma 3 2 4 2 2 11" xfId="2602"/>
    <cellStyle name="Comma 3 2 4 2 2 2" xfId="1030"/>
    <cellStyle name="Comma 3 2 4 2 2 2 10" xfId="3116"/>
    <cellStyle name="Comma 3 2 4 2 2 2 2" xfId="2074"/>
    <cellStyle name="Comma 3 2 4 2 2 2 2 2" xfId="18718"/>
    <cellStyle name="Comma 3 2 4 2 2 2 2 3" xfId="16634"/>
    <cellStyle name="Comma 3 2 4 2 2 2 2 4" xfId="14550"/>
    <cellStyle name="Comma 3 2 4 2 2 2 2 5" xfId="12466"/>
    <cellStyle name="Comma 3 2 4 2 2 2 2 6" xfId="10382"/>
    <cellStyle name="Comma 3 2 4 2 2 2 2 7" xfId="8298"/>
    <cellStyle name="Comma 3 2 4 2 2 2 2 8" xfId="6214"/>
    <cellStyle name="Comma 3 2 4 2 2 2 2 9" xfId="4158"/>
    <cellStyle name="Comma 3 2 4 2 2 2 3" xfId="17676"/>
    <cellStyle name="Comma 3 2 4 2 2 2 4" xfId="15592"/>
    <cellStyle name="Comma 3 2 4 2 2 2 5" xfId="13508"/>
    <cellStyle name="Comma 3 2 4 2 2 2 6" xfId="11424"/>
    <cellStyle name="Comma 3 2 4 2 2 2 7" xfId="9340"/>
    <cellStyle name="Comma 3 2 4 2 2 2 8" xfId="7256"/>
    <cellStyle name="Comma 3 2 4 2 2 2 9" xfId="5186"/>
    <cellStyle name="Comma 3 2 4 2 2 3" xfId="1560"/>
    <cellStyle name="Comma 3 2 4 2 2 3 2" xfId="18204"/>
    <cellStyle name="Comma 3 2 4 2 2 3 3" xfId="16120"/>
    <cellStyle name="Comma 3 2 4 2 2 3 4" xfId="14036"/>
    <cellStyle name="Comma 3 2 4 2 2 3 5" xfId="11952"/>
    <cellStyle name="Comma 3 2 4 2 2 3 6" xfId="9868"/>
    <cellStyle name="Comma 3 2 4 2 2 3 7" xfId="7784"/>
    <cellStyle name="Comma 3 2 4 2 2 3 8" xfId="5700"/>
    <cellStyle name="Comma 3 2 4 2 2 3 9" xfId="3644"/>
    <cellStyle name="Comma 3 2 4 2 2 4" xfId="17162"/>
    <cellStyle name="Comma 3 2 4 2 2 5" xfId="15078"/>
    <cellStyle name="Comma 3 2 4 2 2 6" xfId="12994"/>
    <cellStyle name="Comma 3 2 4 2 2 7" xfId="10910"/>
    <cellStyle name="Comma 3 2 4 2 2 8" xfId="8826"/>
    <cellStyle name="Comma 3 2 4 2 2 9" xfId="6742"/>
    <cellStyle name="Comma 3 2 4 2 3" xfId="773"/>
    <cellStyle name="Comma 3 2 4 2 3 10" xfId="2859"/>
    <cellStyle name="Comma 3 2 4 2 3 2" xfId="1817"/>
    <cellStyle name="Comma 3 2 4 2 3 2 2" xfId="18461"/>
    <cellStyle name="Comma 3 2 4 2 3 2 3" xfId="16377"/>
    <cellStyle name="Comma 3 2 4 2 3 2 4" xfId="14293"/>
    <cellStyle name="Comma 3 2 4 2 3 2 5" xfId="12209"/>
    <cellStyle name="Comma 3 2 4 2 3 2 6" xfId="10125"/>
    <cellStyle name="Comma 3 2 4 2 3 2 7" xfId="8041"/>
    <cellStyle name="Comma 3 2 4 2 3 2 8" xfId="5957"/>
    <cellStyle name="Comma 3 2 4 2 3 2 9" xfId="3901"/>
    <cellStyle name="Comma 3 2 4 2 3 3" xfId="17419"/>
    <cellStyle name="Comma 3 2 4 2 3 4" xfId="15335"/>
    <cellStyle name="Comma 3 2 4 2 3 5" xfId="13251"/>
    <cellStyle name="Comma 3 2 4 2 3 6" xfId="11167"/>
    <cellStyle name="Comma 3 2 4 2 3 7" xfId="9083"/>
    <cellStyle name="Comma 3 2 4 2 3 8" xfId="6999"/>
    <cellStyle name="Comma 3 2 4 2 3 9" xfId="4929"/>
    <cellStyle name="Comma 3 2 4 2 4" xfId="1300"/>
    <cellStyle name="Comma 3 2 4 2 4 2" xfId="17944"/>
    <cellStyle name="Comma 3 2 4 2 4 3" xfId="15860"/>
    <cellStyle name="Comma 3 2 4 2 4 4" xfId="13776"/>
    <cellStyle name="Comma 3 2 4 2 4 5" xfId="11692"/>
    <cellStyle name="Comma 3 2 4 2 4 6" xfId="9608"/>
    <cellStyle name="Comma 3 2 4 2 4 7" xfId="7524"/>
    <cellStyle name="Comma 3 2 4 2 4 8" xfId="5443"/>
    <cellStyle name="Comma 3 2 4 2 4 9" xfId="3384"/>
    <cellStyle name="Comma 3 2 4 2 5" xfId="16902"/>
    <cellStyle name="Comma 3 2 4 2 6" xfId="14818"/>
    <cellStyle name="Comma 3 2 4 2 7" xfId="12734"/>
    <cellStyle name="Comma 3 2 4 2 8" xfId="10650"/>
    <cellStyle name="Comma 3 2 4 2 9" xfId="8566"/>
    <cellStyle name="Comma 3 2 4 3" xfId="408"/>
    <cellStyle name="Comma 3 2 4 3 10" xfId="4564"/>
    <cellStyle name="Comma 3 2 4 3 11" xfId="2494"/>
    <cellStyle name="Comma 3 2 4 3 2" xfId="922"/>
    <cellStyle name="Comma 3 2 4 3 2 10" xfId="3008"/>
    <cellStyle name="Comma 3 2 4 3 2 2" xfId="1966"/>
    <cellStyle name="Comma 3 2 4 3 2 2 2" xfId="18610"/>
    <cellStyle name="Comma 3 2 4 3 2 2 3" xfId="16526"/>
    <cellStyle name="Comma 3 2 4 3 2 2 4" xfId="14442"/>
    <cellStyle name="Comma 3 2 4 3 2 2 5" xfId="12358"/>
    <cellStyle name="Comma 3 2 4 3 2 2 6" xfId="10274"/>
    <cellStyle name="Comma 3 2 4 3 2 2 7" xfId="8190"/>
    <cellStyle name="Comma 3 2 4 3 2 2 8" xfId="6106"/>
    <cellStyle name="Comma 3 2 4 3 2 2 9" xfId="4050"/>
    <cellStyle name="Comma 3 2 4 3 2 3" xfId="17568"/>
    <cellStyle name="Comma 3 2 4 3 2 4" xfId="15484"/>
    <cellStyle name="Comma 3 2 4 3 2 5" xfId="13400"/>
    <cellStyle name="Comma 3 2 4 3 2 6" xfId="11316"/>
    <cellStyle name="Comma 3 2 4 3 2 7" xfId="9232"/>
    <cellStyle name="Comma 3 2 4 3 2 8" xfId="7148"/>
    <cellStyle name="Comma 3 2 4 3 2 9" xfId="5078"/>
    <cellStyle name="Comma 3 2 4 3 3" xfId="1452"/>
    <cellStyle name="Comma 3 2 4 3 3 2" xfId="18096"/>
    <cellStyle name="Comma 3 2 4 3 3 3" xfId="16012"/>
    <cellStyle name="Comma 3 2 4 3 3 4" xfId="13928"/>
    <cellStyle name="Comma 3 2 4 3 3 5" xfId="11844"/>
    <cellStyle name="Comma 3 2 4 3 3 6" xfId="9760"/>
    <cellStyle name="Comma 3 2 4 3 3 7" xfId="7676"/>
    <cellStyle name="Comma 3 2 4 3 3 8" xfId="5592"/>
    <cellStyle name="Comma 3 2 4 3 3 9" xfId="3536"/>
    <cellStyle name="Comma 3 2 4 3 4" xfId="17054"/>
    <cellStyle name="Comma 3 2 4 3 5" xfId="14970"/>
    <cellStyle name="Comma 3 2 4 3 6" xfId="12886"/>
    <cellStyle name="Comma 3 2 4 3 7" xfId="10802"/>
    <cellStyle name="Comma 3 2 4 3 8" xfId="8718"/>
    <cellStyle name="Comma 3 2 4 3 9" xfId="6634"/>
    <cellStyle name="Comma 3 2 4 4" xfId="665"/>
    <cellStyle name="Comma 3 2 4 4 10" xfId="2751"/>
    <cellStyle name="Comma 3 2 4 4 2" xfId="1709"/>
    <cellStyle name="Comma 3 2 4 4 2 2" xfId="18353"/>
    <cellStyle name="Comma 3 2 4 4 2 3" xfId="16269"/>
    <cellStyle name="Comma 3 2 4 4 2 4" xfId="14185"/>
    <cellStyle name="Comma 3 2 4 4 2 5" xfId="12101"/>
    <cellStyle name="Comma 3 2 4 4 2 6" xfId="10017"/>
    <cellStyle name="Comma 3 2 4 4 2 7" xfId="7933"/>
    <cellStyle name="Comma 3 2 4 4 2 8" xfId="5849"/>
    <cellStyle name="Comma 3 2 4 4 2 9" xfId="3793"/>
    <cellStyle name="Comma 3 2 4 4 3" xfId="17311"/>
    <cellStyle name="Comma 3 2 4 4 4" xfId="15227"/>
    <cellStyle name="Comma 3 2 4 4 5" xfId="13143"/>
    <cellStyle name="Comma 3 2 4 4 6" xfId="11059"/>
    <cellStyle name="Comma 3 2 4 4 7" xfId="8975"/>
    <cellStyle name="Comma 3 2 4 4 8" xfId="6891"/>
    <cellStyle name="Comma 3 2 4 4 9" xfId="4821"/>
    <cellStyle name="Comma 3 2 4 5" xfId="1186"/>
    <cellStyle name="Comma 3 2 4 5 2" xfId="17830"/>
    <cellStyle name="Comma 3 2 4 5 3" xfId="15746"/>
    <cellStyle name="Comma 3 2 4 5 4" xfId="13662"/>
    <cellStyle name="Comma 3 2 4 5 5" xfId="11578"/>
    <cellStyle name="Comma 3 2 4 5 6" xfId="9494"/>
    <cellStyle name="Comma 3 2 4 5 7" xfId="7410"/>
    <cellStyle name="Comma 3 2 4 5 8" xfId="5335"/>
    <cellStyle name="Comma 3 2 4 5 9" xfId="3270"/>
    <cellStyle name="Comma 3 2 4 6" xfId="16788"/>
    <cellStyle name="Comma 3 2 4 7" xfId="14704"/>
    <cellStyle name="Comma 3 2 4 8" xfId="12620"/>
    <cellStyle name="Comma 3 2 4 9" xfId="10536"/>
    <cellStyle name="Comma 3 2 5" xfId="210"/>
    <cellStyle name="Comma 3 2 5 10" xfId="6444"/>
    <cellStyle name="Comma 3 2 5 11" xfId="4379"/>
    <cellStyle name="Comma 3 2 5 12" xfId="2304"/>
    <cellStyle name="Comma 3 2 5 2" xfId="480"/>
    <cellStyle name="Comma 3 2 5 2 10" xfId="4636"/>
    <cellStyle name="Comma 3 2 5 2 11" xfId="2566"/>
    <cellStyle name="Comma 3 2 5 2 2" xfId="994"/>
    <cellStyle name="Comma 3 2 5 2 2 10" xfId="3080"/>
    <cellStyle name="Comma 3 2 5 2 2 2" xfId="2038"/>
    <cellStyle name="Comma 3 2 5 2 2 2 2" xfId="18682"/>
    <cellStyle name="Comma 3 2 5 2 2 2 3" xfId="16598"/>
    <cellStyle name="Comma 3 2 5 2 2 2 4" xfId="14514"/>
    <cellStyle name="Comma 3 2 5 2 2 2 5" xfId="12430"/>
    <cellStyle name="Comma 3 2 5 2 2 2 6" xfId="10346"/>
    <cellStyle name="Comma 3 2 5 2 2 2 7" xfId="8262"/>
    <cellStyle name="Comma 3 2 5 2 2 2 8" xfId="6178"/>
    <cellStyle name="Comma 3 2 5 2 2 2 9" xfId="4122"/>
    <cellStyle name="Comma 3 2 5 2 2 3" xfId="17640"/>
    <cellStyle name="Comma 3 2 5 2 2 4" xfId="15556"/>
    <cellStyle name="Comma 3 2 5 2 2 5" xfId="13472"/>
    <cellStyle name="Comma 3 2 5 2 2 6" xfId="11388"/>
    <cellStyle name="Comma 3 2 5 2 2 7" xfId="9304"/>
    <cellStyle name="Comma 3 2 5 2 2 8" xfId="7220"/>
    <cellStyle name="Comma 3 2 5 2 2 9" xfId="5150"/>
    <cellStyle name="Comma 3 2 5 2 3" xfId="1524"/>
    <cellStyle name="Comma 3 2 5 2 3 2" xfId="18168"/>
    <cellStyle name="Comma 3 2 5 2 3 3" xfId="16084"/>
    <cellStyle name="Comma 3 2 5 2 3 4" xfId="14000"/>
    <cellStyle name="Comma 3 2 5 2 3 5" xfId="11916"/>
    <cellStyle name="Comma 3 2 5 2 3 6" xfId="9832"/>
    <cellStyle name="Comma 3 2 5 2 3 7" xfId="7748"/>
    <cellStyle name="Comma 3 2 5 2 3 8" xfId="5664"/>
    <cellStyle name="Comma 3 2 5 2 3 9" xfId="3608"/>
    <cellStyle name="Comma 3 2 5 2 4" xfId="17126"/>
    <cellStyle name="Comma 3 2 5 2 5" xfId="15042"/>
    <cellStyle name="Comma 3 2 5 2 6" xfId="12958"/>
    <cellStyle name="Comma 3 2 5 2 7" xfId="10874"/>
    <cellStyle name="Comma 3 2 5 2 8" xfId="8790"/>
    <cellStyle name="Comma 3 2 5 2 9" xfId="6706"/>
    <cellStyle name="Comma 3 2 5 3" xfId="737"/>
    <cellStyle name="Comma 3 2 5 3 10" xfId="2823"/>
    <cellStyle name="Comma 3 2 5 3 2" xfId="1781"/>
    <cellStyle name="Comma 3 2 5 3 2 2" xfId="18425"/>
    <cellStyle name="Comma 3 2 5 3 2 3" xfId="16341"/>
    <cellStyle name="Comma 3 2 5 3 2 4" xfId="14257"/>
    <cellStyle name="Comma 3 2 5 3 2 5" xfId="12173"/>
    <cellStyle name="Comma 3 2 5 3 2 6" xfId="10089"/>
    <cellStyle name="Comma 3 2 5 3 2 7" xfId="8005"/>
    <cellStyle name="Comma 3 2 5 3 2 8" xfId="5921"/>
    <cellStyle name="Comma 3 2 5 3 2 9" xfId="3865"/>
    <cellStyle name="Comma 3 2 5 3 3" xfId="17383"/>
    <cellStyle name="Comma 3 2 5 3 4" xfId="15299"/>
    <cellStyle name="Comma 3 2 5 3 5" xfId="13215"/>
    <cellStyle name="Comma 3 2 5 3 6" xfId="11131"/>
    <cellStyle name="Comma 3 2 5 3 7" xfId="9047"/>
    <cellStyle name="Comma 3 2 5 3 8" xfId="6963"/>
    <cellStyle name="Comma 3 2 5 3 9" xfId="4893"/>
    <cellStyle name="Comma 3 2 5 4" xfId="1262"/>
    <cellStyle name="Comma 3 2 5 4 2" xfId="17906"/>
    <cellStyle name="Comma 3 2 5 4 3" xfId="15822"/>
    <cellStyle name="Comma 3 2 5 4 4" xfId="13738"/>
    <cellStyle name="Comma 3 2 5 4 5" xfId="11654"/>
    <cellStyle name="Comma 3 2 5 4 6" xfId="9570"/>
    <cellStyle name="Comma 3 2 5 4 7" xfId="7486"/>
    <cellStyle name="Comma 3 2 5 4 8" xfId="5407"/>
    <cellStyle name="Comma 3 2 5 4 9" xfId="3346"/>
    <cellStyle name="Comma 3 2 5 5" xfId="16864"/>
    <cellStyle name="Comma 3 2 5 6" xfId="14780"/>
    <cellStyle name="Comma 3 2 5 7" xfId="12696"/>
    <cellStyle name="Comma 3 2 5 8" xfId="10612"/>
    <cellStyle name="Comma 3 2 5 9" xfId="8528"/>
    <cellStyle name="Comma 3 2 6" xfId="372"/>
    <cellStyle name="Comma 3 2 6 10" xfId="4528"/>
    <cellStyle name="Comma 3 2 6 11" xfId="2458"/>
    <cellStyle name="Comma 3 2 6 2" xfId="886"/>
    <cellStyle name="Comma 3 2 6 2 10" xfId="2972"/>
    <cellStyle name="Comma 3 2 6 2 2" xfId="1930"/>
    <cellStyle name="Comma 3 2 6 2 2 2" xfId="18574"/>
    <cellStyle name="Comma 3 2 6 2 2 3" xfId="16490"/>
    <cellStyle name="Comma 3 2 6 2 2 4" xfId="14406"/>
    <cellStyle name="Comma 3 2 6 2 2 5" xfId="12322"/>
    <cellStyle name="Comma 3 2 6 2 2 6" xfId="10238"/>
    <cellStyle name="Comma 3 2 6 2 2 7" xfId="8154"/>
    <cellStyle name="Comma 3 2 6 2 2 8" xfId="6070"/>
    <cellStyle name="Comma 3 2 6 2 2 9" xfId="4014"/>
    <cellStyle name="Comma 3 2 6 2 3" xfId="17532"/>
    <cellStyle name="Comma 3 2 6 2 4" xfId="15448"/>
    <cellStyle name="Comma 3 2 6 2 5" xfId="13364"/>
    <cellStyle name="Comma 3 2 6 2 6" xfId="11280"/>
    <cellStyle name="Comma 3 2 6 2 7" xfId="9196"/>
    <cellStyle name="Comma 3 2 6 2 8" xfId="7112"/>
    <cellStyle name="Comma 3 2 6 2 9" xfId="5042"/>
    <cellStyle name="Comma 3 2 6 3" xfId="1416"/>
    <cellStyle name="Comma 3 2 6 3 2" xfId="18060"/>
    <cellStyle name="Comma 3 2 6 3 3" xfId="15976"/>
    <cellStyle name="Comma 3 2 6 3 4" xfId="13892"/>
    <cellStyle name="Comma 3 2 6 3 5" xfId="11808"/>
    <cellStyle name="Comma 3 2 6 3 6" xfId="9724"/>
    <cellStyle name="Comma 3 2 6 3 7" xfId="7640"/>
    <cellStyle name="Comma 3 2 6 3 8" xfId="5556"/>
    <cellStyle name="Comma 3 2 6 3 9" xfId="3500"/>
    <cellStyle name="Comma 3 2 6 4" xfId="17018"/>
    <cellStyle name="Comma 3 2 6 5" xfId="14934"/>
    <cellStyle name="Comma 3 2 6 6" xfId="12850"/>
    <cellStyle name="Comma 3 2 6 7" xfId="10766"/>
    <cellStyle name="Comma 3 2 6 8" xfId="8682"/>
    <cellStyle name="Comma 3 2 6 9" xfId="6598"/>
    <cellStyle name="Comma 3 2 7" xfId="629"/>
    <cellStyle name="Comma 3 2 7 10" xfId="2715"/>
    <cellStyle name="Comma 3 2 7 2" xfId="1673"/>
    <cellStyle name="Comma 3 2 7 2 2" xfId="18317"/>
    <cellStyle name="Comma 3 2 7 2 3" xfId="16233"/>
    <cellStyle name="Comma 3 2 7 2 4" xfId="14149"/>
    <cellStyle name="Comma 3 2 7 2 5" xfId="12065"/>
    <cellStyle name="Comma 3 2 7 2 6" xfId="9981"/>
    <cellStyle name="Comma 3 2 7 2 7" xfId="7897"/>
    <cellStyle name="Comma 3 2 7 2 8" xfId="5813"/>
    <cellStyle name="Comma 3 2 7 2 9" xfId="3757"/>
    <cellStyle name="Comma 3 2 7 3" xfId="17275"/>
    <cellStyle name="Comma 3 2 7 4" xfId="15191"/>
    <cellStyle name="Comma 3 2 7 5" xfId="13107"/>
    <cellStyle name="Comma 3 2 7 6" xfId="11023"/>
    <cellStyle name="Comma 3 2 7 7" xfId="8939"/>
    <cellStyle name="Comma 3 2 7 8" xfId="6855"/>
    <cellStyle name="Comma 3 2 7 9" xfId="4785"/>
    <cellStyle name="Comma 3 2 8" xfId="1148"/>
    <cellStyle name="Comma 3 2 8 2" xfId="17792"/>
    <cellStyle name="Comma 3 2 8 3" xfId="15708"/>
    <cellStyle name="Comma 3 2 8 4" xfId="13624"/>
    <cellStyle name="Comma 3 2 8 5" xfId="11540"/>
    <cellStyle name="Comma 3 2 8 6" xfId="9456"/>
    <cellStyle name="Comma 3 2 8 7" xfId="7372"/>
    <cellStyle name="Comma 3 2 8 8" xfId="5299"/>
    <cellStyle name="Comma 3 2 8 9" xfId="3232"/>
    <cellStyle name="Comma 3 2 9" xfId="16750"/>
    <cellStyle name="Comma 3 3" xfId="98"/>
    <cellStyle name="Comma 3 3 10" xfId="12591"/>
    <cellStyle name="Comma 3 3 11" xfId="10507"/>
    <cellStyle name="Comma 3 3 12" xfId="8423"/>
    <cellStyle name="Comma 3 3 13" xfId="6339"/>
    <cellStyle name="Comma 3 3 14" xfId="4280"/>
    <cellStyle name="Comma 3 3 15" xfId="2199"/>
    <cellStyle name="Comma 3 3 2" xfId="176"/>
    <cellStyle name="Comma 3 3 2 10" xfId="8499"/>
    <cellStyle name="Comma 3 3 2 11" xfId="6415"/>
    <cellStyle name="Comma 3 3 2 12" xfId="4352"/>
    <cellStyle name="Comma 3 3 2 13" xfId="2275"/>
    <cellStyle name="Comma 3 3 2 2" xfId="298"/>
    <cellStyle name="Comma 3 3 2 2 10" xfId="6529"/>
    <cellStyle name="Comma 3 3 2 2 11" xfId="4460"/>
    <cellStyle name="Comma 3 3 2 2 12" xfId="2389"/>
    <cellStyle name="Comma 3 3 2 2 2" xfId="561"/>
    <cellStyle name="Comma 3 3 2 2 2 10" xfId="4717"/>
    <cellStyle name="Comma 3 3 2 2 2 11" xfId="2647"/>
    <cellStyle name="Comma 3 3 2 2 2 2" xfId="1075"/>
    <cellStyle name="Comma 3 3 2 2 2 2 10" xfId="3161"/>
    <cellStyle name="Comma 3 3 2 2 2 2 2" xfId="2119"/>
    <cellStyle name="Comma 3 3 2 2 2 2 2 2" xfId="18763"/>
    <cellStyle name="Comma 3 3 2 2 2 2 2 3" xfId="16679"/>
    <cellStyle name="Comma 3 3 2 2 2 2 2 4" xfId="14595"/>
    <cellStyle name="Comma 3 3 2 2 2 2 2 5" xfId="12511"/>
    <cellStyle name="Comma 3 3 2 2 2 2 2 6" xfId="10427"/>
    <cellStyle name="Comma 3 3 2 2 2 2 2 7" xfId="8343"/>
    <cellStyle name="Comma 3 3 2 2 2 2 2 8" xfId="6259"/>
    <cellStyle name="Comma 3 3 2 2 2 2 2 9" xfId="4203"/>
    <cellStyle name="Comma 3 3 2 2 2 2 3" xfId="17721"/>
    <cellStyle name="Comma 3 3 2 2 2 2 4" xfId="15637"/>
    <cellStyle name="Comma 3 3 2 2 2 2 5" xfId="13553"/>
    <cellStyle name="Comma 3 3 2 2 2 2 6" xfId="11469"/>
    <cellStyle name="Comma 3 3 2 2 2 2 7" xfId="9385"/>
    <cellStyle name="Comma 3 3 2 2 2 2 8" xfId="7301"/>
    <cellStyle name="Comma 3 3 2 2 2 2 9" xfId="5231"/>
    <cellStyle name="Comma 3 3 2 2 2 3" xfId="1605"/>
    <cellStyle name="Comma 3 3 2 2 2 3 2" xfId="18249"/>
    <cellStyle name="Comma 3 3 2 2 2 3 3" xfId="16165"/>
    <cellStyle name="Comma 3 3 2 2 2 3 4" xfId="14081"/>
    <cellStyle name="Comma 3 3 2 2 2 3 5" xfId="11997"/>
    <cellStyle name="Comma 3 3 2 2 2 3 6" xfId="9913"/>
    <cellStyle name="Comma 3 3 2 2 2 3 7" xfId="7829"/>
    <cellStyle name="Comma 3 3 2 2 2 3 8" xfId="5745"/>
    <cellStyle name="Comma 3 3 2 2 2 3 9" xfId="3689"/>
    <cellStyle name="Comma 3 3 2 2 2 4" xfId="17207"/>
    <cellStyle name="Comma 3 3 2 2 2 5" xfId="15123"/>
    <cellStyle name="Comma 3 3 2 2 2 6" xfId="13039"/>
    <cellStyle name="Comma 3 3 2 2 2 7" xfId="10955"/>
    <cellStyle name="Comma 3 3 2 2 2 8" xfId="8871"/>
    <cellStyle name="Comma 3 3 2 2 2 9" xfId="6787"/>
    <cellStyle name="Comma 3 3 2 2 3" xfId="818"/>
    <cellStyle name="Comma 3 3 2 2 3 10" xfId="2904"/>
    <cellStyle name="Comma 3 3 2 2 3 2" xfId="1862"/>
    <cellStyle name="Comma 3 3 2 2 3 2 2" xfId="18506"/>
    <cellStyle name="Comma 3 3 2 2 3 2 3" xfId="16422"/>
    <cellStyle name="Comma 3 3 2 2 3 2 4" xfId="14338"/>
    <cellStyle name="Comma 3 3 2 2 3 2 5" xfId="12254"/>
    <cellStyle name="Comma 3 3 2 2 3 2 6" xfId="10170"/>
    <cellStyle name="Comma 3 3 2 2 3 2 7" xfId="8086"/>
    <cellStyle name="Comma 3 3 2 2 3 2 8" xfId="6002"/>
    <cellStyle name="Comma 3 3 2 2 3 2 9" xfId="3946"/>
    <cellStyle name="Comma 3 3 2 2 3 3" xfId="17464"/>
    <cellStyle name="Comma 3 3 2 2 3 4" xfId="15380"/>
    <cellStyle name="Comma 3 3 2 2 3 5" xfId="13296"/>
    <cellStyle name="Comma 3 3 2 2 3 6" xfId="11212"/>
    <cellStyle name="Comma 3 3 2 2 3 7" xfId="9128"/>
    <cellStyle name="Comma 3 3 2 2 3 8" xfId="7044"/>
    <cellStyle name="Comma 3 3 2 2 3 9" xfId="4974"/>
    <cellStyle name="Comma 3 3 2 2 4" xfId="1347"/>
    <cellStyle name="Comma 3 3 2 2 4 2" xfId="17991"/>
    <cellStyle name="Comma 3 3 2 2 4 3" xfId="15907"/>
    <cellStyle name="Comma 3 3 2 2 4 4" xfId="13823"/>
    <cellStyle name="Comma 3 3 2 2 4 5" xfId="11739"/>
    <cellStyle name="Comma 3 3 2 2 4 6" xfId="9655"/>
    <cellStyle name="Comma 3 3 2 2 4 7" xfId="7571"/>
    <cellStyle name="Comma 3 3 2 2 4 8" xfId="5488"/>
    <cellStyle name="Comma 3 3 2 2 4 9" xfId="3431"/>
    <cellStyle name="Comma 3 3 2 2 5" xfId="16949"/>
    <cellStyle name="Comma 3 3 2 2 6" xfId="14865"/>
    <cellStyle name="Comma 3 3 2 2 7" xfId="12781"/>
    <cellStyle name="Comma 3 3 2 2 8" xfId="10697"/>
    <cellStyle name="Comma 3 3 2 2 9" xfId="8613"/>
    <cellStyle name="Comma 3 3 2 3" xfId="453"/>
    <cellStyle name="Comma 3 3 2 3 10" xfId="4609"/>
    <cellStyle name="Comma 3 3 2 3 11" xfId="2539"/>
    <cellStyle name="Comma 3 3 2 3 2" xfId="967"/>
    <cellStyle name="Comma 3 3 2 3 2 10" xfId="3053"/>
    <cellStyle name="Comma 3 3 2 3 2 2" xfId="2011"/>
    <cellStyle name="Comma 3 3 2 3 2 2 2" xfId="18655"/>
    <cellStyle name="Comma 3 3 2 3 2 2 3" xfId="16571"/>
    <cellStyle name="Comma 3 3 2 3 2 2 4" xfId="14487"/>
    <cellStyle name="Comma 3 3 2 3 2 2 5" xfId="12403"/>
    <cellStyle name="Comma 3 3 2 3 2 2 6" xfId="10319"/>
    <cellStyle name="Comma 3 3 2 3 2 2 7" xfId="8235"/>
    <cellStyle name="Comma 3 3 2 3 2 2 8" xfId="6151"/>
    <cellStyle name="Comma 3 3 2 3 2 2 9" xfId="4095"/>
    <cellStyle name="Comma 3 3 2 3 2 3" xfId="17613"/>
    <cellStyle name="Comma 3 3 2 3 2 4" xfId="15529"/>
    <cellStyle name="Comma 3 3 2 3 2 5" xfId="13445"/>
    <cellStyle name="Comma 3 3 2 3 2 6" xfId="11361"/>
    <cellStyle name="Comma 3 3 2 3 2 7" xfId="9277"/>
    <cellStyle name="Comma 3 3 2 3 2 8" xfId="7193"/>
    <cellStyle name="Comma 3 3 2 3 2 9" xfId="5123"/>
    <cellStyle name="Comma 3 3 2 3 3" xfId="1497"/>
    <cellStyle name="Comma 3 3 2 3 3 2" xfId="18141"/>
    <cellStyle name="Comma 3 3 2 3 3 3" xfId="16057"/>
    <cellStyle name="Comma 3 3 2 3 3 4" xfId="13973"/>
    <cellStyle name="Comma 3 3 2 3 3 5" xfId="11889"/>
    <cellStyle name="Comma 3 3 2 3 3 6" xfId="9805"/>
    <cellStyle name="Comma 3 3 2 3 3 7" xfId="7721"/>
    <cellStyle name="Comma 3 3 2 3 3 8" xfId="5637"/>
    <cellStyle name="Comma 3 3 2 3 3 9" xfId="3581"/>
    <cellStyle name="Comma 3 3 2 3 4" xfId="17099"/>
    <cellStyle name="Comma 3 3 2 3 5" xfId="15015"/>
    <cellStyle name="Comma 3 3 2 3 6" xfId="12931"/>
    <cellStyle name="Comma 3 3 2 3 7" xfId="10847"/>
    <cellStyle name="Comma 3 3 2 3 8" xfId="8763"/>
    <cellStyle name="Comma 3 3 2 3 9" xfId="6679"/>
    <cellStyle name="Comma 3 3 2 4" xfId="710"/>
    <cellStyle name="Comma 3 3 2 4 10" xfId="2796"/>
    <cellStyle name="Comma 3 3 2 4 2" xfId="1754"/>
    <cellStyle name="Comma 3 3 2 4 2 2" xfId="18398"/>
    <cellStyle name="Comma 3 3 2 4 2 3" xfId="16314"/>
    <cellStyle name="Comma 3 3 2 4 2 4" xfId="14230"/>
    <cellStyle name="Comma 3 3 2 4 2 5" xfId="12146"/>
    <cellStyle name="Comma 3 3 2 4 2 6" xfId="10062"/>
    <cellStyle name="Comma 3 3 2 4 2 7" xfId="7978"/>
    <cellStyle name="Comma 3 3 2 4 2 8" xfId="5894"/>
    <cellStyle name="Comma 3 3 2 4 2 9" xfId="3838"/>
    <cellStyle name="Comma 3 3 2 4 3" xfId="17356"/>
    <cellStyle name="Comma 3 3 2 4 4" xfId="15272"/>
    <cellStyle name="Comma 3 3 2 4 5" xfId="13188"/>
    <cellStyle name="Comma 3 3 2 4 6" xfId="11104"/>
    <cellStyle name="Comma 3 3 2 4 7" xfId="9020"/>
    <cellStyle name="Comma 3 3 2 4 8" xfId="6936"/>
    <cellStyle name="Comma 3 3 2 4 9" xfId="4866"/>
    <cellStyle name="Comma 3 3 2 5" xfId="1233"/>
    <cellStyle name="Comma 3 3 2 5 2" xfId="17877"/>
    <cellStyle name="Comma 3 3 2 5 3" xfId="15793"/>
    <cellStyle name="Comma 3 3 2 5 4" xfId="13709"/>
    <cellStyle name="Comma 3 3 2 5 5" xfId="11625"/>
    <cellStyle name="Comma 3 3 2 5 6" xfId="9541"/>
    <cellStyle name="Comma 3 3 2 5 7" xfId="7457"/>
    <cellStyle name="Comma 3 3 2 5 8" xfId="5380"/>
    <cellStyle name="Comma 3 3 2 5 9" xfId="3317"/>
    <cellStyle name="Comma 3 3 2 6" xfId="16835"/>
    <cellStyle name="Comma 3 3 2 7" xfId="14751"/>
    <cellStyle name="Comma 3 3 2 8" xfId="12667"/>
    <cellStyle name="Comma 3 3 2 9" xfId="10583"/>
    <cellStyle name="Comma 3 3 3" xfId="137"/>
    <cellStyle name="Comma 3 3 3 10" xfId="8461"/>
    <cellStyle name="Comma 3 3 3 11" xfId="6377"/>
    <cellStyle name="Comma 3 3 3 12" xfId="4316"/>
    <cellStyle name="Comma 3 3 3 13" xfId="2237"/>
    <cellStyle name="Comma 3 3 3 2" xfId="259"/>
    <cellStyle name="Comma 3 3 3 2 10" xfId="6491"/>
    <cellStyle name="Comma 3 3 3 2 11" xfId="4424"/>
    <cellStyle name="Comma 3 3 3 2 12" xfId="2351"/>
    <cellStyle name="Comma 3 3 3 2 2" xfId="525"/>
    <cellStyle name="Comma 3 3 3 2 2 10" xfId="4681"/>
    <cellStyle name="Comma 3 3 3 2 2 11" xfId="2611"/>
    <cellStyle name="Comma 3 3 3 2 2 2" xfId="1039"/>
    <cellStyle name="Comma 3 3 3 2 2 2 10" xfId="3125"/>
    <cellStyle name="Comma 3 3 3 2 2 2 2" xfId="2083"/>
    <cellStyle name="Comma 3 3 3 2 2 2 2 2" xfId="18727"/>
    <cellStyle name="Comma 3 3 3 2 2 2 2 3" xfId="16643"/>
    <cellStyle name="Comma 3 3 3 2 2 2 2 4" xfId="14559"/>
    <cellStyle name="Comma 3 3 3 2 2 2 2 5" xfId="12475"/>
    <cellStyle name="Comma 3 3 3 2 2 2 2 6" xfId="10391"/>
    <cellStyle name="Comma 3 3 3 2 2 2 2 7" xfId="8307"/>
    <cellStyle name="Comma 3 3 3 2 2 2 2 8" xfId="6223"/>
    <cellStyle name="Comma 3 3 3 2 2 2 2 9" xfId="4167"/>
    <cellStyle name="Comma 3 3 3 2 2 2 3" xfId="17685"/>
    <cellStyle name="Comma 3 3 3 2 2 2 4" xfId="15601"/>
    <cellStyle name="Comma 3 3 3 2 2 2 5" xfId="13517"/>
    <cellStyle name="Comma 3 3 3 2 2 2 6" xfId="11433"/>
    <cellStyle name="Comma 3 3 3 2 2 2 7" xfId="9349"/>
    <cellStyle name="Comma 3 3 3 2 2 2 8" xfId="7265"/>
    <cellStyle name="Comma 3 3 3 2 2 2 9" xfId="5195"/>
    <cellStyle name="Comma 3 3 3 2 2 3" xfId="1569"/>
    <cellStyle name="Comma 3 3 3 2 2 3 2" xfId="18213"/>
    <cellStyle name="Comma 3 3 3 2 2 3 3" xfId="16129"/>
    <cellStyle name="Comma 3 3 3 2 2 3 4" xfId="14045"/>
    <cellStyle name="Comma 3 3 3 2 2 3 5" xfId="11961"/>
    <cellStyle name="Comma 3 3 3 2 2 3 6" xfId="9877"/>
    <cellStyle name="Comma 3 3 3 2 2 3 7" xfId="7793"/>
    <cellStyle name="Comma 3 3 3 2 2 3 8" xfId="5709"/>
    <cellStyle name="Comma 3 3 3 2 2 3 9" xfId="3653"/>
    <cellStyle name="Comma 3 3 3 2 2 4" xfId="17171"/>
    <cellStyle name="Comma 3 3 3 2 2 5" xfId="15087"/>
    <cellStyle name="Comma 3 3 3 2 2 6" xfId="13003"/>
    <cellStyle name="Comma 3 3 3 2 2 7" xfId="10919"/>
    <cellStyle name="Comma 3 3 3 2 2 8" xfId="8835"/>
    <cellStyle name="Comma 3 3 3 2 2 9" xfId="6751"/>
    <cellStyle name="Comma 3 3 3 2 3" xfId="782"/>
    <cellStyle name="Comma 3 3 3 2 3 10" xfId="2868"/>
    <cellStyle name="Comma 3 3 3 2 3 2" xfId="1826"/>
    <cellStyle name="Comma 3 3 3 2 3 2 2" xfId="18470"/>
    <cellStyle name="Comma 3 3 3 2 3 2 3" xfId="16386"/>
    <cellStyle name="Comma 3 3 3 2 3 2 4" xfId="14302"/>
    <cellStyle name="Comma 3 3 3 2 3 2 5" xfId="12218"/>
    <cellStyle name="Comma 3 3 3 2 3 2 6" xfId="10134"/>
    <cellStyle name="Comma 3 3 3 2 3 2 7" xfId="8050"/>
    <cellStyle name="Comma 3 3 3 2 3 2 8" xfId="5966"/>
    <cellStyle name="Comma 3 3 3 2 3 2 9" xfId="3910"/>
    <cellStyle name="Comma 3 3 3 2 3 3" xfId="17428"/>
    <cellStyle name="Comma 3 3 3 2 3 4" xfId="15344"/>
    <cellStyle name="Comma 3 3 3 2 3 5" xfId="13260"/>
    <cellStyle name="Comma 3 3 3 2 3 6" xfId="11176"/>
    <cellStyle name="Comma 3 3 3 2 3 7" xfId="9092"/>
    <cellStyle name="Comma 3 3 3 2 3 8" xfId="7008"/>
    <cellStyle name="Comma 3 3 3 2 3 9" xfId="4938"/>
    <cellStyle name="Comma 3 3 3 2 4" xfId="1309"/>
    <cellStyle name="Comma 3 3 3 2 4 2" xfId="17953"/>
    <cellStyle name="Comma 3 3 3 2 4 3" xfId="15869"/>
    <cellStyle name="Comma 3 3 3 2 4 4" xfId="13785"/>
    <cellStyle name="Comma 3 3 3 2 4 5" xfId="11701"/>
    <cellStyle name="Comma 3 3 3 2 4 6" xfId="9617"/>
    <cellStyle name="Comma 3 3 3 2 4 7" xfId="7533"/>
    <cellStyle name="Comma 3 3 3 2 4 8" xfId="5452"/>
    <cellStyle name="Comma 3 3 3 2 4 9" xfId="3393"/>
    <cellStyle name="Comma 3 3 3 2 5" xfId="16911"/>
    <cellStyle name="Comma 3 3 3 2 6" xfId="14827"/>
    <cellStyle name="Comma 3 3 3 2 7" xfId="12743"/>
    <cellStyle name="Comma 3 3 3 2 8" xfId="10659"/>
    <cellStyle name="Comma 3 3 3 2 9" xfId="8575"/>
    <cellStyle name="Comma 3 3 3 3" xfId="417"/>
    <cellStyle name="Comma 3 3 3 3 10" xfId="4573"/>
    <cellStyle name="Comma 3 3 3 3 11" xfId="2503"/>
    <cellStyle name="Comma 3 3 3 3 2" xfId="931"/>
    <cellStyle name="Comma 3 3 3 3 2 10" xfId="3017"/>
    <cellStyle name="Comma 3 3 3 3 2 2" xfId="1975"/>
    <cellStyle name="Comma 3 3 3 3 2 2 2" xfId="18619"/>
    <cellStyle name="Comma 3 3 3 3 2 2 3" xfId="16535"/>
    <cellStyle name="Comma 3 3 3 3 2 2 4" xfId="14451"/>
    <cellStyle name="Comma 3 3 3 3 2 2 5" xfId="12367"/>
    <cellStyle name="Comma 3 3 3 3 2 2 6" xfId="10283"/>
    <cellStyle name="Comma 3 3 3 3 2 2 7" xfId="8199"/>
    <cellStyle name="Comma 3 3 3 3 2 2 8" xfId="6115"/>
    <cellStyle name="Comma 3 3 3 3 2 2 9" xfId="4059"/>
    <cellStyle name="Comma 3 3 3 3 2 3" xfId="17577"/>
    <cellStyle name="Comma 3 3 3 3 2 4" xfId="15493"/>
    <cellStyle name="Comma 3 3 3 3 2 5" xfId="13409"/>
    <cellStyle name="Comma 3 3 3 3 2 6" xfId="11325"/>
    <cellStyle name="Comma 3 3 3 3 2 7" xfId="9241"/>
    <cellStyle name="Comma 3 3 3 3 2 8" xfId="7157"/>
    <cellStyle name="Comma 3 3 3 3 2 9" xfId="5087"/>
    <cellStyle name="Comma 3 3 3 3 3" xfId="1461"/>
    <cellStyle name="Comma 3 3 3 3 3 2" xfId="18105"/>
    <cellStyle name="Comma 3 3 3 3 3 3" xfId="16021"/>
    <cellStyle name="Comma 3 3 3 3 3 4" xfId="13937"/>
    <cellStyle name="Comma 3 3 3 3 3 5" xfId="11853"/>
    <cellStyle name="Comma 3 3 3 3 3 6" xfId="9769"/>
    <cellStyle name="Comma 3 3 3 3 3 7" xfId="7685"/>
    <cellStyle name="Comma 3 3 3 3 3 8" xfId="5601"/>
    <cellStyle name="Comma 3 3 3 3 3 9" xfId="3545"/>
    <cellStyle name="Comma 3 3 3 3 4" xfId="17063"/>
    <cellStyle name="Comma 3 3 3 3 5" xfId="14979"/>
    <cellStyle name="Comma 3 3 3 3 6" xfId="12895"/>
    <cellStyle name="Comma 3 3 3 3 7" xfId="10811"/>
    <cellStyle name="Comma 3 3 3 3 8" xfId="8727"/>
    <cellStyle name="Comma 3 3 3 3 9" xfId="6643"/>
    <cellStyle name="Comma 3 3 3 4" xfId="674"/>
    <cellStyle name="Comma 3 3 3 4 10" xfId="2760"/>
    <cellStyle name="Comma 3 3 3 4 2" xfId="1718"/>
    <cellStyle name="Comma 3 3 3 4 2 2" xfId="18362"/>
    <cellStyle name="Comma 3 3 3 4 2 3" xfId="16278"/>
    <cellStyle name="Comma 3 3 3 4 2 4" xfId="14194"/>
    <cellStyle name="Comma 3 3 3 4 2 5" xfId="12110"/>
    <cellStyle name="Comma 3 3 3 4 2 6" xfId="10026"/>
    <cellStyle name="Comma 3 3 3 4 2 7" xfId="7942"/>
    <cellStyle name="Comma 3 3 3 4 2 8" xfId="5858"/>
    <cellStyle name="Comma 3 3 3 4 2 9" xfId="3802"/>
    <cellStyle name="Comma 3 3 3 4 3" xfId="17320"/>
    <cellStyle name="Comma 3 3 3 4 4" xfId="15236"/>
    <cellStyle name="Comma 3 3 3 4 5" xfId="13152"/>
    <cellStyle name="Comma 3 3 3 4 6" xfId="11068"/>
    <cellStyle name="Comma 3 3 3 4 7" xfId="8984"/>
    <cellStyle name="Comma 3 3 3 4 8" xfId="6900"/>
    <cellStyle name="Comma 3 3 3 4 9" xfId="4830"/>
    <cellStyle name="Comma 3 3 3 5" xfId="1195"/>
    <cellStyle name="Comma 3 3 3 5 2" xfId="17839"/>
    <cellStyle name="Comma 3 3 3 5 3" xfId="15755"/>
    <cellStyle name="Comma 3 3 3 5 4" xfId="13671"/>
    <cellStyle name="Comma 3 3 3 5 5" xfId="11587"/>
    <cellStyle name="Comma 3 3 3 5 6" xfId="9503"/>
    <cellStyle name="Comma 3 3 3 5 7" xfId="7419"/>
    <cellStyle name="Comma 3 3 3 5 8" xfId="5344"/>
    <cellStyle name="Comma 3 3 3 5 9" xfId="3279"/>
    <cellStyle name="Comma 3 3 3 6" xfId="16797"/>
    <cellStyle name="Comma 3 3 3 7" xfId="14713"/>
    <cellStyle name="Comma 3 3 3 8" xfId="12629"/>
    <cellStyle name="Comma 3 3 3 9" xfId="10545"/>
    <cellStyle name="Comma 3 3 4" xfId="220"/>
    <cellStyle name="Comma 3 3 4 10" xfId="6453"/>
    <cellStyle name="Comma 3 3 4 11" xfId="4388"/>
    <cellStyle name="Comma 3 3 4 12" xfId="2313"/>
    <cellStyle name="Comma 3 3 4 2" xfId="489"/>
    <cellStyle name="Comma 3 3 4 2 10" xfId="4645"/>
    <cellStyle name="Comma 3 3 4 2 11" xfId="2575"/>
    <cellStyle name="Comma 3 3 4 2 2" xfId="1003"/>
    <cellStyle name="Comma 3 3 4 2 2 10" xfId="3089"/>
    <cellStyle name="Comma 3 3 4 2 2 2" xfId="2047"/>
    <cellStyle name="Comma 3 3 4 2 2 2 2" xfId="18691"/>
    <cellStyle name="Comma 3 3 4 2 2 2 3" xfId="16607"/>
    <cellStyle name="Comma 3 3 4 2 2 2 4" xfId="14523"/>
    <cellStyle name="Comma 3 3 4 2 2 2 5" xfId="12439"/>
    <cellStyle name="Comma 3 3 4 2 2 2 6" xfId="10355"/>
    <cellStyle name="Comma 3 3 4 2 2 2 7" xfId="8271"/>
    <cellStyle name="Comma 3 3 4 2 2 2 8" xfId="6187"/>
    <cellStyle name="Comma 3 3 4 2 2 2 9" xfId="4131"/>
    <cellStyle name="Comma 3 3 4 2 2 3" xfId="17649"/>
    <cellStyle name="Comma 3 3 4 2 2 4" xfId="15565"/>
    <cellStyle name="Comma 3 3 4 2 2 5" xfId="13481"/>
    <cellStyle name="Comma 3 3 4 2 2 6" xfId="11397"/>
    <cellStyle name="Comma 3 3 4 2 2 7" xfId="9313"/>
    <cellStyle name="Comma 3 3 4 2 2 8" xfId="7229"/>
    <cellStyle name="Comma 3 3 4 2 2 9" xfId="5159"/>
    <cellStyle name="Comma 3 3 4 2 3" xfId="1533"/>
    <cellStyle name="Comma 3 3 4 2 3 2" xfId="18177"/>
    <cellStyle name="Comma 3 3 4 2 3 3" xfId="16093"/>
    <cellStyle name="Comma 3 3 4 2 3 4" xfId="14009"/>
    <cellStyle name="Comma 3 3 4 2 3 5" xfId="11925"/>
    <cellStyle name="Comma 3 3 4 2 3 6" xfId="9841"/>
    <cellStyle name="Comma 3 3 4 2 3 7" xfId="7757"/>
    <cellStyle name="Comma 3 3 4 2 3 8" xfId="5673"/>
    <cellStyle name="Comma 3 3 4 2 3 9" xfId="3617"/>
    <cellStyle name="Comma 3 3 4 2 4" xfId="17135"/>
    <cellStyle name="Comma 3 3 4 2 5" xfId="15051"/>
    <cellStyle name="Comma 3 3 4 2 6" xfId="12967"/>
    <cellStyle name="Comma 3 3 4 2 7" xfId="10883"/>
    <cellStyle name="Comma 3 3 4 2 8" xfId="8799"/>
    <cellStyle name="Comma 3 3 4 2 9" xfId="6715"/>
    <cellStyle name="Comma 3 3 4 3" xfId="746"/>
    <cellStyle name="Comma 3 3 4 3 10" xfId="2832"/>
    <cellStyle name="Comma 3 3 4 3 2" xfId="1790"/>
    <cellStyle name="Comma 3 3 4 3 2 2" xfId="18434"/>
    <cellStyle name="Comma 3 3 4 3 2 3" xfId="16350"/>
    <cellStyle name="Comma 3 3 4 3 2 4" xfId="14266"/>
    <cellStyle name="Comma 3 3 4 3 2 5" xfId="12182"/>
    <cellStyle name="Comma 3 3 4 3 2 6" xfId="10098"/>
    <cellStyle name="Comma 3 3 4 3 2 7" xfId="8014"/>
    <cellStyle name="Comma 3 3 4 3 2 8" xfId="5930"/>
    <cellStyle name="Comma 3 3 4 3 2 9" xfId="3874"/>
    <cellStyle name="Comma 3 3 4 3 3" xfId="17392"/>
    <cellStyle name="Comma 3 3 4 3 4" xfId="15308"/>
    <cellStyle name="Comma 3 3 4 3 5" xfId="13224"/>
    <cellStyle name="Comma 3 3 4 3 6" xfId="11140"/>
    <cellStyle name="Comma 3 3 4 3 7" xfId="9056"/>
    <cellStyle name="Comma 3 3 4 3 8" xfId="6972"/>
    <cellStyle name="Comma 3 3 4 3 9" xfId="4902"/>
    <cellStyle name="Comma 3 3 4 4" xfId="1271"/>
    <cellStyle name="Comma 3 3 4 4 2" xfId="17915"/>
    <cellStyle name="Comma 3 3 4 4 3" xfId="15831"/>
    <cellStyle name="Comma 3 3 4 4 4" xfId="13747"/>
    <cellStyle name="Comma 3 3 4 4 5" xfId="11663"/>
    <cellStyle name="Comma 3 3 4 4 6" xfId="9579"/>
    <cellStyle name="Comma 3 3 4 4 7" xfId="7495"/>
    <cellStyle name="Comma 3 3 4 4 8" xfId="5416"/>
    <cellStyle name="Comma 3 3 4 4 9" xfId="3355"/>
    <cellStyle name="Comma 3 3 4 5" xfId="16873"/>
    <cellStyle name="Comma 3 3 4 6" xfId="14789"/>
    <cellStyle name="Comma 3 3 4 7" xfId="12705"/>
    <cellStyle name="Comma 3 3 4 8" xfId="10621"/>
    <cellStyle name="Comma 3 3 4 9" xfId="8537"/>
    <cellStyle name="Comma 3 3 5" xfId="381"/>
    <cellStyle name="Comma 3 3 5 10" xfId="4537"/>
    <cellStyle name="Comma 3 3 5 11" xfId="2467"/>
    <cellStyle name="Comma 3 3 5 2" xfId="895"/>
    <cellStyle name="Comma 3 3 5 2 10" xfId="2981"/>
    <cellStyle name="Comma 3 3 5 2 2" xfId="1939"/>
    <cellStyle name="Comma 3 3 5 2 2 2" xfId="18583"/>
    <cellStyle name="Comma 3 3 5 2 2 3" xfId="16499"/>
    <cellStyle name="Comma 3 3 5 2 2 4" xfId="14415"/>
    <cellStyle name="Comma 3 3 5 2 2 5" xfId="12331"/>
    <cellStyle name="Comma 3 3 5 2 2 6" xfId="10247"/>
    <cellStyle name="Comma 3 3 5 2 2 7" xfId="8163"/>
    <cellStyle name="Comma 3 3 5 2 2 8" xfId="6079"/>
    <cellStyle name="Comma 3 3 5 2 2 9" xfId="4023"/>
    <cellStyle name="Comma 3 3 5 2 3" xfId="17541"/>
    <cellStyle name="Comma 3 3 5 2 4" xfId="15457"/>
    <cellStyle name="Comma 3 3 5 2 5" xfId="13373"/>
    <cellStyle name="Comma 3 3 5 2 6" xfId="11289"/>
    <cellStyle name="Comma 3 3 5 2 7" xfId="9205"/>
    <cellStyle name="Comma 3 3 5 2 8" xfId="7121"/>
    <cellStyle name="Comma 3 3 5 2 9" xfId="5051"/>
    <cellStyle name="Comma 3 3 5 3" xfId="1425"/>
    <cellStyle name="Comma 3 3 5 3 2" xfId="18069"/>
    <cellStyle name="Comma 3 3 5 3 3" xfId="15985"/>
    <cellStyle name="Comma 3 3 5 3 4" xfId="13901"/>
    <cellStyle name="Comma 3 3 5 3 5" xfId="11817"/>
    <cellStyle name="Comma 3 3 5 3 6" xfId="9733"/>
    <cellStyle name="Comma 3 3 5 3 7" xfId="7649"/>
    <cellStyle name="Comma 3 3 5 3 8" xfId="5565"/>
    <cellStyle name="Comma 3 3 5 3 9" xfId="3509"/>
    <cellStyle name="Comma 3 3 5 4" xfId="17027"/>
    <cellStyle name="Comma 3 3 5 5" xfId="14943"/>
    <cellStyle name="Comma 3 3 5 6" xfId="12859"/>
    <cellStyle name="Comma 3 3 5 7" xfId="10775"/>
    <cellStyle name="Comma 3 3 5 8" xfId="8691"/>
    <cellStyle name="Comma 3 3 5 9" xfId="6607"/>
    <cellStyle name="Comma 3 3 6" xfId="638"/>
    <cellStyle name="Comma 3 3 6 10" xfId="2724"/>
    <cellStyle name="Comma 3 3 6 2" xfId="1682"/>
    <cellStyle name="Comma 3 3 6 2 2" xfId="18326"/>
    <cellStyle name="Comma 3 3 6 2 3" xfId="16242"/>
    <cellStyle name="Comma 3 3 6 2 4" xfId="14158"/>
    <cellStyle name="Comma 3 3 6 2 5" xfId="12074"/>
    <cellStyle name="Comma 3 3 6 2 6" xfId="9990"/>
    <cellStyle name="Comma 3 3 6 2 7" xfId="7906"/>
    <cellStyle name="Comma 3 3 6 2 8" xfId="5822"/>
    <cellStyle name="Comma 3 3 6 2 9" xfId="3766"/>
    <cellStyle name="Comma 3 3 6 3" xfId="17284"/>
    <cellStyle name="Comma 3 3 6 4" xfId="15200"/>
    <cellStyle name="Comma 3 3 6 5" xfId="13116"/>
    <cellStyle name="Comma 3 3 6 6" xfId="11032"/>
    <cellStyle name="Comma 3 3 6 7" xfId="8948"/>
    <cellStyle name="Comma 3 3 6 8" xfId="6864"/>
    <cellStyle name="Comma 3 3 6 9" xfId="4794"/>
    <cellStyle name="Comma 3 3 7" xfId="1157"/>
    <cellStyle name="Comma 3 3 7 2" xfId="17801"/>
    <cellStyle name="Comma 3 3 7 3" xfId="15717"/>
    <cellStyle name="Comma 3 3 7 4" xfId="13633"/>
    <cellStyle name="Comma 3 3 7 5" xfId="11549"/>
    <cellStyle name="Comma 3 3 7 6" xfId="9465"/>
    <cellStyle name="Comma 3 3 7 7" xfId="7381"/>
    <cellStyle name="Comma 3 3 7 8" xfId="5308"/>
    <cellStyle name="Comma 3 3 7 9" xfId="3241"/>
    <cellStyle name="Comma 3 3 8" xfId="16759"/>
    <cellStyle name="Comma 3 3 9" xfId="14675"/>
    <cellStyle name="Comma 3 4" xfId="156"/>
    <cellStyle name="Comma 3 4 10" xfId="8480"/>
    <cellStyle name="Comma 3 4 11" xfId="6396"/>
    <cellStyle name="Comma 3 4 12" xfId="4334"/>
    <cellStyle name="Comma 3 4 13" xfId="2256"/>
    <cellStyle name="Comma 3 4 2" xfId="278"/>
    <cellStyle name="Comma 3 4 2 10" xfId="6510"/>
    <cellStyle name="Comma 3 4 2 11" xfId="4442"/>
    <cellStyle name="Comma 3 4 2 12" xfId="2370"/>
    <cellStyle name="Comma 3 4 2 2" xfId="543"/>
    <cellStyle name="Comma 3 4 2 2 10" xfId="4699"/>
    <cellStyle name="Comma 3 4 2 2 11" xfId="2629"/>
    <cellStyle name="Comma 3 4 2 2 2" xfId="1057"/>
    <cellStyle name="Comma 3 4 2 2 2 10" xfId="3143"/>
    <cellStyle name="Comma 3 4 2 2 2 2" xfId="2101"/>
    <cellStyle name="Comma 3 4 2 2 2 2 2" xfId="18745"/>
    <cellStyle name="Comma 3 4 2 2 2 2 3" xfId="16661"/>
    <cellStyle name="Comma 3 4 2 2 2 2 4" xfId="14577"/>
    <cellStyle name="Comma 3 4 2 2 2 2 5" xfId="12493"/>
    <cellStyle name="Comma 3 4 2 2 2 2 6" xfId="10409"/>
    <cellStyle name="Comma 3 4 2 2 2 2 7" xfId="8325"/>
    <cellStyle name="Comma 3 4 2 2 2 2 8" xfId="6241"/>
    <cellStyle name="Comma 3 4 2 2 2 2 9" xfId="4185"/>
    <cellStyle name="Comma 3 4 2 2 2 3" xfId="17703"/>
    <cellStyle name="Comma 3 4 2 2 2 4" xfId="15619"/>
    <cellStyle name="Comma 3 4 2 2 2 5" xfId="13535"/>
    <cellStyle name="Comma 3 4 2 2 2 6" xfId="11451"/>
    <cellStyle name="Comma 3 4 2 2 2 7" xfId="9367"/>
    <cellStyle name="Comma 3 4 2 2 2 8" xfId="7283"/>
    <cellStyle name="Comma 3 4 2 2 2 9" xfId="5213"/>
    <cellStyle name="Comma 3 4 2 2 3" xfId="1587"/>
    <cellStyle name="Comma 3 4 2 2 3 2" xfId="18231"/>
    <cellStyle name="Comma 3 4 2 2 3 3" xfId="16147"/>
    <cellStyle name="Comma 3 4 2 2 3 4" xfId="14063"/>
    <cellStyle name="Comma 3 4 2 2 3 5" xfId="11979"/>
    <cellStyle name="Comma 3 4 2 2 3 6" xfId="9895"/>
    <cellStyle name="Comma 3 4 2 2 3 7" xfId="7811"/>
    <cellStyle name="Comma 3 4 2 2 3 8" xfId="5727"/>
    <cellStyle name="Comma 3 4 2 2 3 9" xfId="3671"/>
    <cellStyle name="Comma 3 4 2 2 4" xfId="17189"/>
    <cellStyle name="Comma 3 4 2 2 5" xfId="15105"/>
    <cellStyle name="Comma 3 4 2 2 6" xfId="13021"/>
    <cellStyle name="Comma 3 4 2 2 7" xfId="10937"/>
    <cellStyle name="Comma 3 4 2 2 8" xfId="8853"/>
    <cellStyle name="Comma 3 4 2 2 9" xfId="6769"/>
    <cellStyle name="Comma 3 4 2 3" xfId="800"/>
    <cellStyle name="Comma 3 4 2 3 10" xfId="2886"/>
    <cellStyle name="Comma 3 4 2 3 2" xfId="1844"/>
    <cellStyle name="Comma 3 4 2 3 2 2" xfId="18488"/>
    <cellStyle name="Comma 3 4 2 3 2 3" xfId="16404"/>
    <cellStyle name="Comma 3 4 2 3 2 4" xfId="14320"/>
    <cellStyle name="Comma 3 4 2 3 2 5" xfId="12236"/>
    <cellStyle name="Comma 3 4 2 3 2 6" xfId="10152"/>
    <cellStyle name="Comma 3 4 2 3 2 7" xfId="8068"/>
    <cellStyle name="Comma 3 4 2 3 2 8" xfId="5984"/>
    <cellStyle name="Comma 3 4 2 3 2 9" xfId="3928"/>
    <cellStyle name="Comma 3 4 2 3 3" xfId="17446"/>
    <cellStyle name="Comma 3 4 2 3 4" xfId="15362"/>
    <cellStyle name="Comma 3 4 2 3 5" xfId="13278"/>
    <cellStyle name="Comma 3 4 2 3 6" xfId="11194"/>
    <cellStyle name="Comma 3 4 2 3 7" xfId="9110"/>
    <cellStyle name="Comma 3 4 2 3 8" xfId="7026"/>
    <cellStyle name="Comma 3 4 2 3 9" xfId="4956"/>
    <cellStyle name="Comma 3 4 2 4" xfId="1328"/>
    <cellStyle name="Comma 3 4 2 4 2" xfId="17972"/>
    <cellStyle name="Comma 3 4 2 4 3" xfId="15888"/>
    <cellStyle name="Comma 3 4 2 4 4" xfId="13804"/>
    <cellStyle name="Comma 3 4 2 4 5" xfId="11720"/>
    <cellStyle name="Comma 3 4 2 4 6" xfId="9636"/>
    <cellStyle name="Comma 3 4 2 4 7" xfId="7552"/>
    <cellStyle name="Comma 3 4 2 4 8" xfId="5470"/>
    <cellStyle name="Comma 3 4 2 4 9" xfId="3412"/>
    <cellStyle name="Comma 3 4 2 5" xfId="16930"/>
    <cellStyle name="Comma 3 4 2 6" xfId="14846"/>
    <cellStyle name="Comma 3 4 2 7" xfId="12762"/>
    <cellStyle name="Comma 3 4 2 8" xfId="10678"/>
    <cellStyle name="Comma 3 4 2 9" xfId="8594"/>
    <cellStyle name="Comma 3 4 3" xfId="435"/>
    <cellStyle name="Comma 3 4 3 10" xfId="4591"/>
    <cellStyle name="Comma 3 4 3 11" xfId="2521"/>
    <cellStyle name="Comma 3 4 3 2" xfId="949"/>
    <cellStyle name="Comma 3 4 3 2 10" xfId="3035"/>
    <cellStyle name="Comma 3 4 3 2 2" xfId="1993"/>
    <cellStyle name="Comma 3 4 3 2 2 2" xfId="18637"/>
    <cellStyle name="Comma 3 4 3 2 2 3" xfId="16553"/>
    <cellStyle name="Comma 3 4 3 2 2 4" xfId="14469"/>
    <cellStyle name="Comma 3 4 3 2 2 5" xfId="12385"/>
    <cellStyle name="Comma 3 4 3 2 2 6" xfId="10301"/>
    <cellStyle name="Comma 3 4 3 2 2 7" xfId="8217"/>
    <cellStyle name="Comma 3 4 3 2 2 8" xfId="6133"/>
    <cellStyle name="Comma 3 4 3 2 2 9" xfId="4077"/>
    <cellStyle name="Comma 3 4 3 2 3" xfId="17595"/>
    <cellStyle name="Comma 3 4 3 2 4" xfId="15511"/>
    <cellStyle name="Comma 3 4 3 2 5" xfId="13427"/>
    <cellStyle name="Comma 3 4 3 2 6" xfId="11343"/>
    <cellStyle name="Comma 3 4 3 2 7" xfId="9259"/>
    <cellStyle name="Comma 3 4 3 2 8" xfId="7175"/>
    <cellStyle name="Comma 3 4 3 2 9" xfId="5105"/>
    <cellStyle name="Comma 3 4 3 3" xfId="1479"/>
    <cellStyle name="Comma 3 4 3 3 2" xfId="18123"/>
    <cellStyle name="Comma 3 4 3 3 3" xfId="16039"/>
    <cellStyle name="Comma 3 4 3 3 4" xfId="13955"/>
    <cellStyle name="Comma 3 4 3 3 5" xfId="11871"/>
    <cellStyle name="Comma 3 4 3 3 6" xfId="9787"/>
    <cellStyle name="Comma 3 4 3 3 7" xfId="7703"/>
    <cellStyle name="Comma 3 4 3 3 8" xfId="5619"/>
    <cellStyle name="Comma 3 4 3 3 9" xfId="3563"/>
    <cellStyle name="Comma 3 4 3 4" xfId="17081"/>
    <cellStyle name="Comma 3 4 3 5" xfId="14997"/>
    <cellStyle name="Comma 3 4 3 6" xfId="12913"/>
    <cellStyle name="Comma 3 4 3 7" xfId="10829"/>
    <cellStyle name="Comma 3 4 3 8" xfId="8745"/>
    <cellStyle name="Comma 3 4 3 9" xfId="6661"/>
    <cellStyle name="Comma 3 4 4" xfId="692"/>
    <cellStyle name="Comma 3 4 4 10" xfId="2778"/>
    <cellStyle name="Comma 3 4 4 2" xfId="1736"/>
    <cellStyle name="Comma 3 4 4 2 2" xfId="18380"/>
    <cellStyle name="Comma 3 4 4 2 3" xfId="16296"/>
    <cellStyle name="Comma 3 4 4 2 4" xfId="14212"/>
    <cellStyle name="Comma 3 4 4 2 5" xfId="12128"/>
    <cellStyle name="Comma 3 4 4 2 6" xfId="10044"/>
    <cellStyle name="Comma 3 4 4 2 7" xfId="7960"/>
    <cellStyle name="Comma 3 4 4 2 8" xfId="5876"/>
    <cellStyle name="Comma 3 4 4 2 9" xfId="3820"/>
    <cellStyle name="Comma 3 4 4 3" xfId="17338"/>
    <cellStyle name="Comma 3 4 4 4" xfId="15254"/>
    <cellStyle name="Comma 3 4 4 5" xfId="13170"/>
    <cellStyle name="Comma 3 4 4 6" xfId="11086"/>
    <cellStyle name="Comma 3 4 4 7" xfId="9002"/>
    <cellStyle name="Comma 3 4 4 8" xfId="6918"/>
    <cellStyle name="Comma 3 4 4 9" xfId="4848"/>
    <cellStyle name="Comma 3 4 5" xfId="1214"/>
    <cellStyle name="Comma 3 4 5 2" xfId="17858"/>
    <cellStyle name="Comma 3 4 5 3" xfId="15774"/>
    <cellStyle name="Comma 3 4 5 4" xfId="13690"/>
    <cellStyle name="Comma 3 4 5 5" xfId="11606"/>
    <cellStyle name="Comma 3 4 5 6" xfId="9522"/>
    <cellStyle name="Comma 3 4 5 7" xfId="7438"/>
    <cellStyle name="Comma 3 4 5 8" xfId="5362"/>
    <cellStyle name="Comma 3 4 5 9" xfId="3298"/>
    <cellStyle name="Comma 3 4 6" xfId="16816"/>
    <cellStyle name="Comma 3 4 7" xfId="14732"/>
    <cellStyle name="Comma 3 4 8" xfId="12648"/>
    <cellStyle name="Comma 3 4 9" xfId="10564"/>
    <cellStyle name="Comma 3 5" xfId="118"/>
    <cellStyle name="Comma 3 5 10" xfId="8442"/>
    <cellStyle name="Comma 3 5 11" xfId="6358"/>
    <cellStyle name="Comma 3 5 12" xfId="4298"/>
    <cellStyle name="Comma 3 5 13" xfId="2218"/>
    <cellStyle name="Comma 3 5 2" xfId="240"/>
    <cellStyle name="Comma 3 5 2 10" xfId="6472"/>
    <cellStyle name="Comma 3 5 2 11" xfId="4406"/>
    <cellStyle name="Comma 3 5 2 12" xfId="2332"/>
    <cellStyle name="Comma 3 5 2 2" xfId="507"/>
    <cellStyle name="Comma 3 5 2 2 10" xfId="4663"/>
    <cellStyle name="Comma 3 5 2 2 11" xfId="2593"/>
    <cellStyle name="Comma 3 5 2 2 2" xfId="1021"/>
    <cellStyle name="Comma 3 5 2 2 2 10" xfId="3107"/>
    <cellStyle name="Comma 3 5 2 2 2 2" xfId="2065"/>
    <cellStyle name="Comma 3 5 2 2 2 2 2" xfId="18709"/>
    <cellStyle name="Comma 3 5 2 2 2 2 3" xfId="16625"/>
    <cellStyle name="Comma 3 5 2 2 2 2 4" xfId="14541"/>
    <cellStyle name="Comma 3 5 2 2 2 2 5" xfId="12457"/>
    <cellStyle name="Comma 3 5 2 2 2 2 6" xfId="10373"/>
    <cellStyle name="Comma 3 5 2 2 2 2 7" xfId="8289"/>
    <cellStyle name="Comma 3 5 2 2 2 2 8" xfId="6205"/>
    <cellStyle name="Comma 3 5 2 2 2 2 9" xfId="4149"/>
    <cellStyle name="Comma 3 5 2 2 2 3" xfId="17667"/>
    <cellStyle name="Comma 3 5 2 2 2 4" xfId="15583"/>
    <cellStyle name="Comma 3 5 2 2 2 5" xfId="13499"/>
    <cellStyle name="Comma 3 5 2 2 2 6" xfId="11415"/>
    <cellStyle name="Comma 3 5 2 2 2 7" xfId="9331"/>
    <cellStyle name="Comma 3 5 2 2 2 8" xfId="7247"/>
    <cellStyle name="Comma 3 5 2 2 2 9" xfId="5177"/>
    <cellStyle name="Comma 3 5 2 2 3" xfId="1551"/>
    <cellStyle name="Comma 3 5 2 2 3 2" xfId="18195"/>
    <cellStyle name="Comma 3 5 2 2 3 3" xfId="16111"/>
    <cellStyle name="Comma 3 5 2 2 3 4" xfId="14027"/>
    <cellStyle name="Comma 3 5 2 2 3 5" xfId="11943"/>
    <cellStyle name="Comma 3 5 2 2 3 6" xfId="9859"/>
    <cellStyle name="Comma 3 5 2 2 3 7" xfId="7775"/>
    <cellStyle name="Comma 3 5 2 2 3 8" xfId="5691"/>
    <cellStyle name="Comma 3 5 2 2 3 9" xfId="3635"/>
    <cellStyle name="Comma 3 5 2 2 4" xfId="17153"/>
    <cellStyle name="Comma 3 5 2 2 5" xfId="15069"/>
    <cellStyle name="Comma 3 5 2 2 6" xfId="12985"/>
    <cellStyle name="Comma 3 5 2 2 7" xfId="10901"/>
    <cellStyle name="Comma 3 5 2 2 8" xfId="8817"/>
    <cellStyle name="Comma 3 5 2 2 9" xfId="6733"/>
    <cellStyle name="Comma 3 5 2 3" xfId="764"/>
    <cellStyle name="Comma 3 5 2 3 10" xfId="2850"/>
    <cellStyle name="Comma 3 5 2 3 2" xfId="1808"/>
    <cellStyle name="Comma 3 5 2 3 2 2" xfId="18452"/>
    <cellStyle name="Comma 3 5 2 3 2 3" xfId="16368"/>
    <cellStyle name="Comma 3 5 2 3 2 4" xfId="14284"/>
    <cellStyle name="Comma 3 5 2 3 2 5" xfId="12200"/>
    <cellStyle name="Comma 3 5 2 3 2 6" xfId="10116"/>
    <cellStyle name="Comma 3 5 2 3 2 7" xfId="8032"/>
    <cellStyle name="Comma 3 5 2 3 2 8" xfId="5948"/>
    <cellStyle name="Comma 3 5 2 3 2 9" xfId="3892"/>
    <cellStyle name="Comma 3 5 2 3 3" xfId="17410"/>
    <cellStyle name="Comma 3 5 2 3 4" xfId="15326"/>
    <cellStyle name="Comma 3 5 2 3 5" xfId="13242"/>
    <cellStyle name="Comma 3 5 2 3 6" xfId="11158"/>
    <cellStyle name="Comma 3 5 2 3 7" xfId="9074"/>
    <cellStyle name="Comma 3 5 2 3 8" xfId="6990"/>
    <cellStyle name="Comma 3 5 2 3 9" xfId="4920"/>
    <cellStyle name="Comma 3 5 2 4" xfId="1290"/>
    <cellStyle name="Comma 3 5 2 4 2" xfId="17934"/>
    <cellStyle name="Comma 3 5 2 4 3" xfId="15850"/>
    <cellStyle name="Comma 3 5 2 4 4" xfId="13766"/>
    <cellStyle name="Comma 3 5 2 4 5" xfId="11682"/>
    <cellStyle name="Comma 3 5 2 4 6" xfId="9598"/>
    <cellStyle name="Comma 3 5 2 4 7" xfId="7514"/>
    <cellStyle name="Comma 3 5 2 4 8" xfId="5434"/>
    <cellStyle name="Comma 3 5 2 4 9" xfId="3374"/>
    <cellStyle name="Comma 3 5 2 5" xfId="16892"/>
    <cellStyle name="Comma 3 5 2 6" xfId="14808"/>
    <cellStyle name="Comma 3 5 2 7" xfId="12724"/>
    <cellStyle name="Comma 3 5 2 8" xfId="10640"/>
    <cellStyle name="Comma 3 5 2 9" xfId="8556"/>
    <cellStyle name="Comma 3 5 3" xfId="399"/>
    <cellStyle name="Comma 3 5 3 10" xfId="4555"/>
    <cellStyle name="Comma 3 5 3 11" xfId="2485"/>
    <cellStyle name="Comma 3 5 3 2" xfId="913"/>
    <cellStyle name="Comma 3 5 3 2 10" xfId="2999"/>
    <cellStyle name="Comma 3 5 3 2 2" xfId="1957"/>
    <cellStyle name="Comma 3 5 3 2 2 2" xfId="18601"/>
    <cellStyle name="Comma 3 5 3 2 2 3" xfId="16517"/>
    <cellStyle name="Comma 3 5 3 2 2 4" xfId="14433"/>
    <cellStyle name="Comma 3 5 3 2 2 5" xfId="12349"/>
    <cellStyle name="Comma 3 5 3 2 2 6" xfId="10265"/>
    <cellStyle name="Comma 3 5 3 2 2 7" xfId="8181"/>
    <cellStyle name="Comma 3 5 3 2 2 8" xfId="6097"/>
    <cellStyle name="Comma 3 5 3 2 2 9" xfId="4041"/>
    <cellStyle name="Comma 3 5 3 2 3" xfId="17559"/>
    <cellStyle name="Comma 3 5 3 2 4" xfId="15475"/>
    <cellStyle name="Comma 3 5 3 2 5" xfId="13391"/>
    <cellStyle name="Comma 3 5 3 2 6" xfId="11307"/>
    <cellStyle name="Comma 3 5 3 2 7" xfId="9223"/>
    <cellStyle name="Comma 3 5 3 2 8" xfId="7139"/>
    <cellStyle name="Comma 3 5 3 2 9" xfId="5069"/>
    <cellStyle name="Comma 3 5 3 3" xfId="1443"/>
    <cellStyle name="Comma 3 5 3 3 2" xfId="18087"/>
    <cellStyle name="Comma 3 5 3 3 3" xfId="16003"/>
    <cellStyle name="Comma 3 5 3 3 4" xfId="13919"/>
    <cellStyle name="Comma 3 5 3 3 5" xfId="11835"/>
    <cellStyle name="Comma 3 5 3 3 6" xfId="9751"/>
    <cellStyle name="Comma 3 5 3 3 7" xfId="7667"/>
    <cellStyle name="Comma 3 5 3 3 8" xfId="5583"/>
    <cellStyle name="Comma 3 5 3 3 9" xfId="3527"/>
    <cellStyle name="Comma 3 5 3 4" xfId="17045"/>
    <cellStyle name="Comma 3 5 3 5" xfId="14961"/>
    <cellStyle name="Comma 3 5 3 6" xfId="12877"/>
    <cellStyle name="Comma 3 5 3 7" xfId="10793"/>
    <cellStyle name="Comma 3 5 3 8" xfId="8709"/>
    <cellStyle name="Comma 3 5 3 9" xfId="6625"/>
    <cellStyle name="Comma 3 5 4" xfId="656"/>
    <cellStyle name="Comma 3 5 4 10" xfId="2742"/>
    <cellStyle name="Comma 3 5 4 2" xfId="1700"/>
    <cellStyle name="Comma 3 5 4 2 2" xfId="18344"/>
    <cellStyle name="Comma 3 5 4 2 3" xfId="16260"/>
    <cellStyle name="Comma 3 5 4 2 4" xfId="14176"/>
    <cellStyle name="Comma 3 5 4 2 5" xfId="12092"/>
    <cellStyle name="Comma 3 5 4 2 6" xfId="10008"/>
    <cellStyle name="Comma 3 5 4 2 7" xfId="7924"/>
    <cellStyle name="Comma 3 5 4 2 8" xfId="5840"/>
    <cellStyle name="Comma 3 5 4 2 9" xfId="3784"/>
    <cellStyle name="Comma 3 5 4 3" xfId="17302"/>
    <cellStyle name="Comma 3 5 4 4" xfId="15218"/>
    <cellStyle name="Comma 3 5 4 5" xfId="13134"/>
    <cellStyle name="Comma 3 5 4 6" xfId="11050"/>
    <cellStyle name="Comma 3 5 4 7" xfId="8966"/>
    <cellStyle name="Comma 3 5 4 8" xfId="6882"/>
    <cellStyle name="Comma 3 5 4 9" xfId="4812"/>
    <cellStyle name="Comma 3 5 5" xfId="1176"/>
    <cellStyle name="Comma 3 5 5 2" xfId="17820"/>
    <cellStyle name="Comma 3 5 5 3" xfId="15736"/>
    <cellStyle name="Comma 3 5 5 4" xfId="13652"/>
    <cellStyle name="Comma 3 5 5 5" xfId="11568"/>
    <cellStyle name="Comma 3 5 5 6" xfId="9484"/>
    <cellStyle name="Comma 3 5 5 7" xfId="7400"/>
    <cellStyle name="Comma 3 5 5 8" xfId="5326"/>
    <cellStyle name="Comma 3 5 5 9" xfId="3260"/>
    <cellStyle name="Comma 3 5 6" xfId="16778"/>
    <cellStyle name="Comma 3 5 7" xfId="14694"/>
    <cellStyle name="Comma 3 5 8" xfId="12610"/>
    <cellStyle name="Comma 3 5 9" xfId="10526"/>
    <cellStyle name="Comma 3 6" xfId="200"/>
    <cellStyle name="Comma 3 6 10" xfId="6434"/>
    <cellStyle name="Comma 3 6 11" xfId="4370"/>
    <cellStyle name="Comma 3 6 12" xfId="2294"/>
    <cellStyle name="Comma 3 6 2" xfId="471"/>
    <cellStyle name="Comma 3 6 2 10" xfId="4627"/>
    <cellStyle name="Comma 3 6 2 11" xfId="2557"/>
    <cellStyle name="Comma 3 6 2 2" xfId="985"/>
    <cellStyle name="Comma 3 6 2 2 10" xfId="3071"/>
    <cellStyle name="Comma 3 6 2 2 2" xfId="2029"/>
    <cellStyle name="Comma 3 6 2 2 2 2" xfId="18673"/>
    <cellStyle name="Comma 3 6 2 2 2 3" xfId="16589"/>
    <cellStyle name="Comma 3 6 2 2 2 4" xfId="14505"/>
    <cellStyle name="Comma 3 6 2 2 2 5" xfId="12421"/>
    <cellStyle name="Comma 3 6 2 2 2 6" xfId="10337"/>
    <cellStyle name="Comma 3 6 2 2 2 7" xfId="8253"/>
    <cellStyle name="Comma 3 6 2 2 2 8" xfId="6169"/>
    <cellStyle name="Comma 3 6 2 2 2 9" xfId="4113"/>
    <cellStyle name="Comma 3 6 2 2 3" xfId="17631"/>
    <cellStyle name="Comma 3 6 2 2 4" xfId="15547"/>
    <cellStyle name="Comma 3 6 2 2 5" xfId="13463"/>
    <cellStyle name="Comma 3 6 2 2 6" xfId="11379"/>
    <cellStyle name="Comma 3 6 2 2 7" xfId="9295"/>
    <cellStyle name="Comma 3 6 2 2 8" xfId="7211"/>
    <cellStyle name="Comma 3 6 2 2 9" xfId="5141"/>
    <cellStyle name="Comma 3 6 2 3" xfId="1515"/>
    <cellStyle name="Comma 3 6 2 3 2" xfId="18159"/>
    <cellStyle name="Comma 3 6 2 3 3" xfId="16075"/>
    <cellStyle name="Comma 3 6 2 3 4" xfId="13991"/>
    <cellStyle name="Comma 3 6 2 3 5" xfId="11907"/>
    <cellStyle name="Comma 3 6 2 3 6" xfId="9823"/>
    <cellStyle name="Comma 3 6 2 3 7" xfId="7739"/>
    <cellStyle name="Comma 3 6 2 3 8" xfId="5655"/>
    <cellStyle name="Comma 3 6 2 3 9" xfId="3599"/>
    <cellStyle name="Comma 3 6 2 4" xfId="17117"/>
    <cellStyle name="Comma 3 6 2 5" xfId="15033"/>
    <cellStyle name="Comma 3 6 2 6" xfId="12949"/>
    <cellStyle name="Comma 3 6 2 7" xfId="10865"/>
    <cellStyle name="Comma 3 6 2 8" xfId="8781"/>
    <cellStyle name="Comma 3 6 2 9" xfId="6697"/>
    <cellStyle name="Comma 3 6 3" xfId="728"/>
    <cellStyle name="Comma 3 6 3 10" xfId="2814"/>
    <cellStyle name="Comma 3 6 3 2" xfId="1772"/>
    <cellStyle name="Comma 3 6 3 2 2" xfId="18416"/>
    <cellStyle name="Comma 3 6 3 2 3" xfId="16332"/>
    <cellStyle name="Comma 3 6 3 2 4" xfId="14248"/>
    <cellStyle name="Comma 3 6 3 2 5" xfId="12164"/>
    <cellStyle name="Comma 3 6 3 2 6" xfId="10080"/>
    <cellStyle name="Comma 3 6 3 2 7" xfId="7996"/>
    <cellStyle name="Comma 3 6 3 2 8" xfId="5912"/>
    <cellStyle name="Comma 3 6 3 2 9" xfId="3856"/>
    <cellStyle name="Comma 3 6 3 3" xfId="17374"/>
    <cellStyle name="Comma 3 6 3 4" xfId="15290"/>
    <cellStyle name="Comma 3 6 3 5" xfId="13206"/>
    <cellStyle name="Comma 3 6 3 6" xfId="11122"/>
    <cellStyle name="Comma 3 6 3 7" xfId="9038"/>
    <cellStyle name="Comma 3 6 3 8" xfId="6954"/>
    <cellStyle name="Comma 3 6 3 9" xfId="4884"/>
    <cellStyle name="Comma 3 6 4" xfId="1252"/>
    <cellStyle name="Comma 3 6 4 2" xfId="17896"/>
    <cellStyle name="Comma 3 6 4 3" xfId="15812"/>
    <cellStyle name="Comma 3 6 4 4" xfId="13728"/>
    <cellStyle name="Comma 3 6 4 5" xfId="11644"/>
    <cellStyle name="Comma 3 6 4 6" xfId="9560"/>
    <cellStyle name="Comma 3 6 4 7" xfId="7476"/>
    <cellStyle name="Comma 3 6 4 8" xfId="5398"/>
    <cellStyle name="Comma 3 6 4 9" xfId="3336"/>
    <cellStyle name="Comma 3 6 5" xfId="16854"/>
    <cellStyle name="Comma 3 6 6" xfId="14770"/>
    <cellStyle name="Comma 3 6 7" xfId="12686"/>
    <cellStyle name="Comma 3 6 8" xfId="10602"/>
    <cellStyle name="Comma 3 6 9" xfId="8518"/>
    <cellStyle name="Comma 3 7" xfId="74"/>
    <cellStyle name="Comma 3 7 10" xfId="6318"/>
    <cellStyle name="Comma 3 7 11" xfId="4260"/>
    <cellStyle name="Comma 3 7 12" xfId="2178"/>
    <cellStyle name="Comma 3 7 2" xfId="361"/>
    <cellStyle name="Comma 3 7 2 10" xfId="4517"/>
    <cellStyle name="Comma 3 7 2 11" xfId="2447"/>
    <cellStyle name="Comma 3 7 2 2" xfId="875"/>
    <cellStyle name="Comma 3 7 2 2 10" xfId="2961"/>
    <cellStyle name="Comma 3 7 2 2 2" xfId="1919"/>
    <cellStyle name="Comma 3 7 2 2 2 2" xfId="18563"/>
    <cellStyle name="Comma 3 7 2 2 2 3" xfId="16479"/>
    <cellStyle name="Comma 3 7 2 2 2 4" xfId="14395"/>
    <cellStyle name="Comma 3 7 2 2 2 5" xfId="12311"/>
    <cellStyle name="Comma 3 7 2 2 2 6" xfId="10227"/>
    <cellStyle name="Comma 3 7 2 2 2 7" xfId="8143"/>
    <cellStyle name="Comma 3 7 2 2 2 8" xfId="6059"/>
    <cellStyle name="Comma 3 7 2 2 2 9" xfId="4003"/>
    <cellStyle name="Comma 3 7 2 2 3" xfId="17521"/>
    <cellStyle name="Comma 3 7 2 2 4" xfId="15437"/>
    <cellStyle name="Comma 3 7 2 2 5" xfId="13353"/>
    <cellStyle name="Comma 3 7 2 2 6" xfId="11269"/>
    <cellStyle name="Comma 3 7 2 2 7" xfId="9185"/>
    <cellStyle name="Comma 3 7 2 2 8" xfId="7101"/>
    <cellStyle name="Comma 3 7 2 2 9" xfId="5031"/>
    <cellStyle name="Comma 3 7 2 3" xfId="1405"/>
    <cellStyle name="Comma 3 7 2 3 2" xfId="18049"/>
    <cellStyle name="Comma 3 7 2 3 3" xfId="15965"/>
    <cellStyle name="Comma 3 7 2 3 4" xfId="13881"/>
    <cellStyle name="Comma 3 7 2 3 5" xfId="11797"/>
    <cellStyle name="Comma 3 7 2 3 6" xfId="9713"/>
    <cellStyle name="Comma 3 7 2 3 7" xfId="7629"/>
    <cellStyle name="Comma 3 7 2 3 8" xfId="5545"/>
    <cellStyle name="Comma 3 7 2 3 9" xfId="3489"/>
    <cellStyle name="Comma 3 7 2 4" xfId="17007"/>
    <cellStyle name="Comma 3 7 2 5" xfId="14923"/>
    <cellStyle name="Comma 3 7 2 6" xfId="12839"/>
    <cellStyle name="Comma 3 7 2 7" xfId="10755"/>
    <cellStyle name="Comma 3 7 2 8" xfId="8671"/>
    <cellStyle name="Comma 3 7 2 9" xfId="6587"/>
    <cellStyle name="Comma 3 7 3" xfId="618"/>
    <cellStyle name="Comma 3 7 3 10" xfId="2704"/>
    <cellStyle name="Comma 3 7 3 2" xfId="1662"/>
    <cellStyle name="Comma 3 7 3 2 2" xfId="18306"/>
    <cellStyle name="Comma 3 7 3 2 3" xfId="16222"/>
    <cellStyle name="Comma 3 7 3 2 4" xfId="14138"/>
    <cellStyle name="Comma 3 7 3 2 5" xfId="12054"/>
    <cellStyle name="Comma 3 7 3 2 6" xfId="9970"/>
    <cellStyle name="Comma 3 7 3 2 7" xfId="7886"/>
    <cellStyle name="Comma 3 7 3 2 8" xfId="5802"/>
    <cellStyle name="Comma 3 7 3 2 9" xfId="3746"/>
    <cellStyle name="Comma 3 7 3 3" xfId="17264"/>
    <cellStyle name="Comma 3 7 3 4" xfId="15180"/>
    <cellStyle name="Comma 3 7 3 5" xfId="13096"/>
    <cellStyle name="Comma 3 7 3 6" xfId="11012"/>
    <cellStyle name="Comma 3 7 3 7" xfId="8928"/>
    <cellStyle name="Comma 3 7 3 8" xfId="6844"/>
    <cellStyle name="Comma 3 7 3 9" xfId="4774"/>
    <cellStyle name="Comma 3 7 4" xfId="1134"/>
    <cellStyle name="Comma 3 7 4 2" xfId="17780"/>
    <cellStyle name="Comma 3 7 4 3" xfId="15696"/>
    <cellStyle name="Comma 3 7 4 4" xfId="13612"/>
    <cellStyle name="Comma 3 7 4 5" xfId="11528"/>
    <cellStyle name="Comma 3 7 4 6" xfId="9444"/>
    <cellStyle name="Comma 3 7 4 7" xfId="7360"/>
    <cellStyle name="Comma 3 7 4 8" xfId="5288"/>
    <cellStyle name="Comma 3 7 4 9" xfId="3220"/>
    <cellStyle name="Comma 3 7 5" xfId="16738"/>
    <cellStyle name="Comma 3 7 6" xfId="14654"/>
    <cellStyle name="Comma 3 7 7" xfId="12570"/>
    <cellStyle name="Comma 3 7 8" xfId="10486"/>
    <cellStyle name="Comma 3 7 9" xfId="8402"/>
    <cellStyle name="Comma 3 8" xfId="1106"/>
    <cellStyle name="Comma 3 8 2" xfId="17752"/>
    <cellStyle name="Comma 3 8 3" xfId="15668"/>
    <cellStyle name="Comma 3 8 4" xfId="13584"/>
    <cellStyle name="Comma 3 8 5" xfId="11500"/>
    <cellStyle name="Comma 3 8 6" xfId="9416"/>
    <cellStyle name="Comma 3 8 7" xfId="7332"/>
    <cellStyle name="Comma 3 8 8" xfId="3192"/>
    <cellStyle name="Comma 3 9" xfId="16710"/>
    <cellStyle name="Comma 4" xfId="57"/>
    <cellStyle name="Comma 4 10" xfId="1117"/>
    <cellStyle name="Comma 4 10 2" xfId="17763"/>
    <cellStyle name="Comma 4 10 3" xfId="15679"/>
    <cellStyle name="Comma 4 10 4" xfId="13595"/>
    <cellStyle name="Comma 4 10 5" xfId="11511"/>
    <cellStyle name="Comma 4 10 6" xfId="9427"/>
    <cellStyle name="Comma 4 10 7" xfId="7343"/>
    <cellStyle name="Comma 4 10 8" xfId="5271"/>
    <cellStyle name="Comma 4 10 9" xfId="3203"/>
    <cellStyle name="Comma 4 11" xfId="16721"/>
    <cellStyle name="Comma 4 12" xfId="14637"/>
    <cellStyle name="Comma 4 13" xfId="12553"/>
    <cellStyle name="Comma 4 14" xfId="10469"/>
    <cellStyle name="Comma 4 15" xfId="8385"/>
    <cellStyle name="Comma 4 16" xfId="6301"/>
    <cellStyle name="Comma 4 17" xfId="4243"/>
    <cellStyle name="Comma 4 18" xfId="2161"/>
    <cellStyle name="Comma 4 2" xfId="91"/>
    <cellStyle name="Comma 4 2 10" xfId="14669"/>
    <cellStyle name="Comma 4 2 11" xfId="12585"/>
    <cellStyle name="Comma 4 2 12" xfId="10501"/>
    <cellStyle name="Comma 4 2 13" xfId="8417"/>
    <cellStyle name="Comma 4 2 14" xfId="6333"/>
    <cellStyle name="Comma 4 2 15" xfId="4274"/>
    <cellStyle name="Comma 4 2 16" xfId="2193"/>
    <cellStyle name="Comma 4 2 2" xfId="111"/>
    <cellStyle name="Comma 4 2 2 10" xfId="12604"/>
    <cellStyle name="Comma 4 2 2 11" xfId="10520"/>
    <cellStyle name="Comma 4 2 2 12" xfId="8436"/>
    <cellStyle name="Comma 4 2 2 13" xfId="6352"/>
    <cellStyle name="Comma 4 2 2 14" xfId="4292"/>
    <cellStyle name="Comma 4 2 2 15" xfId="2212"/>
    <cellStyle name="Comma 4 2 2 2" xfId="189"/>
    <cellStyle name="Comma 4 2 2 2 10" xfId="8512"/>
    <cellStyle name="Comma 4 2 2 2 11" xfId="6428"/>
    <cellStyle name="Comma 4 2 2 2 12" xfId="4364"/>
    <cellStyle name="Comma 4 2 2 2 13" xfId="2288"/>
    <cellStyle name="Comma 4 2 2 2 2" xfId="311"/>
    <cellStyle name="Comma 4 2 2 2 2 10" xfId="6542"/>
    <cellStyle name="Comma 4 2 2 2 2 11" xfId="4472"/>
    <cellStyle name="Comma 4 2 2 2 2 12" xfId="2402"/>
    <cellStyle name="Comma 4 2 2 2 2 2" xfId="573"/>
    <cellStyle name="Comma 4 2 2 2 2 2 10" xfId="4729"/>
    <cellStyle name="Comma 4 2 2 2 2 2 11" xfId="2659"/>
    <cellStyle name="Comma 4 2 2 2 2 2 2" xfId="1087"/>
    <cellStyle name="Comma 4 2 2 2 2 2 2 10" xfId="3173"/>
    <cellStyle name="Comma 4 2 2 2 2 2 2 2" xfId="2131"/>
    <cellStyle name="Comma 4 2 2 2 2 2 2 2 2" xfId="18775"/>
    <cellStyle name="Comma 4 2 2 2 2 2 2 2 3" xfId="16691"/>
    <cellStyle name="Comma 4 2 2 2 2 2 2 2 4" xfId="14607"/>
    <cellStyle name="Comma 4 2 2 2 2 2 2 2 5" xfId="12523"/>
    <cellStyle name="Comma 4 2 2 2 2 2 2 2 6" xfId="10439"/>
    <cellStyle name="Comma 4 2 2 2 2 2 2 2 7" xfId="8355"/>
    <cellStyle name="Comma 4 2 2 2 2 2 2 2 8" xfId="6271"/>
    <cellStyle name="Comma 4 2 2 2 2 2 2 2 9" xfId="4215"/>
    <cellStyle name="Comma 4 2 2 2 2 2 2 3" xfId="17733"/>
    <cellStyle name="Comma 4 2 2 2 2 2 2 4" xfId="15649"/>
    <cellStyle name="Comma 4 2 2 2 2 2 2 5" xfId="13565"/>
    <cellStyle name="Comma 4 2 2 2 2 2 2 6" xfId="11481"/>
    <cellStyle name="Comma 4 2 2 2 2 2 2 7" xfId="9397"/>
    <cellStyle name="Comma 4 2 2 2 2 2 2 8" xfId="7313"/>
    <cellStyle name="Comma 4 2 2 2 2 2 2 9" xfId="5243"/>
    <cellStyle name="Comma 4 2 2 2 2 2 3" xfId="1617"/>
    <cellStyle name="Comma 4 2 2 2 2 2 3 2" xfId="18261"/>
    <cellStyle name="Comma 4 2 2 2 2 2 3 3" xfId="16177"/>
    <cellStyle name="Comma 4 2 2 2 2 2 3 4" xfId="14093"/>
    <cellStyle name="Comma 4 2 2 2 2 2 3 5" xfId="12009"/>
    <cellStyle name="Comma 4 2 2 2 2 2 3 6" xfId="9925"/>
    <cellStyle name="Comma 4 2 2 2 2 2 3 7" xfId="7841"/>
    <cellStyle name="Comma 4 2 2 2 2 2 3 8" xfId="5757"/>
    <cellStyle name="Comma 4 2 2 2 2 2 3 9" xfId="3701"/>
    <cellStyle name="Comma 4 2 2 2 2 2 4" xfId="17219"/>
    <cellStyle name="Comma 4 2 2 2 2 2 5" xfId="15135"/>
    <cellStyle name="Comma 4 2 2 2 2 2 6" xfId="13051"/>
    <cellStyle name="Comma 4 2 2 2 2 2 7" xfId="10967"/>
    <cellStyle name="Comma 4 2 2 2 2 2 8" xfId="8883"/>
    <cellStyle name="Comma 4 2 2 2 2 2 9" xfId="6799"/>
    <cellStyle name="Comma 4 2 2 2 2 3" xfId="830"/>
    <cellStyle name="Comma 4 2 2 2 2 3 10" xfId="2916"/>
    <cellStyle name="Comma 4 2 2 2 2 3 2" xfId="1874"/>
    <cellStyle name="Comma 4 2 2 2 2 3 2 2" xfId="18518"/>
    <cellStyle name="Comma 4 2 2 2 2 3 2 3" xfId="16434"/>
    <cellStyle name="Comma 4 2 2 2 2 3 2 4" xfId="14350"/>
    <cellStyle name="Comma 4 2 2 2 2 3 2 5" xfId="12266"/>
    <cellStyle name="Comma 4 2 2 2 2 3 2 6" xfId="10182"/>
    <cellStyle name="Comma 4 2 2 2 2 3 2 7" xfId="8098"/>
    <cellStyle name="Comma 4 2 2 2 2 3 2 8" xfId="6014"/>
    <cellStyle name="Comma 4 2 2 2 2 3 2 9" xfId="3958"/>
    <cellStyle name="Comma 4 2 2 2 2 3 3" xfId="17476"/>
    <cellStyle name="Comma 4 2 2 2 2 3 4" xfId="15392"/>
    <cellStyle name="Comma 4 2 2 2 2 3 5" xfId="13308"/>
    <cellStyle name="Comma 4 2 2 2 2 3 6" xfId="11224"/>
    <cellStyle name="Comma 4 2 2 2 2 3 7" xfId="9140"/>
    <cellStyle name="Comma 4 2 2 2 2 3 8" xfId="7056"/>
    <cellStyle name="Comma 4 2 2 2 2 3 9" xfId="4986"/>
    <cellStyle name="Comma 4 2 2 2 2 4" xfId="1360"/>
    <cellStyle name="Comma 4 2 2 2 2 4 2" xfId="18004"/>
    <cellStyle name="Comma 4 2 2 2 2 4 3" xfId="15920"/>
    <cellStyle name="Comma 4 2 2 2 2 4 4" xfId="13836"/>
    <cellStyle name="Comma 4 2 2 2 2 4 5" xfId="11752"/>
    <cellStyle name="Comma 4 2 2 2 2 4 6" xfId="9668"/>
    <cellStyle name="Comma 4 2 2 2 2 4 7" xfId="7584"/>
    <cellStyle name="Comma 4 2 2 2 2 4 8" xfId="5500"/>
    <cellStyle name="Comma 4 2 2 2 2 4 9" xfId="3444"/>
    <cellStyle name="Comma 4 2 2 2 2 5" xfId="16962"/>
    <cellStyle name="Comma 4 2 2 2 2 6" xfId="14878"/>
    <cellStyle name="Comma 4 2 2 2 2 7" xfId="12794"/>
    <cellStyle name="Comma 4 2 2 2 2 8" xfId="10710"/>
    <cellStyle name="Comma 4 2 2 2 2 9" xfId="8626"/>
    <cellStyle name="Comma 4 2 2 2 3" xfId="465"/>
    <cellStyle name="Comma 4 2 2 2 3 10" xfId="4621"/>
    <cellStyle name="Comma 4 2 2 2 3 11" xfId="2551"/>
    <cellStyle name="Comma 4 2 2 2 3 2" xfId="979"/>
    <cellStyle name="Comma 4 2 2 2 3 2 10" xfId="3065"/>
    <cellStyle name="Comma 4 2 2 2 3 2 2" xfId="2023"/>
    <cellStyle name="Comma 4 2 2 2 3 2 2 2" xfId="18667"/>
    <cellStyle name="Comma 4 2 2 2 3 2 2 3" xfId="16583"/>
    <cellStyle name="Comma 4 2 2 2 3 2 2 4" xfId="14499"/>
    <cellStyle name="Comma 4 2 2 2 3 2 2 5" xfId="12415"/>
    <cellStyle name="Comma 4 2 2 2 3 2 2 6" xfId="10331"/>
    <cellStyle name="Comma 4 2 2 2 3 2 2 7" xfId="8247"/>
    <cellStyle name="Comma 4 2 2 2 3 2 2 8" xfId="6163"/>
    <cellStyle name="Comma 4 2 2 2 3 2 2 9" xfId="4107"/>
    <cellStyle name="Comma 4 2 2 2 3 2 3" xfId="17625"/>
    <cellStyle name="Comma 4 2 2 2 3 2 4" xfId="15541"/>
    <cellStyle name="Comma 4 2 2 2 3 2 5" xfId="13457"/>
    <cellStyle name="Comma 4 2 2 2 3 2 6" xfId="11373"/>
    <cellStyle name="Comma 4 2 2 2 3 2 7" xfId="9289"/>
    <cellStyle name="Comma 4 2 2 2 3 2 8" xfId="7205"/>
    <cellStyle name="Comma 4 2 2 2 3 2 9" xfId="5135"/>
    <cellStyle name="Comma 4 2 2 2 3 3" xfId="1509"/>
    <cellStyle name="Comma 4 2 2 2 3 3 2" xfId="18153"/>
    <cellStyle name="Comma 4 2 2 2 3 3 3" xfId="16069"/>
    <cellStyle name="Comma 4 2 2 2 3 3 4" xfId="13985"/>
    <cellStyle name="Comma 4 2 2 2 3 3 5" xfId="11901"/>
    <cellStyle name="Comma 4 2 2 2 3 3 6" xfId="9817"/>
    <cellStyle name="Comma 4 2 2 2 3 3 7" xfId="7733"/>
    <cellStyle name="Comma 4 2 2 2 3 3 8" xfId="5649"/>
    <cellStyle name="Comma 4 2 2 2 3 3 9" xfId="3593"/>
    <cellStyle name="Comma 4 2 2 2 3 4" xfId="17111"/>
    <cellStyle name="Comma 4 2 2 2 3 5" xfId="15027"/>
    <cellStyle name="Comma 4 2 2 2 3 6" xfId="12943"/>
    <cellStyle name="Comma 4 2 2 2 3 7" xfId="10859"/>
    <cellStyle name="Comma 4 2 2 2 3 8" xfId="8775"/>
    <cellStyle name="Comma 4 2 2 2 3 9" xfId="6691"/>
    <cellStyle name="Comma 4 2 2 2 4" xfId="722"/>
    <cellStyle name="Comma 4 2 2 2 4 10" xfId="2808"/>
    <cellStyle name="Comma 4 2 2 2 4 2" xfId="1766"/>
    <cellStyle name="Comma 4 2 2 2 4 2 2" xfId="18410"/>
    <cellStyle name="Comma 4 2 2 2 4 2 3" xfId="16326"/>
    <cellStyle name="Comma 4 2 2 2 4 2 4" xfId="14242"/>
    <cellStyle name="Comma 4 2 2 2 4 2 5" xfId="12158"/>
    <cellStyle name="Comma 4 2 2 2 4 2 6" xfId="10074"/>
    <cellStyle name="Comma 4 2 2 2 4 2 7" xfId="7990"/>
    <cellStyle name="Comma 4 2 2 2 4 2 8" xfId="5906"/>
    <cellStyle name="Comma 4 2 2 2 4 2 9" xfId="3850"/>
    <cellStyle name="Comma 4 2 2 2 4 3" xfId="17368"/>
    <cellStyle name="Comma 4 2 2 2 4 4" xfId="15284"/>
    <cellStyle name="Comma 4 2 2 2 4 5" xfId="13200"/>
    <cellStyle name="Comma 4 2 2 2 4 6" xfId="11116"/>
    <cellStyle name="Comma 4 2 2 2 4 7" xfId="9032"/>
    <cellStyle name="Comma 4 2 2 2 4 8" xfId="6948"/>
    <cellStyle name="Comma 4 2 2 2 4 9" xfId="4878"/>
    <cellStyle name="Comma 4 2 2 2 5" xfId="1246"/>
    <cellStyle name="Comma 4 2 2 2 5 2" xfId="17890"/>
    <cellStyle name="Comma 4 2 2 2 5 3" xfId="15806"/>
    <cellStyle name="Comma 4 2 2 2 5 4" xfId="13722"/>
    <cellStyle name="Comma 4 2 2 2 5 5" xfId="11638"/>
    <cellStyle name="Comma 4 2 2 2 5 6" xfId="9554"/>
    <cellStyle name="Comma 4 2 2 2 5 7" xfId="7470"/>
    <cellStyle name="Comma 4 2 2 2 5 8" xfId="5392"/>
    <cellStyle name="Comma 4 2 2 2 5 9" xfId="3330"/>
    <cellStyle name="Comma 4 2 2 2 6" xfId="16848"/>
    <cellStyle name="Comma 4 2 2 2 7" xfId="14764"/>
    <cellStyle name="Comma 4 2 2 2 8" xfId="12680"/>
    <cellStyle name="Comma 4 2 2 2 9" xfId="10596"/>
    <cellStyle name="Comma 4 2 2 3" xfId="150"/>
    <cellStyle name="Comma 4 2 2 3 10" xfId="8474"/>
    <cellStyle name="Comma 4 2 2 3 11" xfId="6390"/>
    <cellStyle name="Comma 4 2 2 3 12" xfId="4328"/>
    <cellStyle name="Comma 4 2 2 3 13" xfId="2250"/>
    <cellStyle name="Comma 4 2 2 3 2" xfId="272"/>
    <cellStyle name="Comma 4 2 2 3 2 10" xfId="6504"/>
    <cellStyle name="Comma 4 2 2 3 2 11" xfId="4436"/>
    <cellStyle name="Comma 4 2 2 3 2 12" xfId="2364"/>
    <cellStyle name="Comma 4 2 2 3 2 2" xfId="537"/>
    <cellStyle name="Comma 4 2 2 3 2 2 10" xfId="4693"/>
    <cellStyle name="Comma 4 2 2 3 2 2 11" xfId="2623"/>
    <cellStyle name="Comma 4 2 2 3 2 2 2" xfId="1051"/>
    <cellStyle name="Comma 4 2 2 3 2 2 2 10" xfId="3137"/>
    <cellStyle name="Comma 4 2 2 3 2 2 2 2" xfId="2095"/>
    <cellStyle name="Comma 4 2 2 3 2 2 2 2 2" xfId="18739"/>
    <cellStyle name="Comma 4 2 2 3 2 2 2 2 3" xfId="16655"/>
    <cellStyle name="Comma 4 2 2 3 2 2 2 2 4" xfId="14571"/>
    <cellStyle name="Comma 4 2 2 3 2 2 2 2 5" xfId="12487"/>
    <cellStyle name="Comma 4 2 2 3 2 2 2 2 6" xfId="10403"/>
    <cellStyle name="Comma 4 2 2 3 2 2 2 2 7" xfId="8319"/>
    <cellStyle name="Comma 4 2 2 3 2 2 2 2 8" xfId="6235"/>
    <cellStyle name="Comma 4 2 2 3 2 2 2 2 9" xfId="4179"/>
    <cellStyle name="Comma 4 2 2 3 2 2 2 3" xfId="17697"/>
    <cellStyle name="Comma 4 2 2 3 2 2 2 4" xfId="15613"/>
    <cellStyle name="Comma 4 2 2 3 2 2 2 5" xfId="13529"/>
    <cellStyle name="Comma 4 2 2 3 2 2 2 6" xfId="11445"/>
    <cellStyle name="Comma 4 2 2 3 2 2 2 7" xfId="9361"/>
    <cellStyle name="Comma 4 2 2 3 2 2 2 8" xfId="7277"/>
    <cellStyle name="Comma 4 2 2 3 2 2 2 9" xfId="5207"/>
    <cellStyle name="Comma 4 2 2 3 2 2 3" xfId="1581"/>
    <cellStyle name="Comma 4 2 2 3 2 2 3 2" xfId="18225"/>
    <cellStyle name="Comma 4 2 2 3 2 2 3 3" xfId="16141"/>
    <cellStyle name="Comma 4 2 2 3 2 2 3 4" xfId="14057"/>
    <cellStyle name="Comma 4 2 2 3 2 2 3 5" xfId="11973"/>
    <cellStyle name="Comma 4 2 2 3 2 2 3 6" xfId="9889"/>
    <cellStyle name="Comma 4 2 2 3 2 2 3 7" xfId="7805"/>
    <cellStyle name="Comma 4 2 2 3 2 2 3 8" xfId="5721"/>
    <cellStyle name="Comma 4 2 2 3 2 2 3 9" xfId="3665"/>
    <cellStyle name="Comma 4 2 2 3 2 2 4" xfId="17183"/>
    <cellStyle name="Comma 4 2 2 3 2 2 5" xfId="15099"/>
    <cellStyle name="Comma 4 2 2 3 2 2 6" xfId="13015"/>
    <cellStyle name="Comma 4 2 2 3 2 2 7" xfId="10931"/>
    <cellStyle name="Comma 4 2 2 3 2 2 8" xfId="8847"/>
    <cellStyle name="Comma 4 2 2 3 2 2 9" xfId="6763"/>
    <cellStyle name="Comma 4 2 2 3 2 3" xfId="794"/>
    <cellStyle name="Comma 4 2 2 3 2 3 10" xfId="2880"/>
    <cellStyle name="Comma 4 2 2 3 2 3 2" xfId="1838"/>
    <cellStyle name="Comma 4 2 2 3 2 3 2 2" xfId="18482"/>
    <cellStyle name="Comma 4 2 2 3 2 3 2 3" xfId="16398"/>
    <cellStyle name="Comma 4 2 2 3 2 3 2 4" xfId="14314"/>
    <cellStyle name="Comma 4 2 2 3 2 3 2 5" xfId="12230"/>
    <cellStyle name="Comma 4 2 2 3 2 3 2 6" xfId="10146"/>
    <cellStyle name="Comma 4 2 2 3 2 3 2 7" xfId="8062"/>
    <cellStyle name="Comma 4 2 2 3 2 3 2 8" xfId="5978"/>
    <cellStyle name="Comma 4 2 2 3 2 3 2 9" xfId="3922"/>
    <cellStyle name="Comma 4 2 2 3 2 3 3" xfId="17440"/>
    <cellStyle name="Comma 4 2 2 3 2 3 4" xfId="15356"/>
    <cellStyle name="Comma 4 2 2 3 2 3 5" xfId="13272"/>
    <cellStyle name="Comma 4 2 2 3 2 3 6" xfId="11188"/>
    <cellStyle name="Comma 4 2 2 3 2 3 7" xfId="9104"/>
    <cellStyle name="Comma 4 2 2 3 2 3 8" xfId="7020"/>
    <cellStyle name="Comma 4 2 2 3 2 3 9" xfId="4950"/>
    <cellStyle name="Comma 4 2 2 3 2 4" xfId="1322"/>
    <cellStyle name="Comma 4 2 2 3 2 4 2" xfId="17966"/>
    <cellStyle name="Comma 4 2 2 3 2 4 3" xfId="15882"/>
    <cellStyle name="Comma 4 2 2 3 2 4 4" xfId="13798"/>
    <cellStyle name="Comma 4 2 2 3 2 4 5" xfId="11714"/>
    <cellStyle name="Comma 4 2 2 3 2 4 6" xfId="9630"/>
    <cellStyle name="Comma 4 2 2 3 2 4 7" xfId="7546"/>
    <cellStyle name="Comma 4 2 2 3 2 4 8" xfId="5464"/>
    <cellStyle name="Comma 4 2 2 3 2 4 9" xfId="3406"/>
    <cellStyle name="Comma 4 2 2 3 2 5" xfId="16924"/>
    <cellStyle name="Comma 4 2 2 3 2 6" xfId="14840"/>
    <cellStyle name="Comma 4 2 2 3 2 7" xfId="12756"/>
    <cellStyle name="Comma 4 2 2 3 2 8" xfId="10672"/>
    <cellStyle name="Comma 4 2 2 3 2 9" xfId="8588"/>
    <cellStyle name="Comma 4 2 2 3 3" xfId="429"/>
    <cellStyle name="Comma 4 2 2 3 3 10" xfId="4585"/>
    <cellStyle name="Comma 4 2 2 3 3 11" xfId="2515"/>
    <cellStyle name="Comma 4 2 2 3 3 2" xfId="943"/>
    <cellStyle name="Comma 4 2 2 3 3 2 10" xfId="3029"/>
    <cellStyle name="Comma 4 2 2 3 3 2 2" xfId="1987"/>
    <cellStyle name="Comma 4 2 2 3 3 2 2 2" xfId="18631"/>
    <cellStyle name="Comma 4 2 2 3 3 2 2 3" xfId="16547"/>
    <cellStyle name="Comma 4 2 2 3 3 2 2 4" xfId="14463"/>
    <cellStyle name="Comma 4 2 2 3 3 2 2 5" xfId="12379"/>
    <cellStyle name="Comma 4 2 2 3 3 2 2 6" xfId="10295"/>
    <cellStyle name="Comma 4 2 2 3 3 2 2 7" xfId="8211"/>
    <cellStyle name="Comma 4 2 2 3 3 2 2 8" xfId="6127"/>
    <cellStyle name="Comma 4 2 2 3 3 2 2 9" xfId="4071"/>
    <cellStyle name="Comma 4 2 2 3 3 2 3" xfId="17589"/>
    <cellStyle name="Comma 4 2 2 3 3 2 4" xfId="15505"/>
    <cellStyle name="Comma 4 2 2 3 3 2 5" xfId="13421"/>
    <cellStyle name="Comma 4 2 2 3 3 2 6" xfId="11337"/>
    <cellStyle name="Comma 4 2 2 3 3 2 7" xfId="9253"/>
    <cellStyle name="Comma 4 2 2 3 3 2 8" xfId="7169"/>
    <cellStyle name="Comma 4 2 2 3 3 2 9" xfId="5099"/>
    <cellStyle name="Comma 4 2 2 3 3 3" xfId="1473"/>
    <cellStyle name="Comma 4 2 2 3 3 3 2" xfId="18117"/>
    <cellStyle name="Comma 4 2 2 3 3 3 3" xfId="16033"/>
    <cellStyle name="Comma 4 2 2 3 3 3 4" xfId="13949"/>
    <cellStyle name="Comma 4 2 2 3 3 3 5" xfId="11865"/>
    <cellStyle name="Comma 4 2 2 3 3 3 6" xfId="9781"/>
    <cellStyle name="Comma 4 2 2 3 3 3 7" xfId="7697"/>
    <cellStyle name="Comma 4 2 2 3 3 3 8" xfId="5613"/>
    <cellStyle name="Comma 4 2 2 3 3 3 9" xfId="3557"/>
    <cellStyle name="Comma 4 2 2 3 3 4" xfId="17075"/>
    <cellStyle name="Comma 4 2 2 3 3 5" xfId="14991"/>
    <cellStyle name="Comma 4 2 2 3 3 6" xfId="12907"/>
    <cellStyle name="Comma 4 2 2 3 3 7" xfId="10823"/>
    <cellStyle name="Comma 4 2 2 3 3 8" xfId="8739"/>
    <cellStyle name="Comma 4 2 2 3 3 9" xfId="6655"/>
    <cellStyle name="Comma 4 2 2 3 4" xfId="686"/>
    <cellStyle name="Comma 4 2 2 3 4 10" xfId="2772"/>
    <cellStyle name="Comma 4 2 2 3 4 2" xfId="1730"/>
    <cellStyle name="Comma 4 2 2 3 4 2 2" xfId="18374"/>
    <cellStyle name="Comma 4 2 2 3 4 2 3" xfId="16290"/>
    <cellStyle name="Comma 4 2 2 3 4 2 4" xfId="14206"/>
    <cellStyle name="Comma 4 2 2 3 4 2 5" xfId="12122"/>
    <cellStyle name="Comma 4 2 2 3 4 2 6" xfId="10038"/>
    <cellStyle name="Comma 4 2 2 3 4 2 7" xfId="7954"/>
    <cellStyle name="Comma 4 2 2 3 4 2 8" xfId="5870"/>
    <cellStyle name="Comma 4 2 2 3 4 2 9" xfId="3814"/>
    <cellStyle name="Comma 4 2 2 3 4 3" xfId="17332"/>
    <cellStyle name="Comma 4 2 2 3 4 4" xfId="15248"/>
    <cellStyle name="Comma 4 2 2 3 4 5" xfId="13164"/>
    <cellStyle name="Comma 4 2 2 3 4 6" xfId="11080"/>
    <cellStyle name="Comma 4 2 2 3 4 7" xfId="8996"/>
    <cellStyle name="Comma 4 2 2 3 4 8" xfId="6912"/>
    <cellStyle name="Comma 4 2 2 3 4 9" xfId="4842"/>
    <cellStyle name="Comma 4 2 2 3 5" xfId="1208"/>
    <cellStyle name="Comma 4 2 2 3 5 2" xfId="17852"/>
    <cellStyle name="Comma 4 2 2 3 5 3" xfId="15768"/>
    <cellStyle name="Comma 4 2 2 3 5 4" xfId="13684"/>
    <cellStyle name="Comma 4 2 2 3 5 5" xfId="11600"/>
    <cellStyle name="Comma 4 2 2 3 5 6" xfId="9516"/>
    <cellStyle name="Comma 4 2 2 3 5 7" xfId="7432"/>
    <cellStyle name="Comma 4 2 2 3 5 8" xfId="5356"/>
    <cellStyle name="Comma 4 2 2 3 5 9" xfId="3292"/>
    <cellStyle name="Comma 4 2 2 3 6" xfId="16810"/>
    <cellStyle name="Comma 4 2 2 3 7" xfId="14726"/>
    <cellStyle name="Comma 4 2 2 3 8" xfId="12642"/>
    <cellStyle name="Comma 4 2 2 3 9" xfId="10558"/>
    <cellStyle name="Comma 4 2 2 4" xfId="233"/>
    <cellStyle name="Comma 4 2 2 4 10" xfId="6466"/>
    <cellStyle name="Comma 4 2 2 4 11" xfId="4400"/>
    <cellStyle name="Comma 4 2 2 4 12" xfId="2326"/>
    <cellStyle name="Comma 4 2 2 4 2" xfId="501"/>
    <cellStyle name="Comma 4 2 2 4 2 10" xfId="4657"/>
    <cellStyle name="Comma 4 2 2 4 2 11" xfId="2587"/>
    <cellStyle name="Comma 4 2 2 4 2 2" xfId="1015"/>
    <cellStyle name="Comma 4 2 2 4 2 2 10" xfId="3101"/>
    <cellStyle name="Comma 4 2 2 4 2 2 2" xfId="2059"/>
    <cellStyle name="Comma 4 2 2 4 2 2 2 2" xfId="18703"/>
    <cellStyle name="Comma 4 2 2 4 2 2 2 3" xfId="16619"/>
    <cellStyle name="Comma 4 2 2 4 2 2 2 4" xfId="14535"/>
    <cellStyle name="Comma 4 2 2 4 2 2 2 5" xfId="12451"/>
    <cellStyle name="Comma 4 2 2 4 2 2 2 6" xfId="10367"/>
    <cellStyle name="Comma 4 2 2 4 2 2 2 7" xfId="8283"/>
    <cellStyle name="Comma 4 2 2 4 2 2 2 8" xfId="6199"/>
    <cellStyle name="Comma 4 2 2 4 2 2 2 9" xfId="4143"/>
    <cellStyle name="Comma 4 2 2 4 2 2 3" xfId="17661"/>
    <cellStyle name="Comma 4 2 2 4 2 2 4" xfId="15577"/>
    <cellStyle name="Comma 4 2 2 4 2 2 5" xfId="13493"/>
    <cellStyle name="Comma 4 2 2 4 2 2 6" xfId="11409"/>
    <cellStyle name="Comma 4 2 2 4 2 2 7" xfId="9325"/>
    <cellStyle name="Comma 4 2 2 4 2 2 8" xfId="7241"/>
    <cellStyle name="Comma 4 2 2 4 2 2 9" xfId="5171"/>
    <cellStyle name="Comma 4 2 2 4 2 3" xfId="1545"/>
    <cellStyle name="Comma 4 2 2 4 2 3 2" xfId="18189"/>
    <cellStyle name="Comma 4 2 2 4 2 3 3" xfId="16105"/>
    <cellStyle name="Comma 4 2 2 4 2 3 4" xfId="14021"/>
    <cellStyle name="Comma 4 2 2 4 2 3 5" xfId="11937"/>
    <cellStyle name="Comma 4 2 2 4 2 3 6" xfId="9853"/>
    <cellStyle name="Comma 4 2 2 4 2 3 7" xfId="7769"/>
    <cellStyle name="Comma 4 2 2 4 2 3 8" xfId="5685"/>
    <cellStyle name="Comma 4 2 2 4 2 3 9" xfId="3629"/>
    <cellStyle name="Comma 4 2 2 4 2 4" xfId="17147"/>
    <cellStyle name="Comma 4 2 2 4 2 5" xfId="15063"/>
    <cellStyle name="Comma 4 2 2 4 2 6" xfId="12979"/>
    <cellStyle name="Comma 4 2 2 4 2 7" xfId="10895"/>
    <cellStyle name="Comma 4 2 2 4 2 8" xfId="8811"/>
    <cellStyle name="Comma 4 2 2 4 2 9" xfId="6727"/>
    <cellStyle name="Comma 4 2 2 4 3" xfId="758"/>
    <cellStyle name="Comma 4 2 2 4 3 10" xfId="2844"/>
    <cellStyle name="Comma 4 2 2 4 3 2" xfId="1802"/>
    <cellStyle name="Comma 4 2 2 4 3 2 2" xfId="18446"/>
    <cellStyle name="Comma 4 2 2 4 3 2 3" xfId="16362"/>
    <cellStyle name="Comma 4 2 2 4 3 2 4" xfId="14278"/>
    <cellStyle name="Comma 4 2 2 4 3 2 5" xfId="12194"/>
    <cellStyle name="Comma 4 2 2 4 3 2 6" xfId="10110"/>
    <cellStyle name="Comma 4 2 2 4 3 2 7" xfId="8026"/>
    <cellStyle name="Comma 4 2 2 4 3 2 8" xfId="5942"/>
    <cellStyle name="Comma 4 2 2 4 3 2 9" xfId="3886"/>
    <cellStyle name="Comma 4 2 2 4 3 3" xfId="17404"/>
    <cellStyle name="Comma 4 2 2 4 3 4" xfId="15320"/>
    <cellStyle name="Comma 4 2 2 4 3 5" xfId="13236"/>
    <cellStyle name="Comma 4 2 2 4 3 6" xfId="11152"/>
    <cellStyle name="Comma 4 2 2 4 3 7" xfId="9068"/>
    <cellStyle name="Comma 4 2 2 4 3 8" xfId="6984"/>
    <cellStyle name="Comma 4 2 2 4 3 9" xfId="4914"/>
    <cellStyle name="Comma 4 2 2 4 4" xfId="1284"/>
    <cellStyle name="Comma 4 2 2 4 4 2" xfId="17928"/>
    <cellStyle name="Comma 4 2 2 4 4 3" xfId="15844"/>
    <cellStyle name="Comma 4 2 2 4 4 4" xfId="13760"/>
    <cellStyle name="Comma 4 2 2 4 4 5" xfId="11676"/>
    <cellStyle name="Comma 4 2 2 4 4 6" xfId="9592"/>
    <cellStyle name="Comma 4 2 2 4 4 7" xfId="7508"/>
    <cellStyle name="Comma 4 2 2 4 4 8" xfId="5428"/>
    <cellStyle name="Comma 4 2 2 4 4 9" xfId="3368"/>
    <cellStyle name="Comma 4 2 2 4 5" xfId="16886"/>
    <cellStyle name="Comma 4 2 2 4 6" xfId="14802"/>
    <cellStyle name="Comma 4 2 2 4 7" xfId="12718"/>
    <cellStyle name="Comma 4 2 2 4 8" xfId="10634"/>
    <cellStyle name="Comma 4 2 2 4 9" xfId="8550"/>
    <cellStyle name="Comma 4 2 2 5" xfId="393"/>
    <cellStyle name="Comma 4 2 2 5 10" xfId="4549"/>
    <cellStyle name="Comma 4 2 2 5 11" xfId="2479"/>
    <cellStyle name="Comma 4 2 2 5 2" xfId="907"/>
    <cellStyle name="Comma 4 2 2 5 2 10" xfId="2993"/>
    <cellStyle name="Comma 4 2 2 5 2 2" xfId="1951"/>
    <cellStyle name="Comma 4 2 2 5 2 2 2" xfId="18595"/>
    <cellStyle name="Comma 4 2 2 5 2 2 3" xfId="16511"/>
    <cellStyle name="Comma 4 2 2 5 2 2 4" xfId="14427"/>
    <cellStyle name="Comma 4 2 2 5 2 2 5" xfId="12343"/>
    <cellStyle name="Comma 4 2 2 5 2 2 6" xfId="10259"/>
    <cellStyle name="Comma 4 2 2 5 2 2 7" xfId="8175"/>
    <cellStyle name="Comma 4 2 2 5 2 2 8" xfId="6091"/>
    <cellStyle name="Comma 4 2 2 5 2 2 9" xfId="4035"/>
    <cellStyle name="Comma 4 2 2 5 2 3" xfId="17553"/>
    <cellStyle name="Comma 4 2 2 5 2 4" xfId="15469"/>
    <cellStyle name="Comma 4 2 2 5 2 5" xfId="13385"/>
    <cellStyle name="Comma 4 2 2 5 2 6" xfId="11301"/>
    <cellStyle name="Comma 4 2 2 5 2 7" xfId="9217"/>
    <cellStyle name="Comma 4 2 2 5 2 8" xfId="7133"/>
    <cellStyle name="Comma 4 2 2 5 2 9" xfId="5063"/>
    <cellStyle name="Comma 4 2 2 5 3" xfId="1437"/>
    <cellStyle name="Comma 4 2 2 5 3 2" xfId="18081"/>
    <cellStyle name="Comma 4 2 2 5 3 3" xfId="15997"/>
    <cellStyle name="Comma 4 2 2 5 3 4" xfId="13913"/>
    <cellStyle name="Comma 4 2 2 5 3 5" xfId="11829"/>
    <cellStyle name="Comma 4 2 2 5 3 6" xfId="9745"/>
    <cellStyle name="Comma 4 2 2 5 3 7" xfId="7661"/>
    <cellStyle name="Comma 4 2 2 5 3 8" xfId="5577"/>
    <cellStyle name="Comma 4 2 2 5 3 9" xfId="3521"/>
    <cellStyle name="Comma 4 2 2 5 4" xfId="17039"/>
    <cellStyle name="Comma 4 2 2 5 5" xfId="14955"/>
    <cellStyle name="Comma 4 2 2 5 6" xfId="12871"/>
    <cellStyle name="Comma 4 2 2 5 7" xfId="10787"/>
    <cellStyle name="Comma 4 2 2 5 8" xfId="8703"/>
    <cellStyle name="Comma 4 2 2 5 9" xfId="6619"/>
    <cellStyle name="Comma 4 2 2 6" xfId="650"/>
    <cellStyle name="Comma 4 2 2 6 10" xfId="2736"/>
    <cellStyle name="Comma 4 2 2 6 2" xfId="1694"/>
    <cellStyle name="Comma 4 2 2 6 2 2" xfId="18338"/>
    <cellStyle name="Comma 4 2 2 6 2 3" xfId="16254"/>
    <cellStyle name="Comma 4 2 2 6 2 4" xfId="14170"/>
    <cellStyle name="Comma 4 2 2 6 2 5" xfId="12086"/>
    <cellStyle name="Comma 4 2 2 6 2 6" xfId="10002"/>
    <cellStyle name="Comma 4 2 2 6 2 7" xfId="7918"/>
    <cellStyle name="Comma 4 2 2 6 2 8" xfId="5834"/>
    <cellStyle name="Comma 4 2 2 6 2 9" xfId="3778"/>
    <cellStyle name="Comma 4 2 2 6 3" xfId="17296"/>
    <cellStyle name="Comma 4 2 2 6 4" xfId="15212"/>
    <cellStyle name="Comma 4 2 2 6 5" xfId="13128"/>
    <cellStyle name="Comma 4 2 2 6 6" xfId="11044"/>
    <cellStyle name="Comma 4 2 2 6 7" xfId="8960"/>
    <cellStyle name="Comma 4 2 2 6 8" xfId="6876"/>
    <cellStyle name="Comma 4 2 2 6 9" xfId="4806"/>
    <cellStyle name="Comma 4 2 2 7" xfId="1170"/>
    <cellStyle name="Comma 4 2 2 7 2" xfId="17814"/>
    <cellStyle name="Comma 4 2 2 7 3" xfId="15730"/>
    <cellStyle name="Comma 4 2 2 7 4" xfId="13646"/>
    <cellStyle name="Comma 4 2 2 7 5" xfId="11562"/>
    <cellStyle name="Comma 4 2 2 7 6" xfId="9478"/>
    <cellStyle name="Comma 4 2 2 7 7" xfId="7394"/>
    <cellStyle name="Comma 4 2 2 7 8" xfId="5320"/>
    <cellStyle name="Comma 4 2 2 7 9" xfId="3254"/>
    <cellStyle name="Comma 4 2 2 8" xfId="16772"/>
    <cellStyle name="Comma 4 2 2 9" xfId="14688"/>
    <cellStyle name="Comma 4 2 3" xfId="169"/>
    <cellStyle name="Comma 4 2 3 10" xfId="8493"/>
    <cellStyle name="Comma 4 2 3 11" xfId="6409"/>
    <cellStyle name="Comma 4 2 3 12" xfId="4346"/>
    <cellStyle name="Comma 4 2 3 13" xfId="2269"/>
    <cellStyle name="Comma 4 2 3 2" xfId="291"/>
    <cellStyle name="Comma 4 2 3 2 10" xfId="6523"/>
    <cellStyle name="Comma 4 2 3 2 11" xfId="4454"/>
    <cellStyle name="Comma 4 2 3 2 12" xfId="2383"/>
    <cellStyle name="Comma 4 2 3 2 2" xfId="555"/>
    <cellStyle name="Comma 4 2 3 2 2 10" xfId="4711"/>
    <cellStyle name="Comma 4 2 3 2 2 11" xfId="2641"/>
    <cellStyle name="Comma 4 2 3 2 2 2" xfId="1069"/>
    <cellStyle name="Comma 4 2 3 2 2 2 10" xfId="3155"/>
    <cellStyle name="Comma 4 2 3 2 2 2 2" xfId="2113"/>
    <cellStyle name="Comma 4 2 3 2 2 2 2 2" xfId="18757"/>
    <cellStyle name="Comma 4 2 3 2 2 2 2 3" xfId="16673"/>
    <cellStyle name="Comma 4 2 3 2 2 2 2 4" xfId="14589"/>
    <cellStyle name="Comma 4 2 3 2 2 2 2 5" xfId="12505"/>
    <cellStyle name="Comma 4 2 3 2 2 2 2 6" xfId="10421"/>
    <cellStyle name="Comma 4 2 3 2 2 2 2 7" xfId="8337"/>
    <cellStyle name="Comma 4 2 3 2 2 2 2 8" xfId="6253"/>
    <cellStyle name="Comma 4 2 3 2 2 2 2 9" xfId="4197"/>
    <cellStyle name="Comma 4 2 3 2 2 2 3" xfId="17715"/>
    <cellStyle name="Comma 4 2 3 2 2 2 4" xfId="15631"/>
    <cellStyle name="Comma 4 2 3 2 2 2 5" xfId="13547"/>
    <cellStyle name="Comma 4 2 3 2 2 2 6" xfId="11463"/>
    <cellStyle name="Comma 4 2 3 2 2 2 7" xfId="9379"/>
    <cellStyle name="Comma 4 2 3 2 2 2 8" xfId="7295"/>
    <cellStyle name="Comma 4 2 3 2 2 2 9" xfId="5225"/>
    <cellStyle name="Comma 4 2 3 2 2 3" xfId="1599"/>
    <cellStyle name="Comma 4 2 3 2 2 3 2" xfId="18243"/>
    <cellStyle name="Comma 4 2 3 2 2 3 3" xfId="16159"/>
    <cellStyle name="Comma 4 2 3 2 2 3 4" xfId="14075"/>
    <cellStyle name="Comma 4 2 3 2 2 3 5" xfId="11991"/>
    <cellStyle name="Comma 4 2 3 2 2 3 6" xfId="9907"/>
    <cellStyle name="Comma 4 2 3 2 2 3 7" xfId="7823"/>
    <cellStyle name="Comma 4 2 3 2 2 3 8" xfId="5739"/>
    <cellStyle name="Comma 4 2 3 2 2 3 9" xfId="3683"/>
    <cellStyle name="Comma 4 2 3 2 2 4" xfId="17201"/>
    <cellStyle name="Comma 4 2 3 2 2 5" xfId="15117"/>
    <cellStyle name="Comma 4 2 3 2 2 6" xfId="13033"/>
    <cellStyle name="Comma 4 2 3 2 2 7" xfId="10949"/>
    <cellStyle name="Comma 4 2 3 2 2 8" xfId="8865"/>
    <cellStyle name="Comma 4 2 3 2 2 9" xfId="6781"/>
    <cellStyle name="Comma 4 2 3 2 3" xfId="812"/>
    <cellStyle name="Comma 4 2 3 2 3 10" xfId="2898"/>
    <cellStyle name="Comma 4 2 3 2 3 2" xfId="1856"/>
    <cellStyle name="Comma 4 2 3 2 3 2 2" xfId="18500"/>
    <cellStyle name="Comma 4 2 3 2 3 2 3" xfId="16416"/>
    <cellStyle name="Comma 4 2 3 2 3 2 4" xfId="14332"/>
    <cellStyle name="Comma 4 2 3 2 3 2 5" xfId="12248"/>
    <cellStyle name="Comma 4 2 3 2 3 2 6" xfId="10164"/>
    <cellStyle name="Comma 4 2 3 2 3 2 7" xfId="8080"/>
    <cellStyle name="Comma 4 2 3 2 3 2 8" xfId="5996"/>
    <cellStyle name="Comma 4 2 3 2 3 2 9" xfId="3940"/>
    <cellStyle name="Comma 4 2 3 2 3 3" xfId="17458"/>
    <cellStyle name="Comma 4 2 3 2 3 4" xfId="15374"/>
    <cellStyle name="Comma 4 2 3 2 3 5" xfId="13290"/>
    <cellStyle name="Comma 4 2 3 2 3 6" xfId="11206"/>
    <cellStyle name="Comma 4 2 3 2 3 7" xfId="9122"/>
    <cellStyle name="Comma 4 2 3 2 3 8" xfId="7038"/>
    <cellStyle name="Comma 4 2 3 2 3 9" xfId="4968"/>
    <cellStyle name="Comma 4 2 3 2 4" xfId="1341"/>
    <cellStyle name="Comma 4 2 3 2 4 2" xfId="17985"/>
    <cellStyle name="Comma 4 2 3 2 4 3" xfId="15901"/>
    <cellStyle name="Comma 4 2 3 2 4 4" xfId="13817"/>
    <cellStyle name="Comma 4 2 3 2 4 5" xfId="11733"/>
    <cellStyle name="Comma 4 2 3 2 4 6" xfId="9649"/>
    <cellStyle name="Comma 4 2 3 2 4 7" xfId="7565"/>
    <cellStyle name="Comma 4 2 3 2 4 8" xfId="5482"/>
    <cellStyle name="Comma 4 2 3 2 4 9" xfId="3425"/>
    <cellStyle name="Comma 4 2 3 2 5" xfId="16943"/>
    <cellStyle name="Comma 4 2 3 2 6" xfId="14859"/>
    <cellStyle name="Comma 4 2 3 2 7" xfId="12775"/>
    <cellStyle name="Comma 4 2 3 2 8" xfId="10691"/>
    <cellStyle name="Comma 4 2 3 2 9" xfId="8607"/>
    <cellStyle name="Comma 4 2 3 3" xfId="447"/>
    <cellStyle name="Comma 4 2 3 3 10" xfId="4603"/>
    <cellStyle name="Comma 4 2 3 3 11" xfId="2533"/>
    <cellStyle name="Comma 4 2 3 3 2" xfId="961"/>
    <cellStyle name="Comma 4 2 3 3 2 10" xfId="3047"/>
    <cellStyle name="Comma 4 2 3 3 2 2" xfId="2005"/>
    <cellStyle name="Comma 4 2 3 3 2 2 2" xfId="18649"/>
    <cellStyle name="Comma 4 2 3 3 2 2 3" xfId="16565"/>
    <cellStyle name="Comma 4 2 3 3 2 2 4" xfId="14481"/>
    <cellStyle name="Comma 4 2 3 3 2 2 5" xfId="12397"/>
    <cellStyle name="Comma 4 2 3 3 2 2 6" xfId="10313"/>
    <cellStyle name="Comma 4 2 3 3 2 2 7" xfId="8229"/>
    <cellStyle name="Comma 4 2 3 3 2 2 8" xfId="6145"/>
    <cellStyle name="Comma 4 2 3 3 2 2 9" xfId="4089"/>
    <cellStyle name="Comma 4 2 3 3 2 3" xfId="17607"/>
    <cellStyle name="Comma 4 2 3 3 2 4" xfId="15523"/>
    <cellStyle name="Comma 4 2 3 3 2 5" xfId="13439"/>
    <cellStyle name="Comma 4 2 3 3 2 6" xfId="11355"/>
    <cellStyle name="Comma 4 2 3 3 2 7" xfId="9271"/>
    <cellStyle name="Comma 4 2 3 3 2 8" xfId="7187"/>
    <cellStyle name="Comma 4 2 3 3 2 9" xfId="5117"/>
    <cellStyle name="Comma 4 2 3 3 3" xfId="1491"/>
    <cellStyle name="Comma 4 2 3 3 3 2" xfId="18135"/>
    <cellStyle name="Comma 4 2 3 3 3 3" xfId="16051"/>
    <cellStyle name="Comma 4 2 3 3 3 4" xfId="13967"/>
    <cellStyle name="Comma 4 2 3 3 3 5" xfId="11883"/>
    <cellStyle name="Comma 4 2 3 3 3 6" xfId="9799"/>
    <cellStyle name="Comma 4 2 3 3 3 7" xfId="7715"/>
    <cellStyle name="Comma 4 2 3 3 3 8" xfId="5631"/>
    <cellStyle name="Comma 4 2 3 3 3 9" xfId="3575"/>
    <cellStyle name="Comma 4 2 3 3 4" xfId="17093"/>
    <cellStyle name="Comma 4 2 3 3 5" xfId="15009"/>
    <cellStyle name="Comma 4 2 3 3 6" xfId="12925"/>
    <cellStyle name="Comma 4 2 3 3 7" xfId="10841"/>
    <cellStyle name="Comma 4 2 3 3 8" xfId="8757"/>
    <cellStyle name="Comma 4 2 3 3 9" xfId="6673"/>
    <cellStyle name="Comma 4 2 3 4" xfId="704"/>
    <cellStyle name="Comma 4 2 3 4 10" xfId="2790"/>
    <cellStyle name="Comma 4 2 3 4 2" xfId="1748"/>
    <cellStyle name="Comma 4 2 3 4 2 2" xfId="18392"/>
    <cellStyle name="Comma 4 2 3 4 2 3" xfId="16308"/>
    <cellStyle name="Comma 4 2 3 4 2 4" xfId="14224"/>
    <cellStyle name="Comma 4 2 3 4 2 5" xfId="12140"/>
    <cellStyle name="Comma 4 2 3 4 2 6" xfId="10056"/>
    <cellStyle name="Comma 4 2 3 4 2 7" xfId="7972"/>
    <cellStyle name="Comma 4 2 3 4 2 8" xfId="5888"/>
    <cellStyle name="Comma 4 2 3 4 2 9" xfId="3832"/>
    <cellStyle name="Comma 4 2 3 4 3" xfId="17350"/>
    <cellStyle name="Comma 4 2 3 4 4" xfId="15266"/>
    <cellStyle name="Comma 4 2 3 4 5" xfId="13182"/>
    <cellStyle name="Comma 4 2 3 4 6" xfId="11098"/>
    <cellStyle name="Comma 4 2 3 4 7" xfId="9014"/>
    <cellStyle name="Comma 4 2 3 4 8" xfId="6930"/>
    <cellStyle name="Comma 4 2 3 4 9" xfId="4860"/>
    <cellStyle name="Comma 4 2 3 5" xfId="1227"/>
    <cellStyle name="Comma 4 2 3 5 2" xfId="17871"/>
    <cellStyle name="Comma 4 2 3 5 3" xfId="15787"/>
    <cellStyle name="Comma 4 2 3 5 4" xfId="13703"/>
    <cellStyle name="Comma 4 2 3 5 5" xfId="11619"/>
    <cellStyle name="Comma 4 2 3 5 6" xfId="9535"/>
    <cellStyle name="Comma 4 2 3 5 7" xfId="7451"/>
    <cellStyle name="Comma 4 2 3 5 8" xfId="5374"/>
    <cellStyle name="Comma 4 2 3 5 9" xfId="3311"/>
    <cellStyle name="Comma 4 2 3 6" xfId="16829"/>
    <cellStyle name="Comma 4 2 3 7" xfId="14745"/>
    <cellStyle name="Comma 4 2 3 8" xfId="12661"/>
    <cellStyle name="Comma 4 2 3 9" xfId="10577"/>
    <cellStyle name="Comma 4 2 4" xfId="131"/>
    <cellStyle name="Comma 4 2 4 10" xfId="8455"/>
    <cellStyle name="Comma 4 2 4 11" xfId="6371"/>
    <cellStyle name="Comma 4 2 4 12" xfId="4310"/>
    <cellStyle name="Comma 4 2 4 13" xfId="2231"/>
    <cellStyle name="Comma 4 2 4 2" xfId="253"/>
    <cellStyle name="Comma 4 2 4 2 10" xfId="6485"/>
    <cellStyle name="Comma 4 2 4 2 11" xfId="4418"/>
    <cellStyle name="Comma 4 2 4 2 12" xfId="2345"/>
    <cellStyle name="Comma 4 2 4 2 2" xfId="519"/>
    <cellStyle name="Comma 4 2 4 2 2 10" xfId="4675"/>
    <cellStyle name="Comma 4 2 4 2 2 11" xfId="2605"/>
    <cellStyle name="Comma 4 2 4 2 2 2" xfId="1033"/>
    <cellStyle name="Comma 4 2 4 2 2 2 10" xfId="3119"/>
    <cellStyle name="Comma 4 2 4 2 2 2 2" xfId="2077"/>
    <cellStyle name="Comma 4 2 4 2 2 2 2 2" xfId="18721"/>
    <cellStyle name="Comma 4 2 4 2 2 2 2 3" xfId="16637"/>
    <cellStyle name="Comma 4 2 4 2 2 2 2 4" xfId="14553"/>
    <cellStyle name="Comma 4 2 4 2 2 2 2 5" xfId="12469"/>
    <cellStyle name="Comma 4 2 4 2 2 2 2 6" xfId="10385"/>
    <cellStyle name="Comma 4 2 4 2 2 2 2 7" xfId="8301"/>
    <cellStyle name="Comma 4 2 4 2 2 2 2 8" xfId="6217"/>
    <cellStyle name="Comma 4 2 4 2 2 2 2 9" xfId="4161"/>
    <cellStyle name="Comma 4 2 4 2 2 2 3" xfId="17679"/>
    <cellStyle name="Comma 4 2 4 2 2 2 4" xfId="15595"/>
    <cellStyle name="Comma 4 2 4 2 2 2 5" xfId="13511"/>
    <cellStyle name="Comma 4 2 4 2 2 2 6" xfId="11427"/>
    <cellStyle name="Comma 4 2 4 2 2 2 7" xfId="9343"/>
    <cellStyle name="Comma 4 2 4 2 2 2 8" xfId="7259"/>
    <cellStyle name="Comma 4 2 4 2 2 2 9" xfId="5189"/>
    <cellStyle name="Comma 4 2 4 2 2 3" xfId="1563"/>
    <cellStyle name="Comma 4 2 4 2 2 3 2" xfId="18207"/>
    <cellStyle name="Comma 4 2 4 2 2 3 3" xfId="16123"/>
    <cellStyle name="Comma 4 2 4 2 2 3 4" xfId="14039"/>
    <cellStyle name="Comma 4 2 4 2 2 3 5" xfId="11955"/>
    <cellStyle name="Comma 4 2 4 2 2 3 6" xfId="9871"/>
    <cellStyle name="Comma 4 2 4 2 2 3 7" xfId="7787"/>
    <cellStyle name="Comma 4 2 4 2 2 3 8" xfId="5703"/>
    <cellStyle name="Comma 4 2 4 2 2 3 9" xfId="3647"/>
    <cellStyle name="Comma 4 2 4 2 2 4" xfId="17165"/>
    <cellStyle name="Comma 4 2 4 2 2 5" xfId="15081"/>
    <cellStyle name="Comma 4 2 4 2 2 6" xfId="12997"/>
    <cellStyle name="Comma 4 2 4 2 2 7" xfId="10913"/>
    <cellStyle name="Comma 4 2 4 2 2 8" xfId="8829"/>
    <cellStyle name="Comma 4 2 4 2 2 9" xfId="6745"/>
    <cellStyle name="Comma 4 2 4 2 3" xfId="776"/>
    <cellStyle name="Comma 4 2 4 2 3 10" xfId="2862"/>
    <cellStyle name="Comma 4 2 4 2 3 2" xfId="1820"/>
    <cellStyle name="Comma 4 2 4 2 3 2 2" xfId="18464"/>
    <cellStyle name="Comma 4 2 4 2 3 2 3" xfId="16380"/>
    <cellStyle name="Comma 4 2 4 2 3 2 4" xfId="14296"/>
    <cellStyle name="Comma 4 2 4 2 3 2 5" xfId="12212"/>
    <cellStyle name="Comma 4 2 4 2 3 2 6" xfId="10128"/>
    <cellStyle name="Comma 4 2 4 2 3 2 7" xfId="8044"/>
    <cellStyle name="Comma 4 2 4 2 3 2 8" xfId="5960"/>
    <cellStyle name="Comma 4 2 4 2 3 2 9" xfId="3904"/>
    <cellStyle name="Comma 4 2 4 2 3 3" xfId="17422"/>
    <cellStyle name="Comma 4 2 4 2 3 4" xfId="15338"/>
    <cellStyle name="Comma 4 2 4 2 3 5" xfId="13254"/>
    <cellStyle name="Comma 4 2 4 2 3 6" xfId="11170"/>
    <cellStyle name="Comma 4 2 4 2 3 7" xfId="9086"/>
    <cellStyle name="Comma 4 2 4 2 3 8" xfId="7002"/>
    <cellStyle name="Comma 4 2 4 2 3 9" xfId="4932"/>
    <cellStyle name="Comma 4 2 4 2 4" xfId="1303"/>
    <cellStyle name="Comma 4 2 4 2 4 2" xfId="17947"/>
    <cellStyle name="Comma 4 2 4 2 4 3" xfId="15863"/>
    <cellStyle name="Comma 4 2 4 2 4 4" xfId="13779"/>
    <cellStyle name="Comma 4 2 4 2 4 5" xfId="11695"/>
    <cellStyle name="Comma 4 2 4 2 4 6" xfId="9611"/>
    <cellStyle name="Comma 4 2 4 2 4 7" xfId="7527"/>
    <cellStyle name="Comma 4 2 4 2 4 8" xfId="5446"/>
    <cellStyle name="Comma 4 2 4 2 4 9" xfId="3387"/>
    <cellStyle name="Comma 4 2 4 2 5" xfId="16905"/>
    <cellStyle name="Comma 4 2 4 2 6" xfId="14821"/>
    <cellStyle name="Comma 4 2 4 2 7" xfId="12737"/>
    <cellStyle name="Comma 4 2 4 2 8" xfId="10653"/>
    <cellStyle name="Comma 4 2 4 2 9" xfId="8569"/>
    <cellStyle name="Comma 4 2 4 3" xfId="411"/>
    <cellStyle name="Comma 4 2 4 3 10" xfId="4567"/>
    <cellStyle name="Comma 4 2 4 3 11" xfId="2497"/>
    <cellStyle name="Comma 4 2 4 3 2" xfId="925"/>
    <cellStyle name="Comma 4 2 4 3 2 10" xfId="3011"/>
    <cellStyle name="Comma 4 2 4 3 2 2" xfId="1969"/>
    <cellStyle name="Comma 4 2 4 3 2 2 2" xfId="18613"/>
    <cellStyle name="Comma 4 2 4 3 2 2 3" xfId="16529"/>
    <cellStyle name="Comma 4 2 4 3 2 2 4" xfId="14445"/>
    <cellStyle name="Comma 4 2 4 3 2 2 5" xfId="12361"/>
    <cellStyle name="Comma 4 2 4 3 2 2 6" xfId="10277"/>
    <cellStyle name="Comma 4 2 4 3 2 2 7" xfId="8193"/>
    <cellStyle name="Comma 4 2 4 3 2 2 8" xfId="6109"/>
    <cellStyle name="Comma 4 2 4 3 2 2 9" xfId="4053"/>
    <cellStyle name="Comma 4 2 4 3 2 3" xfId="17571"/>
    <cellStyle name="Comma 4 2 4 3 2 4" xfId="15487"/>
    <cellStyle name="Comma 4 2 4 3 2 5" xfId="13403"/>
    <cellStyle name="Comma 4 2 4 3 2 6" xfId="11319"/>
    <cellStyle name="Comma 4 2 4 3 2 7" xfId="9235"/>
    <cellStyle name="Comma 4 2 4 3 2 8" xfId="7151"/>
    <cellStyle name="Comma 4 2 4 3 2 9" xfId="5081"/>
    <cellStyle name="Comma 4 2 4 3 3" xfId="1455"/>
    <cellStyle name="Comma 4 2 4 3 3 2" xfId="18099"/>
    <cellStyle name="Comma 4 2 4 3 3 3" xfId="16015"/>
    <cellStyle name="Comma 4 2 4 3 3 4" xfId="13931"/>
    <cellStyle name="Comma 4 2 4 3 3 5" xfId="11847"/>
    <cellStyle name="Comma 4 2 4 3 3 6" xfId="9763"/>
    <cellStyle name="Comma 4 2 4 3 3 7" xfId="7679"/>
    <cellStyle name="Comma 4 2 4 3 3 8" xfId="5595"/>
    <cellStyle name="Comma 4 2 4 3 3 9" xfId="3539"/>
    <cellStyle name="Comma 4 2 4 3 4" xfId="17057"/>
    <cellStyle name="Comma 4 2 4 3 5" xfId="14973"/>
    <cellStyle name="Comma 4 2 4 3 6" xfId="12889"/>
    <cellStyle name="Comma 4 2 4 3 7" xfId="10805"/>
    <cellStyle name="Comma 4 2 4 3 8" xfId="8721"/>
    <cellStyle name="Comma 4 2 4 3 9" xfId="6637"/>
    <cellStyle name="Comma 4 2 4 4" xfId="668"/>
    <cellStyle name="Comma 4 2 4 4 10" xfId="2754"/>
    <cellStyle name="Comma 4 2 4 4 2" xfId="1712"/>
    <cellStyle name="Comma 4 2 4 4 2 2" xfId="18356"/>
    <cellStyle name="Comma 4 2 4 4 2 3" xfId="16272"/>
    <cellStyle name="Comma 4 2 4 4 2 4" xfId="14188"/>
    <cellStyle name="Comma 4 2 4 4 2 5" xfId="12104"/>
    <cellStyle name="Comma 4 2 4 4 2 6" xfId="10020"/>
    <cellStyle name="Comma 4 2 4 4 2 7" xfId="7936"/>
    <cellStyle name="Comma 4 2 4 4 2 8" xfId="5852"/>
    <cellStyle name="Comma 4 2 4 4 2 9" xfId="3796"/>
    <cellStyle name="Comma 4 2 4 4 3" xfId="17314"/>
    <cellStyle name="Comma 4 2 4 4 4" xfId="15230"/>
    <cellStyle name="Comma 4 2 4 4 5" xfId="13146"/>
    <cellStyle name="Comma 4 2 4 4 6" xfId="11062"/>
    <cellStyle name="Comma 4 2 4 4 7" xfId="8978"/>
    <cellStyle name="Comma 4 2 4 4 8" xfId="6894"/>
    <cellStyle name="Comma 4 2 4 4 9" xfId="4824"/>
    <cellStyle name="Comma 4 2 4 5" xfId="1189"/>
    <cellStyle name="Comma 4 2 4 5 2" xfId="17833"/>
    <cellStyle name="Comma 4 2 4 5 3" xfId="15749"/>
    <cellStyle name="Comma 4 2 4 5 4" xfId="13665"/>
    <cellStyle name="Comma 4 2 4 5 5" xfId="11581"/>
    <cellStyle name="Comma 4 2 4 5 6" xfId="9497"/>
    <cellStyle name="Comma 4 2 4 5 7" xfId="7413"/>
    <cellStyle name="Comma 4 2 4 5 8" xfId="5338"/>
    <cellStyle name="Comma 4 2 4 5 9" xfId="3273"/>
    <cellStyle name="Comma 4 2 4 6" xfId="16791"/>
    <cellStyle name="Comma 4 2 4 7" xfId="14707"/>
    <cellStyle name="Comma 4 2 4 8" xfId="12623"/>
    <cellStyle name="Comma 4 2 4 9" xfId="10539"/>
    <cellStyle name="Comma 4 2 5" xfId="213"/>
    <cellStyle name="Comma 4 2 5 10" xfId="6447"/>
    <cellStyle name="Comma 4 2 5 11" xfId="4382"/>
    <cellStyle name="Comma 4 2 5 12" xfId="2307"/>
    <cellStyle name="Comma 4 2 5 2" xfId="483"/>
    <cellStyle name="Comma 4 2 5 2 10" xfId="4639"/>
    <cellStyle name="Comma 4 2 5 2 11" xfId="2569"/>
    <cellStyle name="Comma 4 2 5 2 2" xfId="997"/>
    <cellStyle name="Comma 4 2 5 2 2 10" xfId="3083"/>
    <cellStyle name="Comma 4 2 5 2 2 2" xfId="2041"/>
    <cellStyle name="Comma 4 2 5 2 2 2 2" xfId="18685"/>
    <cellStyle name="Comma 4 2 5 2 2 2 3" xfId="16601"/>
    <cellStyle name="Comma 4 2 5 2 2 2 4" xfId="14517"/>
    <cellStyle name="Comma 4 2 5 2 2 2 5" xfId="12433"/>
    <cellStyle name="Comma 4 2 5 2 2 2 6" xfId="10349"/>
    <cellStyle name="Comma 4 2 5 2 2 2 7" xfId="8265"/>
    <cellStyle name="Comma 4 2 5 2 2 2 8" xfId="6181"/>
    <cellStyle name="Comma 4 2 5 2 2 2 9" xfId="4125"/>
    <cellStyle name="Comma 4 2 5 2 2 3" xfId="17643"/>
    <cellStyle name="Comma 4 2 5 2 2 4" xfId="15559"/>
    <cellStyle name="Comma 4 2 5 2 2 5" xfId="13475"/>
    <cellStyle name="Comma 4 2 5 2 2 6" xfId="11391"/>
    <cellStyle name="Comma 4 2 5 2 2 7" xfId="9307"/>
    <cellStyle name="Comma 4 2 5 2 2 8" xfId="7223"/>
    <cellStyle name="Comma 4 2 5 2 2 9" xfId="5153"/>
    <cellStyle name="Comma 4 2 5 2 3" xfId="1527"/>
    <cellStyle name="Comma 4 2 5 2 3 2" xfId="18171"/>
    <cellStyle name="Comma 4 2 5 2 3 3" xfId="16087"/>
    <cellStyle name="Comma 4 2 5 2 3 4" xfId="14003"/>
    <cellStyle name="Comma 4 2 5 2 3 5" xfId="11919"/>
    <cellStyle name="Comma 4 2 5 2 3 6" xfId="9835"/>
    <cellStyle name="Comma 4 2 5 2 3 7" xfId="7751"/>
    <cellStyle name="Comma 4 2 5 2 3 8" xfId="5667"/>
    <cellStyle name="Comma 4 2 5 2 3 9" xfId="3611"/>
    <cellStyle name="Comma 4 2 5 2 4" xfId="17129"/>
    <cellStyle name="Comma 4 2 5 2 5" xfId="15045"/>
    <cellStyle name="Comma 4 2 5 2 6" xfId="12961"/>
    <cellStyle name="Comma 4 2 5 2 7" xfId="10877"/>
    <cellStyle name="Comma 4 2 5 2 8" xfId="8793"/>
    <cellStyle name="Comma 4 2 5 2 9" xfId="6709"/>
    <cellStyle name="Comma 4 2 5 3" xfId="740"/>
    <cellStyle name="Comma 4 2 5 3 10" xfId="2826"/>
    <cellStyle name="Comma 4 2 5 3 2" xfId="1784"/>
    <cellStyle name="Comma 4 2 5 3 2 2" xfId="18428"/>
    <cellStyle name="Comma 4 2 5 3 2 3" xfId="16344"/>
    <cellStyle name="Comma 4 2 5 3 2 4" xfId="14260"/>
    <cellStyle name="Comma 4 2 5 3 2 5" xfId="12176"/>
    <cellStyle name="Comma 4 2 5 3 2 6" xfId="10092"/>
    <cellStyle name="Comma 4 2 5 3 2 7" xfId="8008"/>
    <cellStyle name="Comma 4 2 5 3 2 8" xfId="5924"/>
    <cellStyle name="Comma 4 2 5 3 2 9" xfId="3868"/>
    <cellStyle name="Comma 4 2 5 3 3" xfId="17386"/>
    <cellStyle name="Comma 4 2 5 3 4" xfId="15302"/>
    <cellStyle name="Comma 4 2 5 3 5" xfId="13218"/>
    <cellStyle name="Comma 4 2 5 3 6" xfId="11134"/>
    <cellStyle name="Comma 4 2 5 3 7" xfId="9050"/>
    <cellStyle name="Comma 4 2 5 3 8" xfId="6966"/>
    <cellStyle name="Comma 4 2 5 3 9" xfId="4896"/>
    <cellStyle name="Comma 4 2 5 4" xfId="1265"/>
    <cellStyle name="Comma 4 2 5 4 2" xfId="17909"/>
    <cellStyle name="Comma 4 2 5 4 3" xfId="15825"/>
    <cellStyle name="Comma 4 2 5 4 4" xfId="13741"/>
    <cellStyle name="Comma 4 2 5 4 5" xfId="11657"/>
    <cellStyle name="Comma 4 2 5 4 6" xfId="9573"/>
    <cellStyle name="Comma 4 2 5 4 7" xfId="7489"/>
    <cellStyle name="Comma 4 2 5 4 8" xfId="5410"/>
    <cellStyle name="Comma 4 2 5 4 9" xfId="3349"/>
    <cellStyle name="Comma 4 2 5 5" xfId="16867"/>
    <cellStyle name="Comma 4 2 5 6" xfId="14783"/>
    <cellStyle name="Comma 4 2 5 7" xfId="12699"/>
    <cellStyle name="Comma 4 2 5 8" xfId="10615"/>
    <cellStyle name="Comma 4 2 5 9" xfId="8531"/>
    <cellStyle name="Comma 4 2 6" xfId="375"/>
    <cellStyle name="Comma 4 2 6 10" xfId="4531"/>
    <cellStyle name="Comma 4 2 6 11" xfId="2461"/>
    <cellStyle name="Comma 4 2 6 2" xfId="889"/>
    <cellStyle name="Comma 4 2 6 2 10" xfId="2975"/>
    <cellStyle name="Comma 4 2 6 2 2" xfId="1933"/>
    <cellStyle name="Comma 4 2 6 2 2 2" xfId="18577"/>
    <cellStyle name="Comma 4 2 6 2 2 3" xfId="16493"/>
    <cellStyle name="Comma 4 2 6 2 2 4" xfId="14409"/>
    <cellStyle name="Comma 4 2 6 2 2 5" xfId="12325"/>
    <cellStyle name="Comma 4 2 6 2 2 6" xfId="10241"/>
    <cellStyle name="Comma 4 2 6 2 2 7" xfId="8157"/>
    <cellStyle name="Comma 4 2 6 2 2 8" xfId="6073"/>
    <cellStyle name="Comma 4 2 6 2 2 9" xfId="4017"/>
    <cellStyle name="Comma 4 2 6 2 3" xfId="17535"/>
    <cellStyle name="Comma 4 2 6 2 4" xfId="15451"/>
    <cellStyle name="Comma 4 2 6 2 5" xfId="13367"/>
    <cellStyle name="Comma 4 2 6 2 6" xfId="11283"/>
    <cellStyle name="Comma 4 2 6 2 7" xfId="9199"/>
    <cellStyle name="Comma 4 2 6 2 8" xfId="7115"/>
    <cellStyle name="Comma 4 2 6 2 9" xfId="5045"/>
    <cellStyle name="Comma 4 2 6 3" xfId="1419"/>
    <cellStyle name="Comma 4 2 6 3 2" xfId="18063"/>
    <cellStyle name="Comma 4 2 6 3 3" xfId="15979"/>
    <cellStyle name="Comma 4 2 6 3 4" xfId="13895"/>
    <cellStyle name="Comma 4 2 6 3 5" xfId="11811"/>
    <cellStyle name="Comma 4 2 6 3 6" xfId="9727"/>
    <cellStyle name="Comma 4 2 6 3 7" xfId="7643"/>
    <cellStyle name="Comma 4 2 6 3 8" xfId="5559"/>
    <cellStyle name="Comma 4 2 6 3 9" xfId="3503"/>
    <cellStyle name="Comma 4 2 6 4" xfId="17021"/>
    <cellStyle name="Comma 4 2 6 5" xfId="14937"/>
    <cellStyle name="Comma 4 2 6 6" xfId="12853"/>
    <cellStyle name="Comma 4 2 6 7" xfId="10769"/>
    <cellStyle name="Comma 4 2 6 8" xfId="8685"/>
    <cellStyle name="Comma 4 2 6 9" xfId="6601"/>
    <cellStyle name="Comma 4 2 7" xfId="632"/>
    <cellStyle name="Comma 4 2 7 10" xfId="2718"/>
    <cellStyle name="Comma 4 2 7 2" xfId="1676"/>
    <cellStyle name="Comma 4 2 7 2 2" xfId="18320"/>
    <cellStyle name="Comma 4 2 7 2 3" xfId="16236"/>
    <cellStyle name="Comma 4 2 7 2 4" xfId="14152"/>
    <cellStyle name="Comma 4 2 7 2 5" xfId="12068"/>
    <cellStyle name="Comma 4 2 7 2 6" xfId="9984"/>
    <cellStyle name="Comma 4 2 7 2 7" xfId="7900"/>
    <cellStyle name="Comma 4 2 7 2 8" xfId="5816"/>
    <cellStyle name="Comma 4 2 7 2 9" xfId="3760"/>
    <cellStyle name="Comma 4 2 7 3" xfId="17278"/>
    <cellStyle name="Comma 4 2 7 4" xfId="15194"/>
    <cellStyle name="Comma 4 2 7 5" xfId="13110"/>
    <cellStyle name="Comma 4 2 7 6" xfId="11026"/>
    <cellStyle name="Comma 4 2 7 7" xfId="8942"/>
    <cellStyle name="Comma 4 2 7 8" xfId="6858"/>
    <cellStyle name="Comma 4 2 7 9" xfId="4788"/>
    <cellStyle name="Comma 4 2 8" xfId="1151"/>
    <cellStyle name="Comma 4 2 8 2" xfId="17795"/>
    <cellStyle name="Comma 4 2 8 3" xfId="15711"/>
    <cellStyle name="Comma 4 2 8 4" xfId="13627"/>
    <cellStyle name="Comma 4 2 8 5" xfId="11543"/>
    <cellStyle name="Comma 4 2 8 6" xfId="9459"/>
    <cellStyle name="Comma 4 2 8 7" xfId="7375"/>
    <cellStyle name="Comma 4 2 8 8" xfId="5302"/>
    <cellStyle name="Comma 4 2 8 9" xfId="3235"/>
    <cellStyle name="Comma 4 2 9" xfId="16753"/>
    <cellStyle name="Comma 4 3" xfId="101"/>
    <cellStyle name="Comma 4 3 10" xfId="12594"/>
    <cellStyle name="Comma 4 3 11" xfId="10510"/>
    <cellStyle name="Comma 4 3 12" xfId="8426"/>
    <cellStyle name="Comma 4 3 13" xfId="6342"/>
    <cellStyle name="Comma 4 3 14" xfId="4283"/>
    <cellStyle name="Comma 4 3 15" xfId="2202"/>
    <cellStyle name="Comma 4 3 2" xfId="179"/>
    <cellStyle name="Comma 4 3 2 10" xfId="8502"/>
    <cellStyle name="Comma 4 3 2 11" xfId="6418"/>
    <cellStyle name="Comma 4 3 2 12" xfId="4355"/>
    <cellStyle name="Comma 4 3 2 13" xfId="2278"/>
    <cellStyle name="Comma 4 3 2 2" xfId="301"/>
    <cellStyle name="Comma 4 3 2 2 10" xfId="6532"/>
    <cellStyle name="Comma 4 3 2 2 11" xfId="4463"/>
    <cellStyle name="Comma 4 3 2 2 12" xfId="2392"/>
    <cellStyle name="Comma 4 3 2 2 2" xfId="564"/>
    <cellStyle name="Comma 4 3 2 2 2 10" xfId="4720"/>
    <cellStyle name="Comma 4 3 2 2 2 11" xfId="2650"/>
    <cellStyle name="Comma 4 3 2 2 2 2" xfId="1078"/>
    <cellStyle name="Comma 4 3 2 2 2 2 10" xfId="3164"/>
    <cellStyle name="Comma 4 3 2 2 2 2 2" xfId="2122"/>
    <cellStyle name="Comma 4 3 2 2 2 2 2 2" xfId="18766"/>
    <cellStyle name="Comma 4 3 2 2 2 2 2 3" xfId="16682"/>
    <cellStyle name="Comma 4 3 2 2 2 2 2 4" xfId="14598"/>
    <cellStyle name="Comma 4 3 2 2 2 2 2 5" xfId="12514"/>
    <cellStyle name="Comma 4 3 2 2 2 2 2 6" xfId="10430"/>
    <cellStyle name="Comma 4 3 2 2 2 2 2 7" xfId="8346"/>
    <cellStyle name="Comma 4 3 2 2 2 2 2 8" xfId="6262"/>
    <cellStyle name="Comma 4 3 2 2 2 2 2 9" xfId="4206"/>
    <cellStyle name="Comma 4 3 2 2 2 2 3" xfId="17724"/>
    <cellStyle name="Comma 4 3 2 2 2 2 4" xfId="15640"/>
    <cellStyle name="Comma 4 3 2 2 2 2 5" xfId="13556"/>
    <cellStyle name="Comma 4 3 2 2 2 2 6" xfId="11472"/>
    <cellStyle name="Comma 4 3 2 2 2 2 7" xfId="9388"/>
    <cellStyle name="Comma 4 3 2 2 2 2 8" xfId="7304"/>
    <cellStyle name="Comma 4 3 2 2 2 2 9" xfId="5234"/>
    <cellStyle name="Comma 4 3 2 2 2 3" xfId="1608"/>
    <cellStyle name="Comma 4 3 2 2 2 3 2" xfId="18252"/>
    <cellStyle name="Comma 4 3 2 2 2 3 3" xfId="16168"/>
    <cellStyle name="Comma 4 3 2 2 2 3 4" xfId="14084"/>
    <cellStyle name="Comma 4 3 2 2 2 3 5" xfId="12000"/>
    <cellStyle name="Comma 4 3 2 2 2 3 6" xfId="9916"/>
    <cellStyle name="Comma 4 3 2 2 2 3 7" xfId="7832"/>
    <cellStyle name="Comma 4 3 2 2 2 3 8" xfId="5748"/>
    <cellStyle name="Comma 4 3 2 2 2 3 9" xfId="3692"/>
    <cellStyle name="Comma 4 3 2 2 2 4" xfId="17210"/>
    <cellStyle name="Comma 4 3 2 2 2 5" xfId="15126"/>
    <cellStyle name="Comma 4 3 2 2 2 6" xfId="13042"/>
    <cellStyle name="Comma 4 3 2 2 2 7" xfId="10958"/>
    <cellStyle name="Comma 4 3 2 2 2 8" xfId="8874"/>
    <cellStyle name="Comma 4 3 2 2 2 9" xfId="6790"/>
    <cellStyle name="Comma 4 3 2 2 3" xfId="821"/>
    <cellStyle name="Comma 4 3 2 2 3 10" xfId="2907"/>
    <cellStyle name="Comma 4 3 2 2 3 2" xfId="1865"/>
    <cellStyle name="Comma 4 3 2 2 3 2 2" xfId="18509"/>
    <cellStyle name="Comma 4 3 2 2 3 2 3" xfId="16425"/>
    <cellStyle name="Comma 4 3 2 2 3 2 4" xfId="14341"/>
    <cellStyle name="Comma 4 3 2 2 3 2 5" xfId="12257"/>
    <cellStyle name="Comma 4 3 2 2 3 2 6" xfId="10173"/>
    <cellStyle name="Comma 4 3 2 2 3 2 7" xfId="8089"/>
    <cellStyle name="Comma 4 3 2 2 3 2 8" xfId="6005"/>
    <cellStyle name="Comma 4 3 2 2 3 2 9" xfId="3949"/>
    <cellStyle name="Comma 4 3 2 2 3 3" xfId="17467"/>
    <cellStyle name="Comma 4 3 2 2 3 4" xfId="15383"/>
    <cellStyle name="Comma 4 3 2 2 3 5" xfId="13299"/>
    <cellStyle name="Comma 4 3 2 2 3 6" xfId="11215"/>
    <cellStyle name="Comma 4 3 2 2 3 7" xfId="9131"/>
    <cellStyle name="Comma 4 3 2 2 3 8" xfId="7047"/>
    <cellStyle name="Comma 4 3 2 2 3 9" xfId="4977"/>
    <cellStyle name="Comma 4 3 2 2 4" xfId="1350"/>
    <cellStyle name="Comma 4 3 2 2 4 2" xfId="17994"/>
    <cellStyle name="Comma 4 3 2 2 4 3" xfId="15910"/>
    <cellStyle name="Comma 4 3 2 2 4 4" xfId="13826"/>
    <cellStyle name="Comma 4 3 2 2 4 5" xfId="11742"/>
    <cellStyle name="Comma 4 3 2 2 4 6" xfId="9658"/>
    <cellStyle name="Comma 4 3 2 2 4 7" xfId="7574"/>
    <cellStyle name="Comma 4 3 2 2 4 8" xfId="5491"/>
    <cellStyle name="Comma 4 3 2 2 4 9" xfId="3434"/>
    <cellStyle name="Comma 4 3 2 2 5" xfId="16952"/>
    <cellStyle name="Comma 4 3 2 2 6" xfId="14868"/>
    <cellStyle name="Comma 4 3 2 2 7" xfId="12784"/>
    <cellStyle name="Comma 4 3 2 2 8" xfId="10700"/>
    <cellStyle name="Comma 4 3 2 2 9" xfId="8616"/>
    <cellStyle name="Comma 4 3 2 3" xfId="456"/>
    <cellStyle name="Comma 4 3 2 3 10" xfId="4612"/>
    <cellStyle name="Comma 4 3 2 3 11" xfId="2542"/>
    <cellStyle name="Comma 4 3 2 3 2" xfId="970"/>
    <cellStyle name="Comma 4 3 2 3 2 10" xfId="3056"/>
    <cellStyle name="Comma 4 3 2 3 2 2" xfId="2014"/>
    <cellStyle name="Comma 4 3 2 3 2 2 2" xfId="18658"/>
    <cellStyle name="Comma 4 3 2 3 2 2 3" xfId="16574"/>
    <cellStyle name="Comma 4 3 2 3 2 2 4" xfId="14490"/>
    <cellStyle name="Comma 4 3 2 3 2 2 5" xfId="12406"/>
    <cellStyle name="Comma 4 3 2 3 2 2 6" xfId="10322"/>
    <cellStyle name="Comma 4 3 2 3 2 2 7" xfId="8238"/>
    <cellStyle name="Comma 4 3 2 3 2 2 8" xfId="6154"/>
    <cellStyle name="Comma 4 3 2 3 2 2 9" xfId="4098"/>
    <cellStyle name="Comma 4 3 2 3 2 3" xfId="17616"/>
    <cellStyle name="Comma 4 3 2 3 2 4" xfId="15532"/>
    <cellStyle name="Comma 4 3 2 3 2 5" xfId="13448"/>
    <cellStyle name="Comma 4 3 2 3 2 6" xfId="11364"/>
    <cellStyle name="Comma 4 3 2 3 2 7" xfId="9280"/>
    <cellStyle name="Comma 4 3 2 3 2 8" xfId="7196"/>
    <cellStyle name="Comma 4 3 2 3 2 9" xfId="5126"/>
    <cellStyle name="Comma 4 3 2 3 3" xfId="1500"/>
    <cellStyle name="Comma 4 3 2 3 3 2" xfId="18144"/>
    <cellStyle name="Comma 4 3 2 3 3 3" xfId="16060"/>
    <cellStyle name="Comma 4 3 2 3 3 4" xfId="13976"/>
    <cellStyle name="Comma 4 3 2 3 3 5" xfId="11892"/>
    <cellStyle name="Comma 4 3 2 3 3 6" xfId="9808"/>
    <cellStyle name="Comma 4 3 2 3 3 7" xfId="7724"/>
    <cellStyle name="Comma 4 3 2 3 3 8" xfId="5640"/>
    <cellStyle name="Comma 4 3 2 3 3 9" xfId="3584"/>
    <cellStyle name="Comma 4 3 2 3 4" xfId="17102"/>
    <cellStyle name="Comma 4 3 2 3 5" xfId="15018"/>
    <cellStyle name="Comma 4 3 2 3 6" xfId="12934"/>
    <cellStyle name="Comma 4 3 2 3 7" xfId="10850"/>
    <cellStyle name="Comma 4 3 2 3 8" xfId="8766"/>
    <cellStyle name="Comma 4 3 2 3 9" xfId="6682"/>
    <cellStyle name="Comma 4 3 2 4" xfId="713"/>
    <cellStyle name="Comma 4 3 2 4 10" xfId="2799"/>
    <cellStyle name="Comma 4 3 2 4 2" xfId="1757"/>
    <cellStyle name="Comma 4 3 2 4 2 2" xfId="18401"/>
    <cellStyle name="Comma 4 3 2 4 2 3" xfId="16317"/>
    <cellStyle name="Comma 4 3 2 4 2 4" xfId="14233"/>
    <cellStyle name="Comma 4 3 2 4 2 5" xfId="12149"/>
    <cellStyle name="Comma 4 3 2 4 2 6" xfId="10065"/>
    <cellStyle name="Comma 4 3 2 4 2 7" xfId="7981"/>
    <cellStyle name="Comma 4 3 2 4 2 8" xfId="5897"/>
    <cellStyle name="Comma 4 3 2 4 2 9" xfId="3841"/>
    <cellStyle name="Comma 4 3 2 4 3" xfId="17359"/>
    <cellStyle name="Comma 4 3 2 4 4" xfId="15275"/>
    <cellStyle name="Comma 4 3 2 4 5" xfId="13191"/>
    <cellStyle name="Comma 4 3 2 4 6" xfId="11107"/>
    <cellStyle name="Comma 4 3 2 4 7" xfId="9023"/>
    <cellStyle name="Comma 4 3 2 4 8" xfId="6939"/>
    <cellStyle name="Comma 4 3 2 4 9" xfId="4869"/>
    <cellStyle name="Comma 4 3 2 5" xfId="1236"/>
    <cellStyle name="Comma 4 3 2 5 2" xfId="17880"/>
    <cellStyle name="Comma 4 3 2 5 3" xfId="15796"/>
    <cellStyle name="Comma 4 3 2 5 4" xfId="13712"/>
    <cellStyle name="Comma 4 3 2 5 5" xfId="11628"/>
    <cellStyle name="Comma 4 3 2 5 6" xfId="9544"/>
    <cellStyle name="Comma 4 3 2 5 7" xfId="7460"/>
    <cellStyle name="Comma 4 3 2 5 8" xfId="5383"/>
    <cellStyle name="Comma 4 3 2 5 9" xfId="3320"/>
    <cellStyle name="Comma 4 3 2 6" xfId="16838"/>
    <cellStyle name="Comma 4 3 2 7" xfId="14754"/>
    <cellStyle name="Comma 4 3 2 8" xfId="12670"/>
    <cellStyle name="Comma 4 3 2 9" xfId="10586"/>
    <cellStyle name="Comma 4 3 3" xfId="140"/>
    <cellStyle name="Comma 4 3 3 10" xfId="8464"/>
    <cellStyle name="Comma 4 3 3 11" xfId="6380"/>
    <cellStyle name="Comma 4 3 3 12" xfId="4319"/>
    <cellStyle name="Comma 4 3 3 13" xfId="2240"/>
    <cellStyle name="Comma 4 3 3 2" xfId="262"/>
    <cellStyle name="Comma 4 3 3 2 10" xfId="6494"/>
    <cellStyle name="Comma 4 3 3 2 11" xfId="4427"/>
    <cellStyle name="Comma 4 3 3 2 12" xfId="2354"/>
    <cellStyle name="Comma 4 3 3 2 2" xfId="528"/>
    <cellStyle name="Comma 4 3 3 2 2 10" xfId="4684"/>
    <cellStyle name="Comma 4 3 3 2 2 11" xfId="2614"/>
    <cellStyle name="Comma 4 3 3 2 2 2" xfId="1042"/>
    <cellStyle name="Comma 4 3 3 2 2 2 10" xfId="3128"/>
    <cellStyle name="Comma 4 3 3 2 2 2 2" xfId="2086"/>
    <cellStyle name="Comma 4 3 3 2 2 2 2 2" xfId="18730"/>
    <cellStyle name="Comma 4 3 3 2 2 2 2 3" xfId="16646"/>
    <cellStyle name="Comma 4 3 3 2 2 2 2 4" xfId="14562"/>
    <cellStyle name="Comma 4 3 3 2 2 2 2 5" xfId="12478"/>
    <cellStyle name="Comma 4 3 3 2 2 2 2 6" xfId="10394"/>
    <cellStyle name="Comma 4 3 3 2 2 2 2 7" xfId="8310"/>
    <cellStyle name="Comma 4 3 3 2 2 2 2 8" xfId="6226"/>
    <cellStyle name="Comma 4 3 3 2 2 2 2 9" xfId="4170"/>
    <cellStyle name="Comma 4 3 3 2 2 2 3" xfId="17688"/>
    <cellStyle name="Comma 4 3 3 2 2 2 4" xfId="15604"/>
    <cellStyle name="Comma 4 3 3 2 2 2 5" xfId="13520"/>
    <cellStyle name="Comma 4 3 3 2 2 2 6" xfId="11436"/>
    <cellStyle name="Comma 4 3 3 2 2 2 7" xfId="9352"/>
    <cellStyle name="Comma 4 3 3 2 2 2 8" xfId="7268"/>
    <cellStyle name="Comma 4 3 3 2 2 2 9" xfId="5198"/>
    <cellStyle name="Comma 4 3 3 2 2 3" xfId="1572"/>
    <cellStyle name="Comma 4 3 3 2 2 3 2" xfId="18216"/>
    <cellStyle name="Comma 4 3 3 2 2 3 3" xfId="16132"/>
    <cellStyle name="Comma 4 3 3 2 2 3 4" xfId="14048"/>
    <cellStyle name="Comma 4 3 3 2 2 3 5" xfId="11964"/>
    <cellStyle name="Comma 4 3 3 2 2 3 6" xfId="9880"/>
    <cellStyle name="Comma 4 3 3 2 2 3 7" xfId="7796"/>
    <cellStyle name="Comma 4 3 3 2 2 3 8" xfId="5712"/>
    <cellStyle name="Comma 4 3 3 2 2 3 9" xfId="3656"/>
    <cellStyle name="Comma 4 3 3 2 2 4" xfId="17174"/>
    <cellStyle name="Comma 4 3 3 2 2 5" xfId="15090"/>
    <cellStyle name="Comma 4 3 3 2 2 6" xfId="13006"/>
    <cellStyle name="Comma 4 3 3 2 2 7" xfId="10922"/>
    <cellStyle name="Comma 4 3 3 2 2 8" xfId="8838"/>
    <cellStyle name="Comma 4 3 3 2 2 9" xfId="6754"/>
    <cellStyle name="Comma 4 3 3 2 3" xfId="785"/>
    <cellStyle name="Comma 4 3 3 2 3 10" xfId="2871"/>
    <cellStyle name="Comma 4 3 3 2 3 2" xfId="1829"/>
    <cellStyle name="Comma 4 3 3 2 3 2 2" xfId="18473"/>
    <cellStyle name="Comma 4 3 3 2 3 2 3" xfId="16389"/>
    <cellStyle name="Comma 4 3 3 2 3 2 4" xfId="14305"/>
    <cellStyle name="Comma 4 3 3 2 3 2 5" xfId="12221"/>
    <cellStyle name="Comma 4 3 3 2 3 2 6" xfId="10137"/>
    <cellStyle name="Comma 4 3 3 2 3 2 7" xfId="8053"/>
    <cellStyle name="Comma 4 3 3 2 3 2 8" xfId="5969"/>
    <cellStyle name="Comma 4 3 3 2 3 2 9" xfId="3913"/>
    <cellStyle name="Comma 4 3 3 2 3 3" xfId="17431"/>
    <cellStyle name="Comma 4 3 3 2 3 4" xfId="15347"/>
    <cellStyle name="Comma 4 3 3 2 3 5" xfId="13263"/>
    <cellStyle name="Comma 4 3 3 2 3 6" xfId="11179"/>
    <cellStyle name="Comma 4 3 3 2 3 7" xfId="9095"/>
    <cellStyle name="Comma 4 3 3 2 3 8" xfId="7011"/>
    <cellStyle name="Comma 4 3 3 2 3 9" xfId="4941"/>
    <cellStyle name="Comma 4 3 3 2 4" xfId="1312"/>
    <cellStyle name="Comma 4 3 3 2 4 2" xfId="17956"/>
    <cellStyle name="Comma 4 3 3 2 4 3" xfId="15872"/>
    <cellStyle name="Comma 4 3 3 2 4 4" xfId="13788"/>
    <cellStyle name="Comma 4 3 3 2 4 5" xfId="11704"/>
    <cellStyle name="Comma 4 3 3 2 4 6" xfId="9620"/>
    <cellStyle name="Comma 4 3 3 2 4 7" xfId="7536"/>
    <cellStyle name="Comma 4 3 3 2 4 8" xfId="5455"/>
    <cellStyle name="Comma 4 3 3 2 4 9" xfId="3396"/>
    <cellStyle name="Comma 4 3 3 2 5" xfId="16914"/>
    <cellStyle name="Comma 4 3 3 2 6" xfId="14830"/>
    <cellStyle name="Comma 4 3 3 2 7" xfId="12746"/>
    <cellStyle name="Comma 4 3 3 2 8" xfId="10662"/>
    <cellStyle name="Comma 4 3 3 2 9" xfId="8578"/>
    <cellStyle name="Comma 4 3 3 3" xfId="420"/>
    <cellStyle name="Comma 4 3 3 3 10" xfId="4576"/>
    <cellStyle name="Comma 4 3 3 3 11" xfId="2506"/>
    <cellStyle name="Comma 4 3 3 3 2" xfId="934"/>
    <cellStyle name="Comma 4 3 3 3 2 10" xfId="3020"/>
    <cellStyle name="Comma 4 3 3 3 2 2" xfId="1978"/>
    <cellStyle name="Comma 4 3 3 3 2 2 2" xfId="18622"/>
    <cellStyle name="Comma 4 3 3 3 2 2 3" xfId="16538"/>
    <cellStyle name="Comma 4 3 3 3 2 2 4" xfId="14454"/>
    <cellStyle name="Comma 4 3 3 3 2 2 5" xfId="12370"/>
    <cellStyle name="Comma 4 3 3 3 2 2 6" xfId="10286"/>
    <cellStyle name="Comma 4 3 3 3 2 2 7" xfId="8202"/>
    <cellStyle name="Comma 4 3 3 3 2 2 8" xfId="6118"/>
    <cellStyle name="Comma 4 3 3 3 2 2 9" xfId="4062"/>
    <cellStyle name="Comma 4 3 3 3 2 3" xfId="17580"/>
    <cellStyle name="Comma 4 3 3 3 2 4" xfId="15496"/>
    <cellStyle name="Comma 4 3 3 3 2 5" xfId="13412"/>
    <cellStyle name="Comma 4 3 3 3 2 6" xfId="11328"/>
    <cellStyle name="Comma 4 3 3 3 2 7" xfId="9244"/>
    <cellStyle name="Comma 4 3 3 3 2 8" xfId="7160"/>
    <cellStyle name="Comma 4 3 3 3 2 9" xfId="5090"/>
    <cellStyle name="Comma 4 3 3 3 3" xfId="1464"/>
    <cellStyle name="Comma 4 3 3 3 3 2" xfId="18108"/>
    <cellStyle name="Comma 4 3 3 3 3 3" xfId="16024"/>
    <cellStyle name="Comma 4 3 3 3 3 4" xfId="13940"/>
    <cellStyle name="Comma 4 3 3 3 3 5" xfId="11856"/>
    <cellStyle name="Comma 4 3 3 3 3 6" xfId="9772"/>
    <cellStyle name="Comma 4 3 3 3 3 7" xfId="7688"/>
    <cellStyle name="Comma 4 3 3 3 3 8" xfId="5604"/>
    <cellStyle name="Comma 4 3 3 3 3 9" xfId="3548"/>
    <cellStyle name="Comma 4 3 3 3 4" xfId="17066"/>
    <cellStyle name="Comma 4 3 3 3 5" xfId="14982"/>
    <cellStyle name="Comma 4 3 3 3 6" xfId="12898"/>
    <cellStyle name="Comma 4 3 3 3 7" xfId="10814"/>
    <cellStyle name="Comma 4 3 3 3 8" xfId="8730"/>
    <cellStyle name="Comma 4 3 3 3 9" xfId="6646"/>
    <cellStyle name="Comma 4 3 3 4" xfId="677"/>
    <cellStyle name="Comma 4 3 3 4 10" xfId="2763"/>
    <cellStyle name="Comma 4 3 3 4 2" xfId="1721"/>
    <cellStyle name="Comma 4 3 3 4 2 2" xfId="18365"/>
    <cellStyle name="Comma 4 3 3 4 2 3" xfId="16281"/>
    <cellStyle name="Comma 4 3 3 4 2 4" xfId="14197"/>
    <cellStyle name="Comma 4 3 3 4 2 5" xfId="12113"/>
    <cellStyle name="Comma 4 3 3 4 2 6" xfId="10029"/>
    <cellStyle name="Comma 4 3 3 4 2 7" xfId="7945"/>
    <cellStyle name="Comma 4 3 3 4 2 8" xfId="5861"/>
    <cellStyle name="Comma 4 3 3 4 2 9" xfId="3805"/>
    <cellStyle name="Comma 4 3 3 4 3" xfId="17323"/>
    <cellStyle name="Comma 4 3 3 4 4" xfId="15239"/>
    <cellStyle name="Comma 4 3 3 4 5" xfId="13155"/>
    <cellStyle name="Comma 4 3 3 4 6" xfId="11071"/>
    <cellStyle name="Comma 4 3 3 4 7" xfId="8987"/>
    <cellStyle name="Comma 4 3 3 4 8" xfId="6903"/>
    <cellStyle name="Comma 4 3 3 4 9" xfId="4833"/>
    <cellStyle name="Comma 4 3 3 5" xfId="1198"/>
    <cellStyle name="Comma 4 3 3 5 2" xfId="17842"/>
    <cellStyle name="Comma 4 3 3 5 3" xfId="15758"/>
    <cellStyle name="Comma 4 3 3 5 4" xfId="13674"/>
    <cellStyle name="Comma 4 3 3 5 5" xfId="11590"/>
    <cellStyle name="Comma 4 3 3 5 6" xfId="9506"/>
    <cellStyle name="Comma 4 3 3 5 7" xfId="7422"/>
    <cellStyle name="Comma 4 3 3 5 8" xfId="5347"/>
    <cellStyle name="Comma 4 3 3 5 9" xfId="3282"/>
    <cellStyle name="Comma 4 3 3 6" xfId="16800"/>
    <cellStyle name="Comma 4 3 3 7" xfId="14716"/>
    <cellStyle name="Comma 4 3 3 8" xfId="12632"/>
    <cellStyle name="Comma 4 3 3 9" xfId="10548"/>
    <cellStyle name="Comma 4 3 4" xfId="223"/>
    <cellStyle name="Comma 4 3 4 10" xfId="6456"/>
    <cellStyle name="Comma 4 3 4 11" xfId="4391"/>
    <cellStyle name="Comma 4 3 4 12" xfId="2316"/>
    <cellStyle name="Comma 4 3 4 2" xfId="492"/>
    <cellStyle name="Comma 4 3 4 2 10" xfId="4648"/>
    <cellStyle name="Comma 4 3 4 2 11" xfId="2578"/>
    <cellStyle name="Comma 4 3 4 2 2" xfId="1006"/>
    <cellStyle name="Comma 4 3 4 2 2 10" xfId="3092"/>
    <cellStyle name="Comma 4 3 4 2 2 2" xfId="2050"/>
    <cellStyle name="Comma 4 3 4 2 2 2 2" xfId="18694"/>
    <cellStyle name="Comma 4 3 4 2 2 2 3" xfId="16610"/>
    <cellStyle name="Comma 4 3 4 2 2 2 4" xfId="14526"/>
    <cellStyle name="Comma 4 3 4 2 2 2 5" xfId="12442"/>
    <cellStyle name="Comma 4 3 4 2 2 2 6" xfId="10358"/>
    <cellStyle name="Comma 4 3 4 2 2 2 7" xfId="8274"/>
    <cellStyle name="Comma 4 3 4 2 2 2 8" xfId="6190"/>
    <cellStyle name="Comma 4 3 4 2 2 2 9" xfId="4134"/>
    <cellStyle name="Comma 4 3 4 2 2 3" xfId="17652"/>
    <cellStyle name="Comma 4 3 4 2 2 4" xfId="15568"/>
    <cellStyle name="Comma 4 3 4 2 2 5" xfId="13484"/>
    <cellStyle name="Comma 4 3 4 2 2 6" xfId="11400"/>
    <cellStyle name="Comma 4 3 4 2 2 7" xfId="9316"/>
    <cellStyle name="Comma 4 3 4 2 2 8" xfId="7232"/>
    <cellStyle name="Comma 4 3 4 2 2 9" xfId="5162"/>
    <cellStyle name="Comma 4 3 4 2 3" xfId="1536"/>
    <cellStyle name="Comma 4 3 4 2 3 2" xfId="18180"/>
    <cellStyle name="Comma 4 3 4 2 3 3" xfId="16096"/>
    <cellStyle name="Comma 4 3 4 2 3 4" xfId="14012"/>
    <cellStyle name="Comma 4 3 4 2 3 5" xfId="11928"/>
    <cellStyle name="Comma 4 3 4 2 3 6" xfId="9844"/>
    <cellStyle name="Comma 4 3 4 2 3 7" xfId="7760"/>
    <cellStyle name="Comma 4 3 4 2 3 8" xfId="5676"/>
    <cellStyle name="Comma 4 3 4 2 3 9" xfId="3620"/>
    <cellStyle name="Comma 4 3 4 2 4" xfId="17138"/>
    <cellStyle name="Comma 4 3 4 2 5" xfId="15054"/>
    <cellStyle name="Comma 4 3 4 2 6" xfId="12970"/>
    <cellStyle name="Comma 4 3 4 2 7" xfId="10886"/>
    <cellStyle name="Comma 4 3 4 2 8" xfId="8802"/>
    <cellStyle name="Comma 4 3 4 2 9" xfId="6718"/>
    <cellStyle name="Comma 4 3 4 3" xfId="749"/>
    <cellStyle name="Comma 4 3 4 3 10" xfId="2835"/>
    <cellStyle name="Comma 4 3 4 3 2" xfId="1793"/>
    <cellStyle name="Comma 4 3 4 3 2 2" xfId="18437"/>
    <cellStyle name="Comma 4 3 4 3 2 3" xfId="16353"/>
    <cellStyle name="Comma 4 3 4 3 2 4" xfId="14269"/>
    <cellStyle name="Comma 4 3 4 3 2 5" xfId="12185"/>
    <cellStyle name="Comma 4 3 4 3 2 6" xfId="10101"/>
    <cellStyle name="Comma 4 3 4 3 2 7" xfId="8017"/>
    <cellStyle name="Comma 4 3 4 3 2 8" xfId="5933"/>
    <cellStyle name="Comma 4 3 4 3 2 9" xfId="3877"/>
    <cellStyle name="Comma 4 3 4 3 3" xfId="17395"/>
    <cellStyle name="Comma 4 3 4 3 4" xfId="15311"/>
    <cellStyle name="Comma 4 3 4 3 5" xfId="13227"/>
    <cellStyle name="Comma 4 3 4 3 6" xfId="11143"/>
    <cellStyle name="Comma 4 3 4 3 7" xfId="9059"/>
    <cellStyle name="Comma 4 3 4 3 8" xfId="6975"/>
    <cellStyle name="Comma 4 3 4 3 9" xfId="4905"/>
    <cellStyle name="Comma 4 3 4 4" xfId="1274"/>
    <cellStyle name="Comma 4 3 4 4 2" xfId="17918"/>
    <cellStyle name="Comma 4 3 4 4 3" xfId="15834"/>
    <cellStyle name="Comma 4 3 4 4 4" xfId="13750"/>
    <cellStyle name="Comma 4 3 4 4 5" xfId="11666"/>
    <cellStyle name="Comma 4 3 4 4 6" xfId="9582"/>
    <cellStyle name="Comma 4 3 4 4 7" xfId="7498"/>
    <cellStyle name="Comma 4 3 4 4 8" xfId="5419"/>
    <cellStyle name="Comma 4 3 4 4 9" xfId="3358"/>
    <cellStyle name="Comma 4 3 4 5" xfId="16876"/>
    <cellStyle name="Comma 4 3 4 6" xfId="14792"/>
    <cellStyle name="Comma 4 3 4 7" xfId="12708"/>
    <cellStyle name="Comma 4 3 4 8" xfId="10624"/>
    <cellStyle name="Comma 4 3 4 9" xfId="8540"/>
    <cellStyle name="Comma 4 3 5" xfId="384"/>
    <cellStyle name="Comma 4 3 5 10" xfId="4540"/>
    <cellStyle name="Comma 4 3 5 11" xfId="2470"/>
    <cellStyle name="Comma 4 3 5 2" xfId="898"/>
    <cellStyle name="Comma 4 3 5 2 10" xfId="2984"/>
    <cellStyle name="Comma 4 3 5 2 2" xfId="1942"/>
    <cellStyle name="Comma 4 3 5 2 2 2" xfId="18586"/>
    <cellStyle name="Comma 4 3 5 2 2 3" xfId="16502"/>
    <cellStyle name="Comma 4 3 5 2 2 4" xfId="14418"/>
    <cellStyle name="Comma 4 3 5 2 2 5" xfId="12334"/>
    <cellStyle name="Comma 4 3 5 2 2 6" xfId="10250"/>
    <cellStyle name="Comma 4 3 5 2 2 7" xfId="8166"/>
    <cellStyle name="Comma 4 3 5 2 2 8" xfId="6082"/>
    <cellStyle name="Comma 4 3 5 2 2 9" xfId="4026"/>
    <cellStyle name="Comma 4 3 5 2 3" xfId="17544"/>
    <cellStyle name="Comma 4 3 5 2 4" xfId="15460"/>
    <cellStyle name="Comma 4 3 5 2 5" xfId="13376"/>
    <cellStyle name="Comma 4 3 5 2 6" xfId="11292"/>
    <cellStyle name="Comma 4 3 5 2 7" xfId="9208"/>
    <cellStyle name="Comma 4 3 5 2 8" xfId="7124"/>
    <cellStyle name="Comma 4 3 5 2 9" xfId="5054"/>
    <cellStyle name="Comma 4 3 5 3" xfId="1428"/>
    <cellStyle name="Comma 4 3 5 3 2" xfId="18072"/>
    <cellStyle name="Comma 4 3 5 3 3" xfId="15988"/>
    <cellStyle name="Comma 4 3 5 3 4" xfId="13904"/>
    <cellStyle name="Comma 4 3 5 3 5" xfId="11820"/>
    <cellStyle name="Comma 4 3 5 3 6" xfId="9736"/>
    <cellStyle name="Comma 4 3 5 3 7" xfId="7652"/>
    <cellStyle name="Comma 4 3 5 3 8" xfId="5568"/>
    <cellStyle name="Comma 4 3 5 3 9" xfId="3512"/>
    <cellStyle name="Comma 4 3 5 4" xfId="17030"/>
    <cellStyle name="Comma 4 3 5 5" xfId="14946"/>
    <cellStyle name="Comma 4 3 5 6" xfId="12862"/>
    <cellStyle name="Comma 4 3 5 7" xfId="10778"/>
    <cellStyle name="Comma 4 3 5 8" xfId="8694"/>
    <cellStyle name="Comma 4 3 5 9" xfId="6610"/>
    <cellStyle name="Comma 4 3 6" xfId="641"/>
    <cellStyle name="Comma 4 3 6 10" xfId="2727"/>
    <cellStyle name="Comma 4 3 6 2" xfId="1685"/>
    <cellStyle name="Comma 4 3 6 2 2" xfId="18329"/>
    <cellStyle name="Comma 4 3 6 2 3" xfId="16245"/>
    <cellStyle name="Comma 4 3 6 2 4" xfId="14161"/>
    <cellStyle name="Comma 4 3 6 2 5" xfId="12077"/>
    <cellStyle name="Comma 4 3 6 2 6" xfId="9993"/>
    <cellStyle name="Comma 4 3 6 2 7" xfId="7909"/>
    <cellStyle name="Comma 4 3 6 2 8" xfId="5825"/>
    <cellStyle name="Comma 4 3 6 2 9" xfId="3769"/>
    <cellStyle name="Comma 4 3 6 3" xfId="17287"/>
    <cellStyle name="Comma 4 3 6 4" xfId="15203"/>
    <cellStyle name="Comma 4 3 6 5" xfId="13119"/>
    <cellStyle name="Comma 4 3 6 6" xfId="11035"/>
    <cellStyle name="Comma 4 3 6 7" xfId="8951"/>
    <cellStyle name="Comma 4 3 6 8" xfId="6867"/>
    <cellStyle name="Comma 4 3 6 9" xfId="4797"/>
    <cellStyle name="Comma 4 3 7" xfId="1160"/>
    <cellStyle name="Comma 4 3 7 2" xfId="17804"/>
    <cellStyle name="Comma 4 3 7 3" xfId="15720"/>
    <cellStyle name="Comma 4 3 7 4" xfId="13636"/>
    <cellStyle name="Comma 4 3 7 5" xfId="11552"/>
    <cellStyle name="Comma 4 3 7 6" xfId="9468"/>
    <cellStyle name="Comma 4 3 7 7" xfId="7384"/>
    <cellStyle name="Comma 4 3 7 8" xfId="5311"/>
    <cellStyle name="Comma 4 3 7 9" xfId="3244"/>
    <cellStyle name="Comma 4 3 8" xfId="16762"/>
    <cellStyle name="Comma 4 3 9" xfId="14678"/>
    <cellStyle name="Comma 4 4" xfId="159"/>
    <cellStyle name="Comma 4 4 10" xfId="8483"/>
    <cellStyle name="Comma 4 4 11" xfId="6399"/>
    <cellStyle name="Comma 4 4 12" xfId="4337"/>
    <cellStyle name="Comma 4 4 13" xfId="2259"/>
    <cellStyle name="Comma 4 4 2" xfId="281"/>
    <cellStyle name="Comma 4 4 2 10" xfId="6513"/>
    <cellStyle name="Comma 4 4 2 11" xfId="4445"/>
    <cellStyle name="Comma 4 4 2 12" xfId="2373"/>
    <cellStyle name="Comma 4 4 2 2" xfId="546"/>
    <cellStyle name="Comma 4 4 2 2 10" xfId="4702"/>
    <cellStyle name="Comma 4 4 2 2 11" xfId="2632"/>
    <cellStyle name="Comma 4 4 2 2 2" xfId="1060"/>
    <cellStyle name="Comma 4 4 2 2 2 10" xfId="3146"/>
    <cellStyle name="Comma 4 4 2 2 2 2" xfId="2104"/>
    <cellStyle name="Comma 4 4 2 2 2 2 2" xfId="18748"/>
    <cellStyle name="Comma 4 4 2 2 2 2 3" xfId="16664"/>
    <cellStyle name="Comma 4 4 2 2 2 2 4" xfId="14580"/>
    <cellStyle name="Comma 4 4 2 2 2 2 5" xfId="12496"/>
    <cellStyle name="Comma 4 4 2 2 2 2 6" xfId="10412"/>
    <cellStyle name="Comma 4 4 2 2 2 2 7" xfId="8328"/>
    <cellStyle name="Comma 4 4 2 2 2 2 8" xfId="6244"/>
    <cellStyle name="Comma 4 4 2 2 2 2 9" xfId="4188"/>
    <cellStyle name="Comma 4 4 2 2 2 3" xfId="17706"/>
    <cellStyle name="Comma 4 4 2 2 2 4" xfId="15622"/>
    <cellStyle name="Comma 4 4 2 2 2 5" xfId="13538"/>
    <cellStyle name="Comma 4 4 2 2 2 6" xfId="11454"/>
    <cellStyle name="Comma 4 4 2 2 2 7" xfId="9370"/>
    <cellStyle name="Comma 4 4 2 2 2 8" xfId="7286"/>
    <cellStyle name="Comma 4 4 2 2 2 9" xfId="5216"/>
    <cellStyle name="Comma 4 4 2 2 3" xfId="1590"/>
    <cellStyle name="Comma 4 4 2 2 3 2" xfId="18234"/>
    <cellStyle name="Comma 4 4 2 2 3 3" xfId="16150"/>
    <cellStyle name="Comma 4 4 2 2 3 4" xfId="14066"/>
    <cellStyle name="Comma 4 4 2 2 3 5" xfId="11982"/>
    <cellStyle name="Comma 4 4 2 2 3 6" xfId="9898"/>
    <cellStyle name="Comma 4 4 2 2 3 7" xfId="7814"/>
    <cellStyle name="Comma 4 4 2 2 3 8" xfId="5730"/>
    <cellStyle name="Comma 4 4 2 2 3 9" xfId="3674"/>
    <cellStyle name="Comma 4 4 2 2 4" xfId="17192"/>
    <cellStyle name="Comma 4 4 2 2 5" xfId="15108"/>
    <cellStyle name="Comma 4 4 2 2 6" xfId="13024"/>
    <cellStyle name="Comma 4 4 2 2 7" xfId="10940"/>
    <cellStyle name="Comma 4 4 2 2 8" xfId="8856"/>
    <cellStyle name="Comma 4 4 2 2 9" xfId="6772"/>
    <cellStyle name="Comma 4 4 2 3" xfId="803"/>
    <cellStyle name="Comma 4 4 2 3 10" xfId="2889"/>
    <cellStyle name="Comma 4 4 2 3 2" xfId="1847"/>
    <cellStyle name="Comma 4 4 2 3 2 2" xfId="18491"/>
    <cellStyle name="Comma 4 4 2 3 2 3" xfId="16407"/>
    <cellStyle name="Comma 4 4 2 3 2 4" xfId="14323"/>
    <cellStyle name="Comma 4 4 2 3 2 5" xfId="12239"/>
    <cellStyle name="Comma 4 4 2 3 2 6" xfId="10155"/>
    <cellStyle name="Comma 4 4 2 3 2 7" xfId="8071"/>
    <cellStyle name="Comma 4 4 2 3 2 8" xfId="5987"/>
    <cellStyle name="Comma 4 4 2 3 2 9" xfId="3931"/>
    <cellStyle name="Comma 4 4 2 3 3" xfId="17449"/>
    <cellStyle name="Comma 4 4 2 3 4" xfId="15365"/>
    <cellStyle name="Comma 4 4 2 3 5" xfId="13281"/>
    <cellStyle name="Comma 4 4 2 3 6" xfId="11197"/>
    <cellStyle name="Comma 4 4 2 3 7" xfId="9113"/>
    <cellStyle name="Comma 4 4 2 3 8" xfId="7029"/>
    <cellStyle name="Comma 4 4 2 3 9" xfId="4959"/>
    <cellStyle name="Comma 4 4 2 4" xfId="1331"/>
    <cellStyle name="Comma 4 4 2 4 2" xfId="17975"/>
    <cellStyle name="Comma 4 4 2 4 3" xfId="15891"/>
    <cellStyle name="Comma 4 4 2 4 4" xfId="13807"/>
    <cellStyle name="Comma 4 4 2 4 5" xfId="11723"/>
    <cellStyle name="Comma 4 4 2 4 6" xfId="9639"/>
    <cellStyle name="Comma 4 4 2 4 7" xfId="7555"/>
    <cellStyle name="Comma 4 4 2 4 8" xfId="5473"/>
    <cellStyle name="Comma 4 4 2 4 9" xfId="3415"/>
    <cellStyle name="Comma 4 4 2 5" xfId="16933"/>
    <cellStyle name="Comma 4 4 2 6" xfId="14849"/>
    <cellStyle name="Comma 4 4 2 7" xfId="12765"/>
    <cellStyle name="Comma 4 4 2 8" xfId="10681"/>
    <cellStyle name="Comma 4 4 2 9" xfId="8597"/>
    <cellStyle name="Comma 4 4 3" xfId="438"/>
    <cellStyle name="Comma 4 4 3 10" xfId="4594"/>
    <cellStyle name="Comma 4 4 3 11" xfId="2524"/>
    <cellStyle name="Comma 4 4 3 2" xfId="952"/>
    <cellStyle name="Comma 4 4 3 2 10" xfId="3038"/>
    <cellStyle name="Comma 4 4 3 2 2" xfId="1996"/>
    <cellStyle name="Comma 4 4 3 2 2 2" xfId="18640"/>
    <cellStyle name="Comma 4 4 3 2 2 3" xfId="16556"/>
    <cellStyle name="Comma 4 4 3 2 2 4" xfId="14472"/>
    <cellStyle name="Comma 4 4 3 2 2 5" xfId="12388"/>
    <cellStyle name="Comma 4 4 3 2 2 6" xfId="10304"/>
    <cellStyle name="Comma 4 4 3 2 2 7" xfId="8220"/>
    <cellStyle name="Comma 4 4 3 2 2 8" xfId="6136"/>
    <cellStyle name="Comma 4 4 3 2 2 9" xfId="4080"/>
    <cellStyle name="Comma 4 4 3 2 3" xfId="17598"/>
    <cellStyle name="Comma 4 4 3 2 4" xfId="15514"/>
    <cellStyle name="Comma 4 4 3 2 5" xfId="13430"/>
    <cellStyle name="Comma 4 4 3 2 6" xfId="11346"/>
    <cellStyle name="Comma 4 4 3 2 7" xfId="9262"/>
    <cellStyle name="Comma 4 4 3 2 8" xfId="7178"/>
    <cellStyle name="Comma 4 4 3 2 9" xfId="5108"/>
    <cellStyle name="Comma 4 4 3 3" xfId="1482"/>
    <cellStyle name="Comma 4 4 3 3 2" xfId="18126"/>
    <cellStyle name="Comma 4 4 3 3 3" xfId="16042"/>
    <cellStyle name="Comma 4 4 3 3 4" xfId="13958"/>
    <cellStyle name="Comma 4 4 3 3 5" xfId="11874"/>
    <cellStyle name="Comma 4 4 3 3 6" xfId="9790"/>
    <cellStyle name="Comma 4 4 3 3 7" xfId="7706"/>
    <cellStyle name="Comma 4 4 3 3 8" xfId="5622"/>
    <cellStyle name="Comma 4 4 3 3 9" xfId="3566"/>
    <cellStyle name="Comma 4 4 3 4" xfId="17084"/>
    <cellStyle name="Comma 4 4 3 5" xfId="15000"/>
    <cellStyle name="Comma 4 4 3 6" xfId="12916"/>
    <cellStyle name="Comma 4 4 3 7" xfId="10832"/>
    <cellStyle name="Comma 4 4 3 8" xfId="8748"/>
    <cellStyle name="Comma 4 4 3 9" xfId="6664"/>
    <cellStyle name="Comma 4 4 4" xfId="695"/>
    <cellStyle name="Comma 4 4 4 10" xfId="2781"/>
    <cellStyle name="Comma 4 4 4 2" xfId="1739"/>
    <cellStyle name="Comma 4 4 4 2 2" xfId="18383"/>
    <cellStyle name="Comma 4 4 4 2 3" xfId="16299"/>
    <cellStyle name="Comma 4 4 4 2 4" xfId="14215"/>
    <cellStyle name="Comma 4 4 4 2 5" xfId="12131"/>
    <cellStyle name="Comma 4 4 4 2 6" xfId="10047"/>
    <cellStyle name="Comma 4 4 4 2 7" xfId="7963"/>
    <cellStyle name="Comma 4 4 4 2 8" xfId="5879"/>
    <cellStyle name="Comma 4 4 4 2 9" xfId="3823"/>
    <cellStyle name="Comma 4 4 4 3" xfId="17341"/>
    <cellStyle name="Comma 4 4 4 4" xfId="15257"/>
    <cellStyle name="Comma 4 4 4 5" xfId="13173"/>
    <cellStyle name="Comma 4 4 4 6" xfId="11089"/>
    <cellStyle name="Comma 4 4 4 7" xfId="9005"/>
    <cellStyle name="Comma 4 4 4 8" xfId="6921"/>
    <cellStyle name="Comma 4 4 4 9" xfId="4851"/>
    <cellStyle name="Comma 4 4 5" xfId="1217"/>
    <cellStyle name="Comma 4 4 5 2" xfId="17861"/>
    <cellStyle name="Comma 4 4 5 3" xfId="15777"/>
    <cellStyle name="Comma 4 4 5 4" xfId="13693"/>
    <cellStyle name="Comma 4 4 5 5" xfId="11609"/>
    <cellStyle name="Comma 4 4 5 6" xfId="9525"/>
    <cellStyle name="Comma 4 4 5 7" xfId="7441"/>
    <cellStyle name="Comma 4 4 5 8" xfId="5365"/>
    <cellStyle name="Comma 4 4 5 9" xfId="3301"/>
    <cellStyle name="Comma 4 4 6" xfId="16819"/>
    <cellStyle name="Comma 4 4 7" xfId="14735"/>
    <cellStyle name="Comma 4 4 8" xfId="12651"/>
    <cellStyle name="Comma 4 4 9" xfId="10567"/>
    <cellStyle name="Comma 4 5" xfId="121"/>
    <cellStyle name="Comma 4 5 10" xfId="8445"/>
    <cellStyle name="Comma 4 5 11" xfId="6361"/>
    <cellStyle name="Comma 4 5 12" xfId="4301"/>
    <cellStyle name="Comma 4 5 13" xfId="2221"/>
    <cellStyle name="Comma 4 5 2" xfId="243"/>
    <cellStyle name="Comma 4 5 2 10" xfId="6475"/>
    <cellStyle name="Comma 4 5 2 11" xfId="4409"/>
    <cellStyle name="Comma 4 5 2 12" xfId="2335"/>
    <cellStyle name="Comma 4 5 2 2" xfId="510"/>
    <cellStyle name="Comma 4 5 2 2 10" xfId="4666"/>
    <cellStyle name="Comma 4 5 2 2 11" xfId="2596"/>
    <cellStyle name="Comma 4 5 2 2 2" xfId="1024"/>
    <cellStyle name="Comma 4 5 2 2 2 10" xfId="3110"/>
    <cellStyle name="Comma 4 5 2 2 2 2" xfId="2068"/>
    <cellStyle name="Comma 4 5 2 2 2 2 2" xfId="18712"/>
    <cellStyle name="Comma 4 5 2 2 2 2 3" xfId="16628"/>
    <cellStyle name="Comma 4 5 2 2 2 2 4" xfId="14544"/>
    <cellStyle name="Comma 4 5 2 2 2 2 5" xfId="12460"/>
    <cellStyle name="Comma 4 5 2 2 2 2 6" xfId="10376"/>
    <cellStyle name="Comma 4 5 2 2 2 2 7" xfId="8292"/>
    <cellStyle name="Comma 4 5 2 2 2 2 8" xfId="6208"/>
    <cellStyle name="Comma 4 5 2 2 2 2 9" xfId="4152"/>
    <cellStyle name="Comma 4 5 2 2 2 3" xfId="17670"/>
    <cellStyle name="Comma 4 5 2 2 2 4" xfId="15586"/>
    <cellStyle name="Comma 4 5 2 2 2 5" xfId="13502"/>
    <cellStyle name="Comma 4 5 2 2 2 6" xfId="11418"/>
    <cellStyle name="Comma 4 5 2 2 2 7" xfId="9334"/>
    <cellStyle name="Comma 4 5 2 2 2 8" xfId="7250"/>
    <cellStyle name="Comma 4 5 2 2 2 9" xfId="5180"/>
    <cellStyle name="Comma 4 5 2 2 3" xfId="1554"/>
    <cellStyle name="Comma 4 5 2 2 3 2" xfId="18198"/>
    <cellStyle name="Comma 4 5 2 2 3 3" xfId="16114"/>
    <cellStyle name="Comma 4 5 2 2 3 4" xfId="14030"/>
    <cellStyle name="Comma 4 5 2 2 3 5" xfId="11946"/>
    <cellStyle name="Comma 4 5 2 2 3 6" xfId="9862"/>
    <cellStyle name="Comma 4 5 2 2 3 7" xfId="7778"/>
    <cellStyle name="Comma 4 5 2 2 3 8" xfId="5694"/>
    <cellStyle name="Comma 4 5 2 2 3 9" xfId="3638"/>
    <cellStyle name="Comma 4 5 2 2 4" xfId="17156"/>
    <cellStyle name="Comma 4 5 2 2 5" xfId="15072"/>
    <cellStyle name="Comma 4 5 2 2 6" xfId="12988"/>
    <cellStyle name="Comma 4 5 2 2 7" xfId="10904"/>
    <cellStyle name="Comma 4 5 2 2 8" xfId="8820"/>
    <cellStyle name="Comma 4 5 2 2 9" xfId="6736"/>
    <cellStyle name="Comma 4 5 2 3" xfId="767"/>
    <cellStyle name="Comma 4 5 2 3 10" xfId="2853"/>
    <cellStyle name="Comma 4 5 2 3 2" xfId="1811"/>
    <cellStyle name="Comma 4 5 2 3 2 2" xfId="18455"/>
    <cellStyle name="Comma 4 5 2 3 2 3" xfId="16371"/>
    <cellStyle name="Comma 4 5 2 3 2 4" xfId="14287"/>
    <cellStyle name="Comma 4 5 2 3 2 5" xfId="12203"/>
    <cellStyle name="Comma 4 5 2 3 2 6" xfId="10119"/>
    <cellStyle name="Comma 4 5 2 3 2 7" xfId="8035"/>
    <cellStyle name="Comma 4 5 2 3 2 8" xfId="5951"/>
    <cellStyle name="Comma 4 5 2 3 2 9" xfId="3895"/>
    <cellStyle name="Comma 4 5 2 3 3" xfId="17413"/>
    <cellStyle name="Comma 4 5 2 3 4" xfId="15329"/>
    <cellStyle name="Comma 4 5 2 3 5" xfId="13245"/>
    <cellStyle name="Comma 4 5 2 3 6" xfId="11161"/>
    <cellStyle name="Comma 4 5 2 3 7" xfId="9077"/>
    <cellStyle name="Comma 4 5 2 3 8" xfId="6993"/>
    <cellStyle name="Comma 4 5 2 3 9" xfId="4923"/>
    <cellStyle name="Comma 4 5 2 4" xfId="1293"/>
    <cellStyle name="Comma 4 5 2 4 2" xfId="17937"/>
    <cellStyle name="Comma 4 5 2 4 3" xfId="15853"/>
    <cellStyle name="Comma 4 5 2 4 4" xfId="13769"/>
    <cellStyle name="Comma 4 5 2 4 5" xfId="11685"/>
    <cellStyle name="Comma 4 5 2 4 6" xfId="9601"/>
    <cellStyle name="Comma 4 5 2 4 7" xfId="7517"/>
    <cellStyle name="Comma 4 5 2 4 8" xfId="5437"/>
    <cellStyle name="Comma 4 5 2 4 9" xfId="3377"/>
    <cellStyle name="Comma 4 5 2 5" xfId="16895"/>
    <cellStyle name="Comma 4 5 2 6" xfId="14811"/>
    <cellStyle name="Comma 4 5 2 7" xfId="12727"/>
    <cellStyle name="Comma 4 5 2 8" xfId="10643"/>
    <cellStyle name="Comma 4 5 2 9" xfId="8559"/>
    <cellStyle name="Comma 4 5 3" xfId="402"/>
    <cellStyle name="Comma 4 5 3 10" xfId="4558"/>
    <cellStyle name="Comma 4 5 3 11" xfId="2488"/>
    <cellStyle name="Comma 4 5 3 2" xfId="916"/>
    <cellStyle name="Comma 4 5 3 2 10" xfId="3002"/>
    <cellStyle name="Comma 4 5 3 2 2" xfId="1960"/>
    <cellStyle name="Comma 4 5 3 2 2 2" xfId="18604"/>
    <cellStyle name="Comma 4 5 3 2 2 3" xfId="16520"/>
    <cellStyle name="Comma 4 5 3 2 2 4" xfId="14436"/>
    <cellStyle name="Comma 4 5 3 2 2 5" xfId="12352"/>
    <cellStyle name="Comma 4 5 3 2 2 6" xfId="10268"/>
    <cellStyle name="Comma 4 5 3 2 2 7" xfId="8184"/>
    <cellStyle name="Comma 4 5 3 2 2 8" xfId="6100"/>
    <cellStyle name="Comma 4 5 3 2 2 9" xfId="4044"/>
    <cellStyle name="Comma 4 5 3 2 3" xfId="17562"/>
    <cellStyle name="Comma 4 5 3 2 4" xfId="15478"/>
    <cellStyle name="Comma 4 5 3 2 5" xfId="13394"/>
    <cellStyle name="Comma 4 5 3 2 6" xfId="11310"/>
    <cellStyle name="Comma 4 5 3 2 7" xfId="9226"/>
    <cellStyle name="Comma 4 5 3 2 8" xfId="7142"/>
    <cellStyle name="Comma 4 5 3 2 9" xfId="5072"/>
    <cellStyle name="Comma 4 5 3 3" xfId="1446"/>
    <cellStyle name="Comma 4 5 3 3 2" xfId="18090"/>
    <cellStyle name="Comma 4 5 3 3 3" xfId="16006"/>
    <cellStyle name="Comma 4 5 3 3 4" xfId="13922"/>
    <cellStyle name="Comma 4 5 3 3 5" xfId="11838"/>
    <cellStyle name="Comma 4 5 3 3 6" xfId="9754"/>
    <cellStyle name="Comma 4 5 3 3 7" xfId="7670"/>
    <cellStyle name="Comma 4 5 3 3 8" xfId="5586"/>
    <cellStyle name="Comma 4 5 3 3 9" xfId="3530"/>
    <cellStyle name="Comma 4 5 3 4" xfId="17048"/>
    <cellStyle name="Comma 4 5 3 5" xfId="14964"/>
    <cellStyle name="Comma 4 5 3 6" xfId="12880"/>
    <cellStyle name="Comma 4 5 3 7" xfId="10796"/>
    <cellStyle name="Comma 4 5 3 8" xfId="8712"/>
    <cellStyle name="Comma 4 5 3 9" xfId="6628"/>
    <cellStyle name="Comma 4 5 4" xfId="659"/>
    <cellStyle name="Comma 4 5 4 10" xfId="2745"/>
    <cellStyle name="Comma 4 5 4 2" xfId="1703"/>
    <cellStyle name="Comma 4 5 4 2 2" xfId="18347"/>
    <cellStyle name="Comma 4 5 4 2 3" xfId="16263"/>
    <cellStyle name="Comma 4 5 4 2 4" xfId="14179"/>
    <cellStyle name="Comma 4 5 4 2 5" xfId="12095"/>
    <cellStyle name="Comma 4 5 4 2 6" xfId="10011"/>
    <cellStyle name="Comma 4 5 4 2 7" xfId="7927"/>
    <cellStyle name="Comma 4 5 4 2 8" xfId="5843"/>
    <cellStyle name="Comma 4 5 4 2 9" xfId="3787"/>
    <cellStyle name="Comma 4 5 4 3" xfId="17305"/>
    <cellStyle name="Comma 4 5 4 4" xfId="15221"/>
    <cellStyle name="Comma 4 5 4 5" xfId="13137"/>
    <cellStyle name="Comma 4 5 4 6" xfId="11053"/>
    <cellStyle name="Comma 4 5 4 7" xfId="8969"/>
    <cellStyle name="Comma 4 5 4 8" xfId="6885"/>
    <cellStyle name="Comma 4 5 4 9" xfId="4815"/>
    <cellStyle name="Comma 4 5 5" xfId="1179"/>
    <cellStyle name="Comma 4 5 5 2" xfId="17823"/>
    <cellStyle name="Comma 4 5 5 3" xfId="15739"/>
    <cellStyle name="Comma 4 5 5 4" xfId="13655"/>
    <cellStyle name="Comma 4 5 5 5" xfId="11571"/>
    <cellStyle name="Comma 4 5 5 6" xfId="9487"/>
    <cellStyle name="Comma 4 5 5 7" xfId="7403"/>
    <cellStyle name="Comma 4 5 5 8" xfId="5329"/>
    <cellStyle name="Comma 4 5 5 9" xfId="3263"/>
    <cellStyle name="Comma 4 5 6" xfId="16781"/>
    <cellStyle name="Comma 4 5 7" xfId="14697"/>
    <cellStyle name="Comma 4 5 8" xfId="12613"/>
    <cellStyle name="Comma 4 5 9" xfId="10529"/>
    <cellStyle name="Comma 4 6" xfId="203"/>
    <cellStyle name="Comma 4 6 10" xfId="6437"/>
    <cellStyle name="Comma 4 6 11" xfId="4373"/>
    <cellStyle name="Comma 4 6 12" xfId="2297"/>
    <cellStyle name="Comma 4 6 2" xfId="474"/>
    <cellStyle name="Comma 4 6 2 10" xfId="4630"/>
    <cellStyle name="Comma 4 6 2 11" xfId="2560"/>
    <cellStyle name="Comma 4 6 2 2" xfId="988"/>
    <cellStyle name="Comma 4 6 2 2 10" xfId="3074"/>
    <cellStyle name="Comma 4 6 2 2 2" xfId="2032"/>
    <cellStyle name="Comma 4 6 2 2 2 2" xfId="18676"/>
    <cellStyle name="Comma 4 6 2 2 2 3" xfId="16592"/>
    <cellStyle name="Comma 4 6 2 2 2 4" xfId="14508"/>
    <cellStyle name="Comma 4 6 2 2 2 5" xfId="12424"/>
    <cellStyle name="Comma 4 6 2 2 2 6" xfId="10340"/>
    <cellStyle name="Comma 4 6 2 2 2 7" xfId="8256"/>
    <cellStyle name="Comma 4 6 2 2 2 8" xfId="6172"/>
    <cellStyle name="Comma 4 6 2 2 2 9" xfId="4116"/>
    <cellStyle name="Comma 4 6 2 2 3" xfId="17634"/>
    <cellStyle name="Comma 4 6 2 2 4" xfId="15550"/>
    <cellStyle name="Comma 4 6 2 2 5" xfId="13466"/>
    <cellStyle name="Comma 4 6 2 2 6" xfId="11382"/>
    <cellStyle name="Comma 4 6 2 2 7" xfId="9298"/>
    <cellStyle name="Comma 4 6 2 2 8" xfId="7214"/>
    <cellStyle name="Comma 4 6 2 2 9" xfId="5144"/>
    <cellStyle name="Comma 4 6 2 3" xfId="1518"/>
    <cellStyle name="Comma 4 6 2 3 2" xfId="18162"/>
    <cellStyle name="Comma 4 6 2 3 3" xfId="16078"/>
    <cellStyle name="Comma 4 6 2 3 4" xfId="13994"/>
    <cellStyle name="Comma 4 6 2 3 5" xfId="11910"/>
    <cellStyle name="Comma 4 6 2 3 6" xfId="9826"/>
    <cellStyle name="Comma 4 6 2 3 7" xfId="7742"/>
    <cellStyle name="Comma 4 6 2 3 8" xfId="5658"/>
    <cellStyle name="Comma 4 6 2 3 9" xfId="3602"/>
    <cellStyle name="Comma 4 6 2 4" xfId="17120"/>
    <cellStyle name="Comma 4 6 2 5" xfId="15036"/>
    <cellStyle name="Comma 4 6 2 6" xfId="12952"/>
    <cellStyle name="Comma 4 6 2 7" xfId="10868"/>
    <cellStyle name="Comma 4 6 2 8" xfId="8784"/>
    <cellStyle name="Comma 4 6 2 9" xfId="6700"/>
    <cellStyle name="Comma 4 6 3" xfId="731"/>
    <cellStyle name="Comma 4 6 3 10" xfId="2817"/>
    <cellStyle name="Comma 4 6 3 2" xfId="1775"/>
    <cellStyle name="Comma 4 6 3 2 2" xfId="18419"/>
    <cellStyle name="Comma 4 6 3 2 3" xfId="16335"/>
    <cellStyle name="Comma 4 6 3 2 4" xfId="14251"/>
    <cellStyle name="Comma 4 6 3 2 5" xfId="12167"/>
    <cellStyle name="Comma 4 6 3 2 6" xfId="10083"/>
    <cellStyle name="Comma 4 6 3 2 7" xfId="7999"/>
    <cellStyle name="Comma 4 6 3 2 8" xfId="5915"/>
    <cellStyle name="Comma 4 6 3 2 9" xfId="3859"/>
    <cellStyle name="Comma 4 6 3 3" xfId="17377"/>
    <cellStyle name="Comma 4 6 3 4" xfId="15293"/>
    <cellStyle name="Comma 4 6 3 5" xfId="13209"/>
    <cellStyle name="Comma 4 6 3 6" xfId="11125"/>
    <cellStyle name="Comma 4 6 3 7" xfId="9041"/>
    <cellStyle name="Comma 4 6 3 8" xfId="6957"/>
    <cellStyle name="Comma 4 6 3 9" xfId="4887"/>
    <cellStyle name="Comma 4 6 4" xfId="1255"/>
    <cellStyle name="Comma 4 6 4 2" xfId="17899"/>
    <cellStyle name="Comma 4 6 4 3" xfId="15815"/>
    <cellStyle name="Comma 4 6 4 4" xfId="13731"/>
    <cellStyle name="Comma 4 6 4 5" xfId="11647"/>
    <cellStyle name="Comma 4 6 4 6" xfId="9563"/>
    <cellStyle name="Comma 4 6 4 7" xfId="7479"/>
    <cellStyle name="Comma 4 6 4 8" xfId="5401"/>
    <cellStyle name="Comma 4 6 4 9" xfId="3339"/>
    <cellStyle name="Comma 4 6 5" xfId="16857"/>
    <cellStyle name="Comma 4 6 6" xfId="14773"/>
    <cellStyle name="Comma 4 6 7" xfId="12689"/>
    <cellStyle name="Comma 4 6 8" xfId="10605"/>
    <cellStyle name="Comma 4 6 9" xfId="8521"/>
    <cellStyle name="Comma 4 7" xfId="77"/>
    <cellStyle name="Comma 4 7 10" xfId="6321"/>
    <cellStyle name="Comma 4 7 11" xfId="4263"/>
    <cellStyle name="Comma 4 7 12" xfId="2181"/>
    <cellStyle name="Comma 4 7 2" xfId="364"/>
    <cellStyle name="Comma 4 7 2 10" xfId="4520"/>
    <cellStyle name="Comma 4 7 2 11" xfId="2450"/>
    <cellStyle name="Comma 4 7 2 2" xfId="878"/>
    <cellStyle name="Comma 4 7 2 2 10" xfId="2964"/>
    <cellStyle name="Comma 4 7 2 2 2" xfId="1922"/>
    <cellStyle name="Comma 4 7 2 2 2 2" xfId="18566"/>
    <cellStyle name="Comma 4 7 2 2 2 3" xfId="16482"/>
    <cellStyle name="Comma 4 7 2 2 2 4" xfId="14398"/>
    <cellStyle name="Comma 4 7 2 2 2 5" xfId="12314"/>
    <cellStyle name="Comma 4 7 2 2 2 6" xfId="10230"/>
    <cellStyle name="Comma 4 7 2 2 2 7" xfId="8146"/>
    <cellStyle name="Comma 4 7 2 2 2 8" xfId="6062"/>
    <cellStyle name="Comma 4 7 2 2 2 9" xfId="4006"/>
    <cellStyle name="Comma 4 7 2 2 3" xfId="17524"/>
    <cellStyle name="Comma 4 7 2 2 4" xfId="15440"/>
    <cellStyle name="Comma 4 7 2 2 5" xfId="13356"/>
    <cellStyle name="Comma 4 7 2 2 6" xfId="11272"/>
    <cellStyle name="Comma 4 7 2 2 7" xfId="9188"/>
    <cellStyle name="Comma 4 7 2 2 8" xfId="7104"/>
    <cellStyle name="Comma 4 7 2 2 9" xfId="5034"/>
    <cellStyle name="Comma 4 7 2 3" xfId="1408"/>
    <cellStyle name="Comma 4 7 2 3 2" xfId="18052"/>
    <cellStyle name="Comma 4 7 2 3 3" xfId="15968"/>
    <cellStyle name="Comma 4 7 2 3 4" xfId="13884"/>
    <cellStyle name="Comma 4 7 2 3 5" xfId="11800"/>
    <cellStyle name="Comma 4 7 2 3 6" xfId="9716"/>
    <cellStyle name="Comma 4 7 2 3 7" xfId="7632"/>
    <cellStyle name="Comma 4 7 2 3 8" xfId="5548"/>
    <cellStyle name="Comma 4 7 2 3 9" xfId="3492"/>
    <cellStyle name="Comma 4 7 2 4" xfId="17010"/>
    <cellStyle name="Comma 4 7 2 5" xfId="14926"/>
    <cellStyle name="Comma 4 7 2 6" xfId="12842"/>
    <cellStyle name="Comma 4 7 2 7" xfId="10758"/>
    <cellStyle name="Comma 4 7 2 8" xfId="8674"/>
    <cellStyle name="Comma 4 7 2 9" xfId="6590"/>
    <cellStyle name="Comma 4 7 3" xfId="621"/>
    <cellStyle name="Comma 4 7 3 10" xfId="2707"/>
    <cellStyle name="Comma 4 7 3 2" xfId="1665"/>
    <cellStyle name="Comma 4 7 3 2 2" xfId="18309"/>
    <cellStyle name="Comma 4 7 3 2 3" xfId="16225"/>
    <cellStyle name="Comma 4 7 3 2 4" xfId="14141"/>
    <cellStyle name="Comma 4 7 3 2 5" xfId="12057"/>
    <cellStyle name="Comma 4 7 3 2 6" xfId="9973"/>
    <cellStyle name="Comma 4 7 3 2 7" xfId="7889"/>
    <cellStyle name="Comma 4 7 3 2 8" xfId="5805"/>
    <cellStyle name="Comma 4 7 3 2 9" xfId="3749"/>
    <cellStyle name="Comma 4 7 3 3" xfId="17267"/>
    <cellStyle name="Comma 4 7 3 4" xfId="15183"/>
    <cellStyle name="Comma 4 7 3 5" xfId="13099"/>
    <cellStyle name="Comma 4 7 3 6" xfId="11015"/>
    <cellStyle name="Comma 4 7 3 7" xfId="8931"/>
    <cellStyle name="Comma 4 7 3 8" xfId="6847"/>
    <cellStyle name="Comma 4 7 3 9" xfId="4777"/>
    <cellStyle name="Comma 4 7 4" xfId="1137"/>
    <cellStyle name="Comma 4 7 4 2" xfId="17783"/>
    <cellStyle name="Comma 4 7 4 3" xfId="15699"/>
    <cellStyle name="Comma 4 7 4 4" xfId="13615"/>
    <cellStyle name="Comma 4 7 4 5" xfId="11531"/>
    <cellStyle name="Comma 4 7 4 6" xfId="9447"/>
    <cellStyle name="Comma 4 7 4 7" xfId="7363"/>
    <cellStyle name="Comma 4 7 4 8" xfId="5291"/>
    <cellStyle name="Comma 4 7 4 9" xfId="3223"/>
    <cellStyle name="Comma 4 7 5" xfId="16741"/>
    <cellStyle name="Comma 4 7 6" xfId="14657"/>
    <cellStyle name="Comma 4 7 7" xfId="12573"/>
    <cellStyle name="Comma 4 7 8" xfId="10489"/>
    <cellStyle name="Comma 4 7 9" xfId="8405"/>
    <cellStyle name="Comma 4 8" xfId="344"/>
    <cellStyle name="Comma 4 8 10" xfId="4500"/>
    <cellStyle name="Comma 4 8 11" xfId="2430"/>
    <cellStyle name="Comma 4 8 2" xfId="858"/>
    <cellStyle name="Comma 4 8 2 10" xfId="2944"/>
    <cellStyle name="Comma 4 8 2 2" xfId="1902"/>
    <cellStyle name="Comma 4 8 2 2 2" xfId="18546"/>
    <cellStyle name="Comma 4 8 2 2 3" xfId="16462"/>
    <cellStyle name="Comma 4 8 2 2 4" xfId="14378"/>
    <cellStyle name="Comma 4 8 2 2 5" xfId="12294"/>
    <cellStyle name="Comma 4 8 2 2 6" xfId="10210"/>
    <cellStyle name="Comma 4 8 2 2 7" xfId="8126"/>
    <cellStyle name="Comma 4 8 2 2 8" xfId="6042"/>
    <cellStyle name="Comma 4 8 2 2 9" xfId="3986"/>
    <cellStyle name="Comma 4 8 2 3" xfId="17504"/>
    <cellStyle name="Comma 4 8 2 4" xfId="15420"/>
    <cellStyle name="Comma 4 8 2 5" xfId="13336"/>
    <cellStyle name="Comma 4 8 2 6" xfId="11252"/>
    <cellStyle name="Comma 4 8 2 7" xfId="9168"/>
    <cellStyle name="Comma 4 8 2 8" xfId="7084"/>
    <cellStyle name="Comma 4 8 2 9" xfId="5014"/>
    <cellStyle name="Comma 4 8 3" xfId="1388"/>
    <cellStyle name="Comma 4 8 3 2" xfId="18032"/>
    <cellStyle name="Comma 4 8 3 3" xfId="15948"/>
    <cellStyle name="Comma 4 8 3 4" xfId="13864"/>
    <cellStyle name="Comma 4 8 3 5" xfId="11780"/>
    <cellStyle name="Comma 4 8 3 6" xfId="9696"/>
    <cellStyle name="Comma 4 8 3 7" xfId="7612"/>
    <cellStyle name="Comma 4 8 3 8" xfId="5528"/>
    <cellStyle name="Comma 4 8 3 9" xfId="3472"/>
    <cellStyle name="Comma 4 8 4" xfId="16990"/>
    <cellStyle name="Comma 4 8 5" xfId="14906"/>
    <cellStyle name="Comma 4 8 6" xfId="12822"/>
    <cellStyle name="Comma 4 8 7" xfId="10738"/>
    <cellStyle name="Comma 4 8 8" xfId="8654"/>
    <cellStyle name="Comma 4 8 9" xfId="6570"/>
    <cellStyle name="Comma 4 9" xfId="601"/>
    <cellStyle name="Comma 4 9 10" xfId="2687"/>
    <cellStyle name="Comma 4 9 2" xfId="1645"/>
    <cellStyle name="Comma 4 9 2 2" xfId="18289"/>
    <cellStyle name="Comma 4 9 2 3" xfId="16205"/>
    <cellStyle name="Comma 4 9 2 4" xfId="14121"/>
    <cellStyle name="Comma 4 9 2 5" xfId="12037"/>
    <cellStyle name="Comma 4 9 2 6" xfId="9953"/>
    <cellStyle name="Comma 4 9 2 7" xfId="7869"/>
    <cellStyle name="Comma 4 9 2 8" xfId="5785"/>
    <cellStyle name="Comma 4 9 2 9" xfId="3729"/>
    <cellStyle name="Comma 4 9 3" xfId="17247"/>
    <cellStyle name="Comma 4 9 4" xfId="15163"/>
    <cellStyle name="Comma 4 9 5" xfId="13079"/>
    <cellStyle name="Comma 4 9 6" xfId="10995"/>
    <cellStyle name="Comma 4 9 7" xfId="8911"/>
    <cellStyle name="Comma 4 9 8" xfId="6827"/>
    <cellStyle name="Comma 4 9 9" xfId="4757"/>
    <cellStyle name="Comma 5" xfId="84"/>
    <cellStyle name="Comma 5 10" xfId="14662"/>
    <cellStyle name="Comma 5 11" xfId="12578"/>
    <cellStyle name="Comma 5 12" xfId="10494"/>
    <cellStyle name="Comma 5 13" xfId="8410"/>
    <cellStyle name="Comma 5 14" xfId="6326"/>
    <cellStyle name="Comma 5 15" xfId="4267"/>
    <cellStyle name="Comma 5 16" xfId="2186"/>
    <cellStyle name="Comma 5 2" xfId="105"/>
    <cellStyle name="Comma 5 2 10" xfId="12598"/>
    <cellStyle name="Comma 5 2 11" xfId="10514"/>
    <cellStyle name="Comma 5 2 12" xfId="8430"/>
    <cellStyle name="Comma 5 2 13" xfId="6346"/>
    <cellStyle name="Comma 5 2 14" xfId="4286"/>
    <cellStyle name="Comma 5 2 15" xfId="2206"/>
    <cellStyle name="Comma 5 2 2" xfId="183"/>
    <cellStyle name="Comma 5 2 2 10" xfId="8506"/>
    <cellStyle name="Comma 5 2 2 11" xfId="6422"/>
    <cellStyle name="Comma 5 2 2 12" xfId="4358"/>
    <cellStyle name="Comma 5 2 2 13" xfId="2282"/>
    <cellStyle name="Comma 5 2 2 2" xfId="305"/>
    <cellStyle name="Comma 5 2 2 2 10" xfId="6536"/>
    <cellStyle name="Comma 5 2 2 2 11" xfId="4466"/>
    <cellStyle name="Comma 5 2 2 2 12" xfId="2396"/>
    <cellStyle name="Comma 5 2 2 2 2" xfId="567"/>
    <cellStyle name="Comma 5 2 2 2 2 10" xfId="4723"/>
    <cellStyle name="Comma 5 2 2 2 2 11" xfId="2653"/>
    <cellStyle name="Comma 5 2 2 2 2 2" xfId="1081"/>
    <cellStyle name="Comma 5 2 2 2 2 2 10" xfId="3167"/>
    <cellStyle name="Comma 5 2 2 2 2 2 2" xfId="2125"/>
    <cellStyle name="Comma 5 2 2 2 2 2 2 2" xfId="18769"/>
    <cellStyle name="Comma 5 2 2 2 2 2 2 3" xfId="16685"/>
    <cellStyle name="Comma 5 2 2 2 2 2 2 4" xfId="14601"/>
    <cellStyle name="Comma 5 2 2 2 2 2 2 5" xfId="12517"/>
    <cellStyle name="Comma 5 2 2 2 2 2 2 6" xfId="10433"/>
    <cellStyle name="Comma 5 2 2 2 2 2 2 7" xfId="8349"/>
    <cellStyle name="Comma 5 2 2 2 2 2 2 8" xfId="6265"/>
    <cellStyle name="Comma 5 2 2 2 2 2 2 9" xfId="4209"/>
    <cellStyle name="Comma 5 2 2 2 2 2 3" xfId="17727"/>
    <cellStyle name="Comma 5 2 2 2 2 2 4" xfId="15643"/>
    <cellStyle name="Comma 5 2 2 2 2 2 5" xfId="13559"/>
    <cellStyle name="Comma 5 2 2 2 2 2 6" xfId="11475"/>
    <cellStyle name="Comma 5 2 2 2 2 2 7" xfId="9391"/>
    <cellStyle name="Comma 5 2 2 2 2 2 8" xfId="7307"/>
    <cellStyle name="Comma 5 2 2 2 2 2 9" xfId="5237"/>
    <cellStyle name="Comma 5 2 2 2 2 3" xfId="1611"/>
    <cellStyle name="Comma 5 2 2 2 2 3 2" xfId="18255"/>
    <cellStyle name="Comma 5 2 2 2 2 3 3" xfId="16171"/>
    <cellStyle name="Comma 5 2 2 2 2 3 4" xfId="14087"/>
    <cellStyle name="Comma 5 2 2 2 2 3 5" xfId="12003"/>
    <cellStyle name="Comma 5 2 2 2 2 3 6" xfId="9919"/>
    <cellStyle name="Comma 5 2 2 2 2 3 7" xfId="7835"/>
    <cellStyle name="Comma 5 2 2 2 2 3 8" xfId="5751"/>
    <cellStyle name="Comma 5 2 2 2 2 3 9" xfId="3695"/>
    <cellStyle name="Comma 5 2 2 2 2 4" xfId="17213"/>
    <cellStyle name="Comma 5 2 2 2 2 5" xfId="15129"/>
    <cellStyle name="Comma 5 2 2 2 2 6" xfId="13045"/>
    <cellStyle name="Comma 5 2 2 2 2 7" xfId="10961"/>
    <cellStyle name="Comma 5 2 2 2 2 8" xfId="8877"/>
    <cellStyle name="Comma 5 2 2 2 2 9" xfId="6793"/>
    <cellStyle name="Comma 5 2 2 2 3" xfId="824"/>
    <cellStyle name="Comma 5 2 2 2 3 10" xfId="2910"/>
    <cellStyle name="Comma 5 2 2 2 3 2" xfId="1868"/>
    <cellStyle name="Comma 5 2 2 2 3 2 2" xfId="18512"/>
    <cellStyle name="Comma 5 2 2 2 3 2 3" xfId="16428"/>
    <cellStyle name="Comma 5 2 2 2 3 2 4" xfId="14344"/>
    <cellStyle name="Comma 5 2 2 2 3 2 5" xfId="12260"/>
    <cellStyle name="Comma 5 2 2 2 3 2 6" xfId="10176"/>
    <cellStyle name="Comma 5 2 2 2 3 2 7" xfId="8092"/>
    <cellStyle name="Comma 5 2 2 2 3 2 8" xfId="6008"/>
    <cellStyle name="Comma 5 2 2 2 3 2 9" xfId="3952"/>
    <cellStyle name="Comma 5 2 2 2 3 3" xfId="17470"/>
    <cellStyle name="Comma 5 2 2 2 3 4" xfId="15386"/>
    <cellStyle name="Comma 5 2 2 2 3 5" xfId="13302"/>
    <cellStyle name="Comma 5 2 2 2 3 6" xfId="11218"/>
    <cellStyle name="Comma 5 2 2 2 3 7" xfId="9134"/>
    <cellStyle name="Comma 5 2 2 2 3 8" xfId="7050"/>
    <cellStyle name="Comma 5 2 2 2 3 9" xfId="4980"/>
    <cellStyle name="Comma 5 2 2 2 4" xfId="1354"/>
    <cellStyle name="Comma 5 2 2 2 4 2" xfId="17998"/>
    <cellStyle name="Comma 5 2 2 2 4 3" xfId="15914"/>
    <cellStyle name="Comma 5 2 2 2 4 4" xfId="13830"/>
    <cellStyle name="Comma 5 2 2 2 4 5" xfId="11746"/>
    <cellStyle name="Comma 5 2 2 2 4 6" xfId="9662"/>
    <cellStyle name="Comma 5 2 2 2 4 7" xfId="7578"/>
    <cellStyle name="Comma 5 2 2 2 4 8" xfId="5494"/>
    <cellStyle name="Comma 5 2 2 2 4 9" xfId="3438"/>
    <cellStyle name="Comma 5 2 2 2 5" xfId="16956"/>
    <cellStyle name="Comma 5 2 2 2 6" xfId="14872"/>
    <cellStyle name="Comma 5 2 2 2 7" xfId="12788"/>
    <cellStyle name="Comma 5 2 2 2 8" xfId="10704"/>
    <cellStyle name="Comma 5 2 2 2 9" xfId="8620"/>
    <cellStyle name="Comma 5 2 2 3" xfId="459"/>
    <cellStyle name="Comma 5 2 2 3 10" xfId="4615"/>
    <cellStyle name="Comma 5 2 2 3 11" xfId="2545"/>
    <cellStyle name="Comma 5 2 2 3 2" xfId="973"/>
    <cellStyle name="Comma 5 2 2 3 2 10" xfId="3059"/>
    <cellStyle name="Comma 5 2 2 3 2 2" xfId="2017"/>
    <cellStyle name="Comma 5 2 2 3 2 2 2" xfId="18661"/>
    <cellStyle name="Comma 5 2 2 3 2 2 3" xfId="16577"/>
    <cellStyle name="Comma 5 2 2 3 2 2 4" xfId="14493"/>
    <cellStyle name="Comma 5 2 2 3 2 2 5" xfId="12409"/>
    <cellStyle name="Comma 5 2 2 3 2 2 6" xfId="10325"/>
    <cellStyle name="Comma 5 2 2 3 2 2 7" xfId="8241"/>
    <cellStyle name="Comma 5 2 2 3 2 2 8" xfId="6157"/>
    <cellStyle name="Comma 5 2 2 3 2 2 9" xfId="4101"/>
    <cellStyle name="Comma 5 2 2 3 2 3" xfId="17619"/>
    <cellStyle name="Comma 5 2 2 3 2 4" xfId="15535"/>
    <cellStyle name="Comma 5 2 2 3 2 5" xfId="13451"/>
    <cellStyle name="Comma 5 2 2 3 2 6" xfId="11367"/>
    <cellStyle name="Comma 5 2 2 3 2 7" xfId="9283"/>
    <cellStyle name="Comma 5 2 2 3 2 8" xfId="7199"/>
    <cellStyle name="Comma 5 2 2 3 2 9" xfId="5129"/>
    <cellStyle name="Comma 5 2 2 3 3" xfId="1503"/>
    <cellStyle name="Comma 5 2 2 3 3 2" xfId="18147"/>
    <cellStyle name="Comma 5 2 2 3 3 3" xfId="16063"/>
    <cellStyle name="Comma 5 2 2 3 3 4" xfId="13979"/>
    <cellStyle name="Comma 5 2 2 3 3 5" xfId="11895"/>
    <cellStyle name="Comma 5 2 2 3 3 6" xfId="9811"/>
    <cellStyle name="Comma 5 2 2 3 3 7" xfId="7727"/>
    <cellStyle name="Comma 5 2 2 3 3 8" xfId="5643"/>
    <cellStyle name="Comma 5 2 2 3 3 9" xfId="3587"/>
    <cellStyle name="Comma 5 2 2 3 4" xfId="17105"/>
    <cellStyle name="Comma 5 2 2 3 5" xfId="15021"/>
    <cellStyle name="Comma 5 2 2 3 6" xfId="12937"/>
    <cellStyle name="Comma 5 2 2 3 7" xfId="10853"/>
    <cellStyle name="Comma 5 2 2 3 8" xfId="8769"/>
    <cellStyle name="Comma 5 2 2 3 9" xfId="6685"/>
    <cellStyle name="Comma 5 2 2 4" xfId="716"/>
    <cellStyle name="Comma 5 2 2 4 10" xfId="2802"/>
    <cellStyle name="Comma 5 2 2 4 2" xfId="1760"/>
    <cellStyle name="Comma 5 2 2 4 2 2" xfId="18404"/>
    <cellStyle name="Comma 5 2 2 4 2 3" xfId="16320"/>
    <cellStyle name="Comma 5 2 2 4 2 4" xfId="14236"/>
    <cellStyle name="Comma 5 2 2 4 2 5" xfId="12152"/>
    <cellStyle name="Comma 5 2 2 4 2 6" xfId="10068"/>
    <cellStyle name="Comma 5 2 2 4 2 7" xfId="7984"/>
    <cellStyle name="Comma 5 2 2 4 2 8" xfId="5900"/>
    <cellStyle name="Comma 5 2 2 4 2 9" xfId="3844"/>
    <cellStyle name="Comma 5 2 2 4 3" xfId="17362"/>
    <cellStyle name="Comma 5 2 2 4 4" xfId="15278"/>
    <cellStyle name="Comma 5 2 2 4 5" xfId="13194"/>
    <cellStyle name="Comma 5 2 2 4 6" xfId="11110"/>
    <cellStyle name="Comma 5 2 2 4 7" xfId="9026"/>
    <cellStyle name="Comma 5 2 2 4 8" xfId="6942"/>
    <cellStyle name="Comma 5 2 2 4 9" xfId="4872"/>
    <cellStyle name="Comma 5 2 2 5" xfId="1240"/>
    <cellStyle name="Comma 5 2 2 5 2" xfId="17884"/>
    <cellStyle name="Comma 5 2 2 5 3" xfId="15800"/>
    <cellStyle name="Comma 5 2 2 5 4" xfId="13716"/>
    <cellStyle name="Comma 5 2 2 5 5" xfId="11632"/>
    <cellStyle name="Comma 5 2 2 5 6" xfId="9548"/>
    <cellStyle name="Comma 5 2 2 5 7" xfId="7464"/>
    <cellStyle name="Comma 5 2 2 5 8" xfId="5386"/>
    <cellStyle name="Comma 5 2 2 5 9" xfId="3324"/>
    <cellStyle name="Comma 5 2 2 6" xfId="16842"/>
    <cellStyle name="Comma 5 2 2 7" xfId="14758"/>
    <cellStyle name="Comma 5 2 2 8" xfId="12674"/>
    <cellStyle name="Comma 5 2 2 9" xfId="10590"/>
    <cellStyle name="Comma 5 2 3" xfId="144"/>
    <cellStyle name="Comma 5 2 3 10" xfId="8468"/>
    <cellStyle name="Comma 5 2 3 11" xfId="6384"/>
    <cellStyle name="Comma 5 2 3 12" xfId="4322"/>
    <cellStyle name="Comma 5 2 3 13" xfId="2244"/>
    <cellStyle name="Comma 5 2 3 2" xfId="266"/>
    <cellStyle name="Comma 5 2 3 2 10" xfId="6498"/>
    <cellStyle name="Comma 5 2 3 2 11" xfId="4430"/>
    <cellStyle name="Comma 5 2 3 2 12" xfId="2358"/>
    <cellStyle name="Comma 5 2 3 2 2" xfId="531"/>
    <cellStyle name="Comma 5 2 3 2 2 10" xfId="4687"/>
    <cellStyle name="Comma 5 2 3 2 2 11" xfId="2617"/>
    <cellStyle name="Comma 5 2 3 2 2 2" xfId="1045"/>
    <cellStyle name="Comma 5 2 3 2 2 2 10" xfId="3131"/>
    <cellStyle name="Comma 5 2 3 2 2 2 2" xfId="2089"/>
    <cellStyle name="Comma 5 2 3 2 2 2 2 2" xfId="18733"/>
    <cellStyle name="Comma 5 2 3 2 2 2 2 3" xfId="16649"/>
    <cellStyle name="Comma 5 2 3 2 2 2 2 4" xfId="14565"/>
    <cellStyle name="Comma 5 2 3 2 2 2 2 5" xfId="12481"/>
    <cellStyle name="Comma 5 2 3 2 2 2 2 6" xfId="10397"/>
    <cellStyle name="Comma 5 2 3 2 2 2 2 7" xfId="8313"/>
    <cellStyle name="Comma 5 2 3 2 2 2 2 8" xfId="6229"/>
    <cellStyle name="Comma 5 2 3 2 2 2 2 9" xfId="4173"/>
    <cellStyle name="Comma 5 2 3 2 2 2 3" xfId="17691"/>
    <cellStyle name="Comma 5 2 3 2 2 2 4" xfId="15607"/>
    <cellStyle name="Comma 5 2 3 2 2 2 5" xfId="13523"/>
    <cellStyle name="Comma 5 2 3 2 2 2 6" xfId="11439"/>
    <cellStyle name="Comma 5 2 3 2 2 2 7" xfId="9355"/>
    <cellStyle name="Comma 5 2 3 2 2 2 8" xfId="7271"/>
    <cellStyle name="Comma 5 2 3 2 2 2 9" xfId="5201"/>
    <cellStyle name="Comma 5 2 3 2 2 3" xfId="1575"/>
    <cellStyle name="Comma 5 2 3 2 2 3 2" xfId="18219"/>
    <cellStyle name="Comma 5 2 3 2 2 3 3" xfId="16135"/>
    <cellStyle name="Comma 5 2 3 2 2 3 4" xfId="14051"/>
    <cellStyle name="Comma 5 2 3 2 2 3 5" xfId="11967"/>
    <cellStyle name="Comma 5 2 3 2 2 3 6" xfId="9883"/>
    <cellStyle name="Comma 5 2 3 2 2 3 7" xfId="7799"/>
    <cellStyle name="Comma 5 2 3 2 2 3 8" xfId="5715"/>
    <cellStyle name="Comma 5 2 3 2 2 3 9" xfId="3659"/>
    <cellStyle name="Comma 5 2 3 2 2 4" xfId="17177"/>
    <cellStyle name="Comma 5 2 3 2 2 5" xfId="15093"/>
    <cellStyle name="Comma 5 2 3 2 2 6" xfId="13009"/>
    <cellStyle name="Comma 5 2 3 2 2 7" xfId="10925"/>
    <cellStyle name="Comma 5 2 3 2 2 8" xfId="8841"/>
    <cellStyle name="Comma 5 2 3 2 2 9" xfId="6757"/>
    <cellStyle name="Comma 5 2 3 2 3" xfId="788"/>
    <cellStyle name="Comma 5 2 3 2 3 10" xfId="2874"/>
    <cellStyle name="Comma 5 2 3 2 3 2" xfId="1832"/>
    <cellStyle name="Comma 5 2 3 2 3 2 2" xfId="18476"/>
    <cellStyle name="Comma 5 2 3 2 3 2 3" xfId="16392"/>
    <cellStyle name="Comma 5 2 3 2 3 2 4" xfId="14308"/>
    <cellStyle name="Comma 5 2 3 2 3 2 5" xfId="12224"/>
    <cellStyle name="Comma 5 2 3 2 3 2 6" xfId="10140"/>
    <cellStyle name="Comma 5 2 3 2 3 2 7" xfId="8056"/>
    <cellStyle name="Comma 5 2 3 2 3 2 8" xfId="5972"/>
    <cellStyle name="Comma 5 2 3 2 3 2 9" xfId="3916"/>
    <cellStyle name="Comma 5 2 3 2 3 3" xfId="17434"/>
    <cellStyle name="Comma 5 2 3 2 3 4" xfId="15350"/>
    <cellStyle name="Comma 5 2 3 2 3 5" xfId="13266"/>
    <cellStyle name="Comma 5 2 3 2 3 6" xfId="11182"/>
    <cellStyle name="Comma 5 2 3 2 3 7" xfId="9098"/>
    <cellStyle name="Comma 5 2 3 2 3 8" xfId="7014"/>
    <cellStyle name="Comma 5 2 3 2 3 9" xfId="4944"/>
    <cellStyle name="Comma 5 2 3 2 4" xfId="1316"/>
    <cellStyle name="Comma 5 2 3 2 4 2" xfId="17960"/>
    <cellStyle name="Comma 5 2 3 2 4 3" xfId="15876"/>
    <cellStyle name="Comma 5 2 3 2 4 4" xfId="13792"/>
    <cellStyle name="Comma 5 2 3 2 4 5" xfId="11708"/>
    <cellStyle name="Comma 5 2 3 2 4 6" xfId="9624"/>
    <cellStyle name="Comma 5 2 3 2 4 7" xfId="7540"/>
    <cellStyle name="Comma 5 2 3 2 4 8" xfId="5458"/>
    <cellStyle name="Comma 5 2 3 2 4 9" xfId="3400"/>
    <cellStyle name="Comma 5 2 3 2 5" xfId="16918"/>
    <cellStyle name="Comma 5 2 3 2 6" xfId="14834"/>
    <cellStyle name="Comma 5 2 3 2 7" xfId="12750"/>
    <cellStyle name="Comma 5 2 3 2 8" xfId="10666"/>
    <cellStyle name="Comma 5 2 3 2 9" xfId="8582"/>
    <cellStyle name="Comma 5 2 3 3" xfId="423"/>
    <cellStyle name="Comma 5 2 3 3 10" xfId="4579"/>
    <cellStyle name="Comma 5 2 3 3 11" xfId="2509"/>
    <cellStyle name="Comma 5 2 3 3 2" xfId="937"/>
    <cellStyle name="Comma 5 2 3 3 2 10" xfId="3023"/>
    <cellStyle name="Comma 5 2 3 3 2 2" xfId="1981"/>
    <cellStyle name="Comma 5 2 3 3 2 2 2" xfId="18625"/>
    <cellStyle name="Comma 5 2 3 3 2 2 3" xfId="16541"/>
    <cellStyle name="Comma 5 2 3 3 2 2 4" xfId="14457"/>
    <cellStyle name="Comma 5 2 3 3 2 2 5" xfId="12373"/>
    <cellStyle name="Comma 5 2 3 3 2 2 6" xfId="10289"/>
    <cellStyle name="Comma 5 2 3 3 2 2 7" xfId="8205"/>
    <cellStyle name="Comma 5 2 3 3 2 2 8" xfId="6121"/>
    <cellStyle name="Comma 5 2 3 3 2 2 9" xfId="4065"/>
    <cellStyle name="Comma 5 2 3 3 2 3" xfId="17583"/>
    <cellStyle name="Comma 5 2 3 3 2 4" xfId="15499"/>
    <cellStyle name="Comma 5 2 3 3 2 5" xfId="13415"/>
    <cellStyle name="Comma 5 2 3 3 2 6" xfId="11331"/>
    <cellStyle name="Comma 5 2 3 3 2 7" xfId="9247"/>
    <cellStyle name="Comma 5 2 3 3 2 8" xfId="7163"/>
    <cellStyle name="Comma 5 2 3 3 2 9" xfId="5093"/>
    <cellStyle name="Comma 5 2 3 3 3" xfId="1467"/>
    <cellStyle name="Comma 5 2 3 3 3 2" xfId="18111"/>
    <cellStyle name="Comma 5 2 3 3 3 3" xfId="16027"/>
    <cellStyle name="Comma 5 2 3 3 3 4" xfId="13943"/>
    <cellStyle name="Comma 5 2 3 3 3 5" xfId="11859"/>
    <cellStyle name="Comma 5 2 3 3 3 6" xfId="9775"/>
    <cellStyle name="Comma 5 2 3 3 3 7" xfId="7691"/>
    <cellStyle name="Comma 5 2 3 3 3 8" xfId="5607"/>
    <cellStyle name="Comma 5 2 3 3 3 9" xfId="3551"/>
    <cellStyle name="Comma 5 2 3 3 4" xfId="17069"/>
    <cellStyle name="Comma 5 2 3 3 5" xfId="14985"/>
    <cellStyle name="Comma 5 2 3 3 6" xfId="12901"/>
    <cellStyle name="Comma 5 2 3 3 7" xfId="10817"/>
    <cellStyle name="Comma 5 2 3 3 8" xfId="8733"/>
    <cellStyle name="Comma 5 2 3 3 9" xfId="6649"/>
    <cellStyle name="Comma 5 2 3 4" xfId="680"/>
    <cellStyle name="Comma 5 2 3 4 10" xfId="2766"/>
    <cellStyle name="Comma 5 2 3 4 2" xfId="1724"/>
    <cellStyle name="Comma 5 2 3 4 2 2" xfId="18368"/>
    <cellStyle name="Comma 5 2 3 4 2 3" xfId="16284"/>
    <cellStyle name="Comma 5 2 3 4 2 4" xfId="14200"/>
    <cellStyle name="Comma 5 2 3 4 2 5" xfId="12116"/>
    <cellStyle name="Comma 5 2 3 4 2 6" xfId="10032"/>
    <cellStyle name="Comma 5 2 3 4 2 7" xfId="7948"/>
    <cellStyle name="Comma 5 2 3 4 2 8" xfId="5864"/>
    <cellStyle name="Comma 5 2 3 4 2 9" xfId="3808"/>
    <cellStyle name="Comma 5 2 3 4 3" xfId="17326"/>
    <cellStyle name="Comma 5 2 3 4 4" xfId="15242"/>
    <cellStyle name="Comma 5 2 3 4 5" xfId="13158"/>
    <cellStyle name="Comma 5 2 3 4 6" xfId="11074"/>
    <cellStyle name="Comma 5 2 3 4 7" xfId="8990"/>
    <cellStyle name="Comma 5 2 3 4 8" xfId="6906"/>
    <cellStyle name="Comma 5 2 3 4 9" xfId="4836"/>
    <cellStyle name="Comma 5 2 3 5" xfId="1202"/>
    <cellStyle name="Comma 5 2 3 5 2" xfId="17846"/>
    <cellStyle name="Comma 5 2 3 5 3" xfId="15762"/>
    <cellStyle name="Comma 5 2 3 5 4" xfId="13678"/>
    <cellStyle name="Comma 5 2 3 5 5" xfId="11594"/>
    <cellStyle name="Comma 5 2 3 5 6" xfId="9510"/>
    <cellStyle name="Comma 5 2 3 5 7" xfId="7426"/>
    <cellStyle name="Comma 5 2 3 5 8" xfId="5350"/>
    <cellStyle name="Comma 5 2 3 5 9" xfId="3286"/>
    <cellStyle name="Comma 5 2 3 6" xfId="16804"/>
    <cellStyle name="Comma 5 2 3 7" xfId="14720"/>
    <cellStyle name="Comma 5 2 3 8" xfId="12636"/>
    <cellStyle name="Comma 5 2 3 9" xfId="10552"/>
    <cellStyle name="Comma 5 2 4" xfId="227"/>
    <cellStyle name="Comma 5 2 4 10" xfId="6460"/>
    <cellStyle name="Comma 5 2 4 11" xfId="4394"/>
    <cellStyle name="Comma 5 2 4 12" xfId="2320"/>
    <cellStyle name="Comma 5 2 4 2" xfId="495"/>
    <cellStyle name="Comma 5 2 4 2 10" xfId="4651"/>
    <cellStyle name="Comma 5 2 4 2 11" xfId="2581"/>
    <cellStyle name="Comma 5 2 4 2 2" xfId="1009"/>
    <cellStyle name="Comma 5 2 4 2 2 10" xfId="3095"/>
    <cellStyle name="Comma 5 2 4 2 2 2" xfId="2053"/>
    <cellStyle name="Comma 5 2 4 2 2 2 2" xfId="18697"/>
    <cellStyle name="Comma 5 2 4 2 2 2 3" xfId="16613"/>
    <cellStyle name="Comma 5 2 4 2 2 2 4" xfId="14529"/>
    <cellStyle name="Comma 5 2 4 2 2 2 5" xfId="12445"/>
    <cellStyle name="Comma 5 2 4 2 2 2 6" xfId="10361"/>
    <cellStyle name="Comma 5 2 4 2 2 2 7" xfId="8277"/>
    <cellStyle name="Comma 5 2 4 2 2 2 8" xfId="6193"/>
    <cellStyle name="Comma 5 2 4 2 2 2 9" xfId="4137"/>
    <cellStyle name="Comma 5 2 4 2 2 3" xfId="17655"/>
    <cellStyle name="Comma 5 2 4 2 2 4" xfId="15571"/>
    <cellStyle name="Comma 5 2 4 2 2 5" xfId="13487"/>
    <cellStyle name="Comma 5 2 4 2 2 6" xfId="11403"/>
    <cellStyle name="Comma 5 2 4 2 2 7" xfId="9319"/>
    <cellStyle name="Comma 5 2 4 2 2 8" xfId="7235"/>
    <cellStyle name="Comma 5 2 4 2 2 9" xfId="5165"/>
    <cellStyle name="Comma 5 2 4 2 3" xfId="1539"/>
    <cellStyle name="Comma 5 2 4 2 3 2" xfId="18183"/>
    <cellStyle name="Comma 5 2 4 2 3 3" xfId="16099"/>
    <cellStyle name="Comma 5 2 4 2 3 4" xfId="14015"/>
    <cellStyle name="Comma 5 2 4 2 3 5" xfId="11931"/>
    <cellStyle name="Comma 5 2 4 2 3 6" xfId="9847"/>
    <cellStyle name="Comma 5 2 4 2 3 7" xfId="7763"/>
    <cellStyle name="Comma 5 2 4 2 3 8" xfId="5679"/>
    <cellStyle name="Comma 5 2 4 2 3 9" xfId="3623"/>
    <cellStyle name="Comma 5 2 4 2 4" xfId="17141"/>
    <cellStyle name="Comma 5 2 4 2 5" xfId="15057"/>
    <cellStyle name="Comma 5 2 4 2 6" xfId="12973"/>
    <cellStyle name="Comma 5 2 4 2 7" xfId="10889"/>
    <cellStyle name="Comma 5 2 4 2 8" xfId="8805"/>
    <cellStyle name="Comma 5 2 4 2 9" xfId="6721"/>
    <cellStyle name="Comma 5 2 4 3" xfId="752"/>
    <cellStyle name="Comma 5 2 4 3 10" xfId="2838"/>
    <cellStyle name="Comma 5 2 4 3 2" xfId="1796"/>
    <cellStyle name="Comma 5 2 4 3 2 2" xfId="18440"/>
    <cellStyle name="Comma 5 2 4 3 2 3" xfId="16356"/>
    <cellStyle name="Comma 5 2 4 3 2 4" xfId="14272"/>
    <cellStyle name="Comma 5 2 4 3 2 5" xfId="12188"/>
    <cellStyle name="Comma 5 2 4 3 2 6" xfId="10104"/>
    <cellStyle name="Comma 5 2 4 3 2 7" xfId="8020"/>
    <cellStyle name="Comma 5 2 4 3 2 8" xfId="5936"/>
    <cellStyle name="Comma 5 2 4 3 2 9" xfId="3880"/>
    <cellStyle name="Comma 5 2 4 3 3" xfId="17398"/>
    <cellStyle name="Comma 5 2 4 3 4" xfId="15314"/>
    <cellStyle name="Comma 5 2 4 3 5" xfId="13230"/>
    <cellStyle name="Comma 5 2 4 3 6" xfId="11146"/>
    <cellStyle name="Comma 5 2 4 3 7" xfId="9062"/>
    <cellStyle name="Comma 5 2 4 3 8" xfId="6978"/>
    <cellStyle name="Comma 5 2 4 3 9" xfId="4908"/>
    <cellStyle name="Comma 5 2 4 4" xfId="1278"/>
    <cellStyle name="Comma 5 2 4 4 2" xfId="17922"/>
    <cellStyle name="Comma 5 2 4 4 3" xfId="15838"/>
    <cellStyle name="Comma 5 2 4 4 4" xfId="13754"/>
    <cellStyle name="Comma 5 2 4 4 5" xfId="11670"/>
    <cellStyle name="Comma 5 2 4 4 6" xfId="9586"/>
    <cellStyle name="Comma 5 2 4 4 7" xfId="7502"/>
    <cellStyle name="Comma 5 2 4 4 8" xfId="5422"/>
    <cellStyle name="Comma 5 2 4 4 9" xfId="3362"/>
    <cellStyle name="Comma 5 2 4 5" xfId="16880"/>
    <cellStyle name="Comma 5 2 4 6" xfId="14796"/>
    <cellStyle name="Comma 5 2 4 7" xfId="12712"/>
    <cellStyle name="Comma 5 2 4 8" xfId="10628"/>
    <cellStyle name="Comma 5 2 4 9" xfId="8544"/>
    <cellStyle name="Comma 5 2 5" xfId="387"/>
    <cellStyle name="Comma 5 2 5 10" xfId="4543"/>
    <cellStyle name="Comma 5 2 5 11" xfId="2473"/>
    <cellStyle name="Comma 5 2 5 2" xfId="901"/>
    <cellStyle name="Comma 5 2 5 2 10" xfId="2987"/>
    <cellStyle name="Comma 5 2 5 2 2" xfId="1945"/>
    <cellStyle name="Comma 5 2 5 2 2 2" xfId="18589"/>
    <cellStyle name="Comma 5 2 5 2 2 3" xfId="16505"/>
    <cellStyle name="Comma 5 2 5 2 2 4" xfId="14421"/>
    <cellStyle name="Comma 5 2 5 2 2 5" xfId="12337"/>
    <cellStyle name="Comma 5 2 5 2 2 6" xfId="10253"/>
    <cellStyle name="Comma 5 2 5 2 2 7" xfId="8169"/>
    <cellStyle name="Comma 5 2 5 2 2 8" xfId="6085"/>
    <cellStyle name="Comma 5 2 5 2 2 9" xfId="4029"/>
    <cellStyle name="Comma 5 2 5 2 3" xfId="17547"/>
    <cellStyle name="Comma 5 2 5 2 4" xfId="15463"/>
    <cellStyle name="Comma 5 2 5 2 5" xfId="13379"/>
    <cellStyle name="Comma 5 2 5 2 6" xfId="11295"/>
    <cellStyle name="Comma 5 2 5 2 7" xfId="9211"/>
    <cellStyle name="Comma 5 2 5 2 8" xfId="7127"/>
    <cellStyle name="Comma 5 2 5 2 9" xfId="5057"/>
    <cellStyle name="Comma 5 2 5 3" xfId="1431"/>
    <cellStyle name="Comma 5 2 5 3 2" xfId="18075"/>
    <cellStyle name="Comma 5 2 5 3 3" xfId="15991"/>
    <cellStyle name="Comma 5 2 5 3 4" xfId="13907"/>
    <cellStyle name="Comma 5 2 5 3 5" xfId="11823"/>
    <cellStyle name="Comma 5 2 5 3 6" xfId="9739"/>
    <cellStyle name="Comma 5 2 5 3 7" xfId="7655"/>
    <cellStyle name="Comma 5 2 5 3 8" xfId="5571"/>
    <cellStyle name="Comma 5 2 5 3 9" xfId="3515"/>
    <cellStyle name="Comma 5 2 5 4" xfId="17033"/>
    <cellStyle name="Comma 5 2 5 5" xfId="14949"/>
    <cellStyle name="Comma 5 2 5 6" xfId="12865"/>
    <cellStyle name="Comma 5 2 5 7" xfId="10781"/>
    <cellStyle name="Comma 5 2 5 8" xfId="8697"/>
    <cellStyle name="Comma 5 2 5 9" xfId="6613"/>
    <cellStyle name="Comma 5 2 6" xfId="644"/>
    <cellStyle name="Comma 5 2 6 10" xfId="2730"/>
    <cellStyle name="Comma 5 2 6 2" xfId="1688"/>
    <cellStyle name="Comma 5 2 6 2 2" xfId="18332"/>
    <cellStyle name="Comma 5 2 6 2 3" xfId="16248"/>
    <cellStyle name="Comma 5 2 6 2 4" xfId="14164"/>
    <cellStyle name="Comma 5 2 6 2 5" xfId="12080"/>
    <cellStyle name="Comma 5 2 6 2 6" xfId="9996"/>
    <cellStyle name="Comma 5 2 6 2 7" xfId="7912"/>
    <cellStyle name="Comma 5 2 6 2 8" xfId="5828"/>
    <cellStyle name="Comma 5 2 6 2 9" xfId="3772"/>
    <cellStyle name="Comma 5 2 6 3" xfId="17290"/>
    <cellStyle name="Comma 5 2 6 4" xfId="15206"/>
    <cellStyle name="Comma 5 2 6 5" xfId="13122"/>
    <cellStyle name="Comma 5 2 6 6" xfId="11038"/>
    <cellStyle name="Comma 5 2 6 7" xfId="8954"/>
    <cellStyle name="Comma 5 2 6 8" xfId="6870"/>
    <cellStyle name="Comma 5 2 6 9" xfId="4800"/>
    <cellStyle name="Comma 5 2 7" xfId="1164"/>
    <cellStyle name="Comma 5 2 7 2" xfId="17808"/>
    <cellStyle name="Comma 5 2 7 3" xfId="15724"/>
    <cellStyle name="Comma 5 2 7 4" xfId="13640"/>
    <cellStyle name="Comma 5 2 7 5" xfId="11556"/>
    <cellStyle name="Comma 5 2 7 6" xfId="9472"/>
    <cellStyle name="Comma 5 2 7 7" xfId="7388"/>
    <cellStyle name="Comma 5 2 7 8" xfId="5314"/>
    <cellStyle name="Comma 5 2 7 9" xfId="3248"/>
    <cellStyle name="Comma 5 2 8" xfId="16766"/>
    <cellStyle name="Comma 5 2 9" xfId="14682"/>
    <cellStyle name="Comma 5 3" xfId="163"/>
    <cellStyle name="Comma 5 3 10" xfId="8487"/>
    <cellStyle name="Comma 5 3 11" xfId="6403"/>
    <cellStyle name="Comma 5 3 12" xfId="4340"/>
    <cellStyle name="Comma 5 3 13" xfId="2263"/>
    <cellStyle name="Comma 5 3 2" xfId="285"/>
    <cellStyle name="Comma 5 3 2 10" xfId="6517"/>
    <cellStyle name="Comma 5 3 2 11" xfId="4448"/>
    <cellStyle name="Comma 5 3 2 12" xfId="2377"/>
    <cellStyle name="Comma 5 3 2 2" xfId="549"/>
    <cellStyle name="Comma 5 3 2 2 10" xfId="4705"/>
    <cellStyle name="Comma 5 3 2 2 11" xfId="2635"/>
    <cellStyle name="Comma 5 3 2 2 2" xfId="1063"/>
    <cellStyle name="Comma 5 3 2 2 2 10" xfId="3149"/>
    <cellStyle name="Comma 5 3 2 2 2 2" xfId="2107"/>
    <cellStyle name="Comma 5 3 2 2 2 2 2" xfId="18751"/>
    <cellStyle name="Comma 5 3 2 2 2 2 3" xfId="16667"/>
    <cellStyle name="Comma 5 3 2 2 2 2 4" xfId="14583"/>
    <cellStyle name="Comma 5 3 2 2 2 2 5" xfId="12499"/>
    <cellStyle name="Comma 5 3 2 2 2 2 6" xfId="10415"/>
    <cellStyle name="Comma 5 3 2 2 2 2 7" xfId="8331"/>
    <cellStyle name="Comma 5 3 2 2 2 2 8" xfId="6247"/>
    <cellStyle name="Comma 5 3 2 2 2 2 9" xfId="4191"/>
    <cellStyle name="Comma 5 3 2 2 2 3" xfId="17709"/>
    <cellStyle name="Comma 5 3 2 2 2 4" xfId="15625"/>
    <cellStyle name="Comma 5 3 2 2 2 5" xfId="13541"/>
    <cellStyle name="Comma 5 3 2 2 2 6" xfId="11457"/>
    <cellStyle name="Comma 5 3 2 2 2 7" xfId="9373"/>
    <cellStyle name="Comma 5 3 2 2 2 8" xfId="7289"/>
    <cellStyle name="Comma 5 3 2 2 2 9" xfId="5219"/>
    <cellStyle name="Comma 5 3 2 2 3" xfId="1593"/>
    <cellStyle name="Comma 5 3 2 2 3 2" xfId="18237"/>
    <cellStyle name="Comma 5 3 2 2 3 3" xfId="16153"/>
    <cellStyle name="Comma 5 3 2 2 3 4" xfId="14069"/>
    <cellStyle name="Comma 5 3 2 2 3 5" xfId="11985"/>
    <cellStyle name="Comma 5 3 2 2 3 6" xfId="9901"/>
    <cellStyle name="Comma 5 3 2 2 3 7" xfId="7817"/>
    <cellStyle name="Comma 5 3 2 2 3 8" xfId="5733"/>
    <cellStyle name="Comma 5 3 2 2 3 9" xfId="3677"/>
    <cellStyle name="Comma 5 3 2 2 4" xfId="17195"/>
    <cellStyle name="Comma 5 3 2 2 5" xfId="15111"/>
    <cellStyle name="Comma 5 3 2 2 6" xfId="13027"/>
    <cellStyle name="Comma 5 3 2 2 7" xfId="10943"/>
    <cellStyle name="Comma 5 3 2 2 8" xfId="8859"/>
    <cellStyle name="Comma 5 3 2 2 9" xfId="6775"/>
    <cellStyle name="Comma 5 3 2 3" xfId="806"/>
    <cellStyle name="Comma 5 3 2 3 10" xfId="2892"/>
    <cellStyle name="Comma 5 3 2 3 2" xfId="1850"/>
    <cellStyle name="Comma 5 3 2 3 2 2" xfId="18494"/>
    <cellStyle name="Comma 5 3 2 3 2 3" xfId="16410"/>
    <cellStyle name="Comma 5 3 2 3 2 4" xfId="14326"/>
    <cellStyle name="Comma 5 3 2 3 2 5" xfId="12242"/>
    <cellStyle name="Comma 5 3 2 3 2 6" xfId="10158"/>
    <cellStyle name="Comma 5 3 2 3 2 7" xfId="8074"/>
    <cellStyle name="Comma 5 3 2 3 2 8" xfId="5990"/>
    <cellStyle name="Comma 5 3 2 3 2 9" xfId="3934"/>
    <cellStyle name="Comma 5 3 2 3 3" xfId="17452"/>
    <cellStyle name="Comma 5 3 2 3 4" xfId="15368"/>
    <cellStyle name="Comma 5 3 2 3 5" xfId="13284"/>
    <cellStyle name="Comma 5 3 2 3 6" xfId="11200"/>
    <cellStyle name="Comma 5 3 2 3 7" xfId="9116"/>
    <cellStyle name="Comma 5 3 2 3 8" xfId="7032"/>
    <cellStyle name="Comma 5 3 2 3 9" xfId="4962"/>
    <cellStyle name="Comma 5 3 2 4" xfId="1335"/>
    <cellStyle name="Comma 5 3 2 4 2" xfId="17979"/>
    <cellStyle name="Comma 5 3 2 4 3" xfId="15895"/>
    <cellStyle name="Comma 5 3 2 4 4" xfId="13811"/>
    <cellStyle name="Comma 5 3 2 4 5" xfId="11727"/>
    <cellStyle name="Comma 5 3 2 4 6" xfId="9643"/>
    <cellStyle name="Comma 5 3 2 4 7" xfId="7559"/>
    <cellStyle name="Comma 5 3 2 4 8" xfId="5476"/>
    <cellStyle name="Comma 5 3 2 4 9" xfId="3419"/>
    <cellStyle name="Comma 5 3 2 5" xfId="16937"/>
    <cellStyle name="Comma 5 3 2 6" xfId="14853"/>
    <cellStyle name="Comma 5 3 2 7" xfId="12769"/>
    <cellStyle name="Comma 5 3 2 8" xfId="10685"/>
    <cellStyle name="Comma 5 3 2 9" xfId="8601"/>
    <cellStyle name="Comma 5 3 3" xfId="441"/>
    <cellStyle name="Comma 5 3 3 10" xfId="4597"/>
    <cellStyle name="Comma 5 3 3 11" xfId="2527"/>
    <cellStyle name="Comma 5 3 3 2" xfId="955"/>
    <cellStyle name="Comma 5 3 3 2 10" xfId="3041"/>
    <cellStyle name="Comma 5 3 3 2 2" xfId="1999"/>
    <cellStyle name="Comma 5 3 3 2 2 2" xfId="18643"/>
    <cellStyle name="Comma 5 3 3 2 2 3" xfId="16559"/>
    <cellStyle name="Comma 5 3 3 2 2 4" xfId="14475"/>
    <cellStyle name="Comma 5 3 3 2 2 5" xfId="12391"/>
    <cellStyle name="Comma 5 3 3 2 2 6" xfId="10307"/>
    <cellStyle name="Comma 5 3 3 2 2 7" xfId="8223"/>
    <cellStyle name="Comma 5 3 3 2 2 8" xfId="6139"/>
    <cellStyle name="Comma 5 3 3 2 2 9" xfId="4083"/>
    <cellStyle name="Comma 5 3 3 2 3" xfId="17601"/>
    <cellStyle name="Comma 5 3 3 2 4" xfId="15517"/>
    <cellStyle name="Comma 5 3 3 2 5" xfId="13433"/>
    <cellStyle name="Comma 5 3 3 2 6" xfId="11349"/>
    <cellStyle name="Comma 5 3 3 2 7" xfId="9265"/>
    <cellStyle name="Comma 5 3 3 2 8" xfId="7181"/>
    <cellStyle name="Comma 5 3 3 2 9" xfId="5111"/>
    <cellStyle name="Comma 5 3 3 3" xfId="1485"/>
    <cellStyle name="Comma 5 3 3 3 2" xfId="18129"/>
    <cellStyle name="Comma 5 3 3 3 3" xfId="16045"/>
    <cellStyle name="Comma 5 3 3 3 4" xfId="13961"/>
    <cellStyle name="Comma 5 3 3 3 5" xfId="11877"/>
    <cellStyle name="Comma 5 3 3 3 6" xfId="9793"/>
    <cellStyle name="Comma 5 3 3 3 7" xfId="7709"/>
    <cellStyle name="Comma 5 3 3 3 8" xfId="5625"/>
    <cellStyle name="Comma 5 3 3 3 9" xfId="3569"/>
    <cellStyle name="Comma 5 3 3 4" xfId="17087"/>
    <cellStyle name="Comma 5 3 3 5" xfId="15003"/>
    <cellStyle name="Comma 5 3 3 6" xfId="12919"/>
    <cellStyle name="Comma 5 3 3 7" xfId="10835"/>
    <cellStyle name="Comma 5 3 3 8" xfId="8751"/>
    <cellStyle name="Comma 5 3 3 9" xfId="6667"/>
    <cellStyle name="Comma 5 3 4" xfId="698"/>
    <cellStyle name="Comma 5 3 4 10" xfId="2784"/>
    <cellStyle name="Comma 5 3 4 2" xfId="1742"/>
    <cellStyle name="Comma 5 3 4 2 2" xfId="18386"/>
    <cellStyle name="Comma 5 3 4 2 3" xfId="16302"/>
    <cellStyle name="Comma 5 3 4 2 4" xfId="14218"/>
    <cellStyle name="Comma 5 3 4 2 5" xfId="12134"/>
    <cellStyle name="Comma 5 3 4 2 6" xfId="10050"/>
    <cellStyle name="Comma 5 3 4 2 7" xfId="7966"/>
    <cellStyle name="Comma 5 3 4 2 8" xfId="5882"/>
    <cellStyle name="Comma 5 3 4 2 9" xfId="3826"/>
    <cellStyle name="Comma 5 3 4 3" xfId="17344"/>
    <cellStyle name="Comma 5 3 4 4" xfId="15260"/>
    <cellStyle name="Comma 5 3 4 5" xfId="13176"/>
    <cellStyle name="Comma 5 3 4 6" xfId="11092"/>
    <cellStyle name="Comma 5 3 4 7" xfId="9008"/>
    <cellStyle name="Comma 5 3 4 8" xfId="6924"/>
    <cellStyle name="Comma 5 3 4 9" xfId="4854"/>
    <cellStyle name="Comma 5 3 5" xfId="1221"/>
    <cellStyle name="Comma 5 3 5 2" xfId="17865"/>
    <cellStyle name="Comma 5 3 5 3" xfId="15781"/>
    <cellStyle name="Comma 5 3 5 4" xfId="13697"/>
    <cellStyle name="Comma 5 3 5 5" xfId="11613"/>
    <cellStyle name="Comma 5 3 5 6" xfId="9529"/>
    <cellStyle name="Comma 5 3 5 7" xfId="7445"/>
    <cellStyle name="Comma 5 3 5 8" xfId="5368"/>
    <cellStyle name="Comma 5 3 5 9" xfId="3305"/>
    <cellStyle name="Comma 5 3 6" xfId="16823"/>
    <cellStyle name="Comma 5 3 7" xfId="14739"/>
    <cellStyle name="Comma 5 3 8" xfId="12655"/>
    <cellStyle name="Comma 5 3 9" xfId="10571"/>
    <cellStyle name="Comma 5 4" xfId="125"/>
    <cellStyle name="Comma 5 4 10" xfId="8449"/>
    <cellStyle name="Comma 5 4 11" xfId="6365"/>
    <cellStyle name="Comma 5 4 12" xfId="4304"/>
    <cellStyle name="Comma 5 4 13" xfId="2225"/>
    <cellStyle name="Comma 5 4 2" xfId="247"/>
    <cellStyle name="Comma 5 4 2 10" xfId="6479"/>
    <cellStyle name="Comma 5 4 2 11" xfId="4412"/>
    <cellStyle name="Comma 5 4 2 12" xfId="2339"/>
    <cellStyle name="Comma 5 4 2 2" xfId="513"/>
    <cellStyle name="Comma 5 4 2 2 10" xfId="4669"/>
    <cellStyle name="Comma 5 4 2 2 11" xfId="2599"/>
    <cellStyle name="Comma 5 4 2 2 2" xfId="1027"/>
    <cellStyle name="Comma 5 4 2 2 2 10" xfId="3113"/>
    <cellStyle name="Comma 5 4 2 2 2 2" xfId="2071"/>
    <cellStyle name="Comma 5 4 2 2 2 2 2" xfId="18715"/>
    <cellStyle name="Comma 5 4 2 2 2 2 3" xfId="16631"/>
    <cellStyle name="Comma 5 4 2 2 2 2 4" xfId="14547"/>
    <cellStyle name="Comma 5 4 2 2 2 2 5" xfId="12463"/>
    <cellStyle name="Comma 5 4 2 2 2 2 6" xfId="10379"/>
    <cellStyle name="Comma 5 4 2 2 2 2 7" xfId="8295"/>
    <cellStyle name="Comma 5 4 2 2 2 2 8" xfId="6211"/>
    <cellStyle name="Comma 5 4 2 2 2 2 9" xfId="4155"/>
    <cellStyle name="Comma 5 4 2 2 2 3" xfId="17673"/>
    <cellStyle name="Comma 5 4 2 2 2 4" xfId="15589"/>
    <cellStyle name="Comma 5 4 2 2 2 5" xfId="13505"/>
    <cellStyle name="Comma 5 4 2 2 2 6" xfId="11421"/>
    <cellStyle name="Comma 5 4 2 2 2 7" xfId="9337"/>
    <cellStyle name="Comma 5 4 2 2 2 8" xfId="7253"/>
    <cellStyle name="Comma 5 4 2 2 2 9" xfId="5183"/>
    <cellStyle name="Comma 5 4 2 2 3" xfId="1557"/>
    <cellStyle name="Comma 5 4 2 2 3 2" xfId="18201"/>
    <cellStyle name="Comma 5 4 2 2 3 3" xfId="16117"/>
    <cellStyle name="Comma 5 4 2 2 3 4" xfId="14033"/>
    <cellStyle name="Comma 5 4 2 2 3 5" xfId="11949"/>
    <cellStyle name="Comma 5 4 2 2 3 6" xfId="9865"/>
    <cellStyle name="Comma 5 4 2 2 3 7" xfId="7781"/>
    <cellStyle name="Comma 5 4 2 2 3 8" xfId="5697"/>
    <cellStyle name="Comma 5 4 2 2 3 9" xfId="3641"/>
    <cellStyle name="Comma 5 4 2 2 4" xfId="17159"/>
    <cellStyle name="Comma 5 4 2 2 5" xfId="15075"/>
    <cellStyle name="Comma 5 4 2 2 6" xfId="12991"/>
    <cellStyle name="Comma 5 4 2 2 7" xfId="10907"/>
    <cellStyle name="Comma 5 4 2 2 8" xfId="8823"/>
    <cellStyle name="Comma 5 4 2 2 9" xfId="6739"/>
    <cellStyle name="Comma 5 4 2 3" xfId="770"/>
    <cellStyle name="Comma 5 4 2 3 10" xfId="2856"/>
    <cellStyle name="Comma 5 4 2 3 2" xfId="1814"/>
    <cellStyle name="Comma 5 4 2 3 2 2" xfId="18458"/>
    <cellStyle name="Comma 5 4 2 3 2 3" xfId="16374"/>
    <cellStyle name="Comma 5 4 2 3 2 4" xfId="14290"/>
    <cellStyle name="Comma 5 4 2 3 2 5" xfId="12206"/>
    <cellStyle name="Comma 5 4 2 3 2 6" xfId="10122"/>
    <cellStyle name="Comma 5 4 2 3 2 7" xfId="8038"/>
    <cellStyle name="Comma 5 4 2 3 2 8" xfId="5954"/>
    <cellStyle name="Comma 5 4 2 3 2 9" xfId="3898"/>
    <cellStyle name="Comma 5 4 2 3 3" xfId="17416"/>
    <cellStyle name="Comma 5 4 2 3 4" xfId="15332"/>
    <cellStyle name="Comma 5 4 2 3 5" xfId="13248"/>
    <cellStyle name="Comma 5 4 2 3 6" xfId="11164"/>
    <cellStyle name="Comma 5 4 2 3 7" xfId="9080"/>
    <cellStyle name="Comma 5 4 2 3 8" xfId="6996"/>
    <cellStyle name="Comma 5 4 2 3 9" xfId="4926"/>
    <cellStyle name="Comma 5 4 2 4" xfId="1297"/>
    <cellStyle name="Comma 5 4 2 4 2" xfId="17941"/>
    <cellStyle name="Comma 5 4 2 4 3" xfId="15857"/>
    <cellStyle name="Comma 5 4 2 4 4" xfId="13773"/>
    <cellStyle name="Comma 5 4 2 4 5" xfId="11689"/>
    <cellStyle name="Comma 5 4 2 4 6" xfId="9605"/>
    <cellStyle name="Comma 5 4 2 4 7" xfId="7521"/>
    <cellStyle name="Comma 5 4 2 4 8" xfId="5440"/>
    <cellStyle name="Comma 5 4 2 4 9" xfId="3381"/>
    <cellStyle name="Comma 5 4 2 5" xfId="16899"/>
    <cellStyle name="Comma 5 4 2 6" xfId="14815"/>
    <cellStyle name="Comma 5 4 2 7" xfId="12731"/>
    <cellStyle name="Comma 5 4 2 8" xfId="10647"/>
    <cellStyle name="Comma 5 4 2 9" xfId="8563"/>
    <cellStyle name="Comma 5 4 3" xfId="405"/>
    <cellStyle name="Comma 5 4 3 10" xfId="4561"/>
    <cellStyle name="Comma 5 4 3 11" xfId="2491"/>
    <cellStyle name="Comma 5 4 3 2" xfId="919"/>
    <cellStyle name="Comma 5 4 3 2 10" xfId="3005"/>
    <cellStyle name="Comma 5 4 3 2 2" xfId="1963"/>
    <cellStyle name="Comma 5 4 3 2 2 2" xfId="18607"/>
    <cellStyle name="Comma 5 4 3 2 2 3" xfId="16523"/>
    <cellStyle name="Comma 5 4 3 2 2 4" xfId="14439"/>
    <cellStyle name="Comma 5 4 3 2 2 5" xfId="12355"/>
    <cellStyle name="Comma 5 4 3 2 2 6" xfId="10271"/>
    <cellStyle name="Comma 5 4 3 2 2 7" xfId="8187"/>
    <cellStyle name="Comma 5 4 3 2 2 8" xfId="6103"/>
    <cellStyle name="Comma 5 4 3 2 2 9" xfId="4047"/>
    <cellStyle name="Comma 5 4 3 2 3" xfId="17565"/>
    <cellStyle name="Comma 5 4 3 2 4" xfId="15481"/>
    <cellStyle name="Comma 5 4 3 2 5" xfId="13397"/>
    <cellStyle name="Comma 5 4 3 2 6" xfId="11313"/>
    <cellStyle name="Comma 5 4 3 2 7" xfId="9229"/>
    <cellStyle name="Comma 5 4 3 2 8" xfId="7145"/>
    <cellStyle name="Comma 5 4 3 2 9" xfId="5075"/>
    <cellStyle name="Comma 5 4 3 3" xfId="1449"/>
    <cellStyle name="Comma 5 4 3 3 2" xfId="18093"/>
    <cellStyle name="Comma 5 4 3 3 3" xfId="16009"/>
    <cellStyle name="Comma 5 4 3 3 4" xfId="13925"/>
    <cellStyle name="Comma 5 4 3 3 5" xfId="11841"/>
    <cellStyle name="Comma 5 4 3 3 6" xfId="9757"/>
    <cellStyle name="Comma 5 4 3 3 7" xfId="7673"/>
    <cellStyle name="Comma 5 4 3 3 8" xfId="5589"/>
    <cellStyle name="Comma 5 4 3 3 9" xfId="3533"/>
    <cellStyle name="Comma 5 4 3 4" xfId="17051"/>
    <cellStyle name="Comma 5 4 3 5" xfId="14967"/>
    <cellStyle name="Comma 5 4 3 6" xfId="12883"/>
    <cellStyle name="Comma 5 4 3 7" xfId="10799"/>
    <cellStyle name="Comma 5 4 3 8" xfId="8715"/>
    <cellStyle name="Comma 5 4 3 9" xfId="6631"/>
    <cellStyle name="Comma 5 4 4" xfId="662"/>
    <cellStyle name="Comma 5 4 4 10" xfId="2748"/>
    <cellStyle name="Comma 5 4 4 2" xfId="1706"/>
    <cellStyle name="Comma 5 4 4 2 2" xfId="18350"/>
    <cellStyle name="Comma 5 4 4 2 3" xfId="16266"/>
    <cellStyle name="Comma 5 4 4 2 4" xfId="14182"/>
    <cellStyle name="Comma 5 4 4 2 5" xfId="12098"/>
    <cellStyle name="Comma 5 4 4 2 6" xfId="10014"/>
    <cellStyle name="Comma 5 4 4 2 7" xfId="7930"/>
    <cellStyle name="Comma 5 4 4 2 8" xfId="5846"/>
    <cellStyle name="Comma 5 4 4 2 9" xfId="3790"/>
    <cellStyle name="Comma 5 4 4 3" xfId="17308"/>
    <cellStyle name="Comma 5 4 4 4" xfId="15224"/>
    <cellStyle name="Comma 5 4 4 5" xfId="13140"/>
    <cellStyle name="Comma 5 4 4 6" xfId="11056"/>
    <cellStyle name="Comma 5 4 4 7" xfId="8972"/>
    <cellStyle name="Comma 5 4 4 8" xfId="6888"/>
    <cellStyle name="Comma 5 4 4 9" xfId="4818"/>
    <cellStyle name="Comma 5 4 5" xfId="1183"/>
    <cellStyle name="Comma 5 4 5 2" xfId="17827"/>
    <cellStyle name="Comma 5 4 5 3" xfId="15743"/>
    <cellStyle name="Comma 5 4 5 4" xfId="13659"/>
    <cellStyle name="Comma 5 4 5 5" xfId="11575"/>
    <cellStyle name="Comma 5 4 5 6" xfId="9491"/>
    <cellStyle name="Comma 5 4 5 7" xfId="7407"/>
    <cellStyle name="Comma 5 4 5 8" xfId="5332"/>
    <cellStyle name="Comma 5 4 5 9" xfId="3267"/>
    <cellStyle name="Comma 5 4 6" xfId="16785"/>
    <cellStyle name="Comma 5 4 7" xfId="14701"/>
    <cellStyle name="Comma 5 4 8" xfId="12617"/>
    <cellStyle name="Comma 5 4 9" xfId="10533"/>
    <cellStyle name="Comma 5 5" xfId="207"/>
    <cellStyle name="Comma 5 5 10" xfId="6441"/>
    <cellStyle name="Comma 5 5 11" xfId="4376"/>
    <cellStyle name="Comma 5 5 12" xfId="2301"/>
    <cellStyle name="Comma 5 5 2" xfId="477"/>
    <cellStyle name="Comma 5 5 2 10" xfId="4633"/>
    <cellStyle name="Comma 5 5 2 11" xfId="2563"/>
    <cellStyle name="Comma 5 5 2 2" xfId="991"/>
    <cellStyle name="Comma 5 5 2 2 10" xfId="3077"/>
    <cellStyle name="Comma 5 5 2 2 2" xfId="2035"/>
    <cellStyle name="Comma 5 5 2 2 2 2" xfId="18679"/>
    <cellStyle name="Comma 5 5 2 2 2 3" xfId="16595"/>
    <cellStyle name="Comma 5 5 2 2 2 4" xfId="14511"/>
    <cellStyle name="Comma 5 5 2 2 2 5" xfId="12427"/>
    <cellStyle name="Comma 5 5 2 2 2 6" xfId="10343"/>
    <cellStyle name="Comma 5 5 2 2 2 7" xfId="8259"/>
    <cellStyle name="Comma 5 5 2 2 2 8" xfId="6175"/>
    <cellStyle name="Comma 5 5 2 2 2 9" xfId="4119"/>
    <cellStyle name="Comma 5 5 2 2 3" xfId="17637"/>
    <cellStyle name="Comma 5 5 2 2 4" xfId="15553"/>
    <cellStyle name="Comma 5 5 2 2 5" xfId="13469"/>
    <cellStyle name="Comma 5 5 2 2 6" xfId="11385"/>
    <cellStyle name="Comma 5 5 2 2 7" xfId="9301"/>
    <cellStyle name="Comma 5 5 2 2 8" xfId="7217"/>
    <cellStyle name="Comma 5 5 2 2 9" xfId="5147"/>
    <cellStyle name="Comma 5 5 2 3" xfId="1521"/>
    <cellStyle name="Comma 5 5 2 3 2" xfId="18165"/>
    <cellStyle name="Comma 5 5 2 3 3" xfId="16081"/>
    <cellStyle name="Comma 5 5 2 3 4" xfId="13997"/>
    <cellStyle name="Comma 5 5 2 3 5" xfId="11913"/>
    <cellStyle name="Comma 5 5 2 3 6" xfId="9829"/>
    <cellStyle name="Comma 5 5 2 3 7" xfId="7745"/>
    <cellStyle name="Comma 5 5 2 3 8" xfId="5661"/>
    <cellStyle name="Comma 5 5 2 3 9" xfId="3605"/>
    <cellStyle name="Comma 5 5 2 4" xfId="17123"/>
    <cellStyle name="Comma 5 5 2 5" xfId="15039"/>
    <cellStyle name="Comma 5 5 2 6" xfId="12955"/>
    <cellStyle name="Comma 5 5 2 7" xfId="10871"/>
    <cellStyle name="Comma 5 5 2 8" xfId="8787"/>
    <cellStyle name="Comma 5 5 2 9" xfId="6703"/>
    <cellStyle name="Comma 5 5 3" xfId="734"/>
    <cellStyle name="Comma 5 5 3 10" xfId="2820"/>
    <cellStyle name="Comma 5 5 3 2" xfId="1778"/>
    <cellStyle name="Comma 5 5 3 2 2" xfId="18422"/>
    <cellStyle name="Comma 5 5 3 2 3" xfId="16338"/>
    <cellStyle name="Comma 5 5 3 2 4" xfId="14254"/>
    <cellStyle name="Comma 5 5 3 2 5" xfId="12170"/>
    <cellStyle name="Comma 5 5 3 2 6" xfId="10086"/>
    <cellStyle name="Comma 5 5 3 2 7" xfId="8002"/>
    <cellStyle name="Comma 5 5 3 2 8" xfId="5918"/>
    <cellStyle name="Comma 5 5 3 2 9" xfId="3862"/>
    <cellStyle name="Comma 5 5 3 3" xfId="17380"/>
    <cellStyle name="Comma 5 5 3 4" xfId="15296"/>
    <cellStyle name="Comma 5 5 3 5" xfId="13212"/>
    <cellStyle name="Comma 5 5 3 6" xfId="11128"/>
    <cellStyle name="Comma 5 5 3 7" xfId="9044"/>
    <cellStyle name="Comma 5 5 3 8" xfId="6960"/>
    <cellStyle name="Comma 5 5 3 9" xfId="4890"/>
    <cellStyle name="Comma 5 5 4" xfId="1259"/>
    <cellStyle name="Comma 5 5 4 2" xfId="17903"/>
    <cellStyle name="Comma 5 5 4 3" xfId="15819"/>
    <cellStyle name="Comma 5 5 4 4" xfId="13735"/>
    <cellStyle name="Comma 5 5 4 5" xfId="11651"/>
    <cellStyle name="Comma 5 5 4 6" xfId="9567"/>
    <cellStyle name="Comma 5 5 4 7" xfId="7483"/>
    <cellStyle name="Comma 5 5 4 8" xfId="5404"/>
    <cellStyle name="Comma 5 5 4 9" xfId="3343"/>
    <cellStyle name="Comma 5 5 5" xfId="16861"/>
    <cellStyle name="Comma 5 5 6" xfId="14777"/>
    <cellStyle name="Comma 5 5 7" xfId="12693"/>
    <cellStyle name="Comma 5 5 8" xfId="10609"/>
    <cellStyle name="Comma 5 5 9" xfId="8525"/>
    <cellStyle name="Comma 5 6" xfId="368"/>
    <cellStyle name="Comma 5 6 10" xfId="4524"/>
    <cellStyle name="Comma 5 6 11" xfId="2454"/>
    <cellStyle name="Comma 5 6 2" xfId="882"/>
    <cellStyle name="Comma 5 6 2 10" xfId="2968"/>
    <cellStyle name="Comma 5 6 2 2" xfId="1926"/>
    <cellStyle name="Comma 5 6 2 2 2" xfId="18570"/>
    <cellStyle name="Comma 5 6 2 2 3" xfId="16486"/>
    <cellStyle name="Comma 5 6 2 2 4" xfId="14402"/>
    <cellStyle name="Comma 5 6 2 2 5" xfId="12318"/>
    <cellStyle name="Comma 5 6 2 2 6" xfId="10234"/>
    <cellStyle name="Comma 5 6 2 2 7" xfId="8150"/>
    <cellStyle name="Comma 5 6 2 2 8" xfId="6066"/>
    <cellStyle name="Comma 5 6 2 2 9" xfId="4010"/>
    <cellStyle name="Comma 5 6 2 3" xfId="17528"/>
    <cellStyle name="Comma 5 6 2 4" xfId="15444"/>
    <cellStyle name="Comma 5 6 2 5" xfId="13360"/>
    <cellStyle name="Comma 5 6 2 6" xfId="11276"/>
    <cellStyle name="Comma 5 6 2 7" xfId="9192"/>
    <cellStyle name="Comma 5 6 2 8" xfId="7108"/>
    <cellStyle name="Comma 5 6 2 9" xfId="5038"/>
    <cellStyle name="Comma 5 6 3" xfId="1412"/>
    <cellStyle name="Comma 5 6 3 2" xfId="18056"/>
    <cellStyle name="Comma 5 6 3 3" xfId="15972"/>
    <cellStyle name="Comma 5 6 3 4" xfId="13888"/>
    <cellStyle name="Comma 5 6 3 5" xfId="11804"/>
    <cellStyle name="Comma 5 6 3 6" xfId="9720"/>
    <cellStyle name="Comma 5 6 3 7" xfId="7636"/>
    <cellStyle name="Comma 5 6 3 8" xfId="5552"/>
    <cellStyle name="Comma 5 6 3 9" xfId="3496"/>
    <cellStyle name="Comma 5 6 4" xfId="17014"/>
    <cellStyle name="Comma 5 6 5" xfId="14930"/>
    <cellStyle name="Comma 5 6 6" xfId="12846"/>
    <cellStyle name="Comma 5 6 7" xfId="10762"/>
    <cellStyle name="Comma 5 6 8" xfId="8678"/>
    <cellStyle name="Comma 5 6 9" xfId="6594"/>
    <cellStyle name="Comma 5 7" xfId="625"/>
    <cellStyle name="Comma 5 7 10" xfId="2711"/>
    <cellStyle name="Comma 5 7 2" xfId="1669"/>
    <cellStyle name="Comma 5 7 2 2" xfId="18313"/>
    <cellStyle name="Comma 5 7 2 3" xfId="16229"/>
    <cellStyle name="Comma 5 7 2 4" xfId="14145"/>
    <cellStyle name="Comma 5 7 2 5" xfId="12061"/>
    <cellStyle name="Comma 5 7 2 6" xfId="9977"/>
    <cellStyle name="Comma 5 7 2 7" xfId="7893"/>
    <cellStyle name="Comma 5 7 2 8" xfId="5809"/>
    <cellStyle name="Comma 5 7 2 9" xfId="3753"/>
    <cellStyle name="Comma 5 7 3" xfId="17271"/>
    <cellStyle name="Comma 5 7 4" xfId="15187"/>
    <cellStyle name="Comma 5 7 5" xfId="13103"/>
    <cellStyle name="Comma 5 7 6" xfId="11019"/>
    <cellStyle name="Comma 5 7 7" xfId="8935"/>
    <cellStyle name="Comma 5 7 8" xfId="6851"/>
    <cellStyle name="Comma 5 7 9" xfId="4781"/>
    <cellStyle name="Comma 5 8" xfId="1144"/>
    <cellStyle name="Comma 5 8 2" xfId="17788"/>
    <cellStyle name="Comma 5 8 3" xfId="15704"/>
    <cellStyle name="Comma 5 8 4" xfId="13620"/>
    <cellStyle name="Comma 5 8 5" xfId="11536"/>
    <cellStyle name="Comma 5 8 6" xfId="9452"/>
    <cellStyle name="Comma 5 8 7" xfId="7368"/>
    <cellStyle name="Comma 5 8 8" xfId="5295"/>
    <cellStyle name="Comma 5 8 9" xfId="3228"/>
    <cellStyle name="Comma 5 9" xfId="16746"/>
    <cellStyle name="Comma 6" xfId="81"/>
    <cellStyle name="Comma 6 10" xfId="10492"/>
    <cellStyle name="Comma 6 11" xfId="8408"/>
    <cellStyle name="Comma 6 12" xfId="6324"/>
    <cellStyle name="Comma 6 13" xfId="2184"/>
    <cellStyle name="Comma 6 2" xfId="104"/>
    <cellStyle name="Comma 6 2 10" xfId="8429"/>
    <cellStyle name="Comma 6 2 11" xfId="6345"/>
    <cellStyle name="Comma 6 2 12" xfId="2205"/>
    <cellStyle name="Comma 6 2 2" xfId="182"/>
    <cellStyle name="Comma 6 2 2 10" xfId="2281"/>
    <cellStyle name="Comma 6 2 2 2" xfId="304"/>
    <cellStyle name="Comma 6 2 2 2 2" xfId="1353"/>
    <cellStyle name="Comma 6 2 2 2 2 2" xfId="17997"/>
    <cellStyle name="Comma 6 2 2 2 2 3" xfId="15913"/>
    <cellStyle name="Comma 6 2 2 2 2 4" xfId="13829"/>
    <cellStyle name="Comma 6 2 2 2 2 5" xfId="11745"/>
    <cellStyle name="Comma 6 2 2 2 2 6" xfId="9661"/>
    <cellStyle name="Comma 6 2 2 2 2 7" xfId="7577"/>
    <cellStyle name="Comma 6 2 2 2 2 8" xfId="3437"/>
    <cellStyle name="Comma 6 2 2 2 3" xfId="16955"/>
    <cellStyle name="Comma 6 2 2 2 4" xfId="14871"/>
    <cellStyle name="Comma 6 2 2 2 5" xfId="12787"/>
    <cellStyle name="Comma 6 2 2 2 6" xfId="10703"/>
    <cellStyle name="Comma 6 2 2 2 7" xfId="8619"/>
    <cellStyle name="Comma 6 2 2 2 8" xfId="6535"/>
    <cellStyle name="Comma 6 2 2 2 9" xfId="2395"/>
    <cellStyle name="Comma 6 2 2 3" xfId="1239"/>
    <cellStyle name="Comma 6 2 2 3 2" xfId="17883"/>
    <cellStyle name="Comma 6 2 2 3 3" xfId="15799"/>
    <cellStyle name="Comma 6 2 2 3 4" xfId="13715"/>
    <cellStyle name="Comma 6 2 2 3 5" xfId="11631"/>
    <cellStyle name="Comma 6 2 2 3 6" xfId="9547"/>
    <cellStyle name="Comma 6 2 2 3 7" xfId="7463"/>
    <cellStyle name="Comma 6 2 2 3 8" xfId="3323"/>
    <cellStyle name="Comma 6 2 2 4" xfId="16841"/>
    <cellStyle name="Comma 6 2 2 5" xfId="14757"/>
    <cellStyle name="Comma 6 2 2 6" xfId="12673"/>
    <cellStyle name="Comma 6 2 2 7" xfId="10589"/>
    <cellStyle name="Comma 6 2 2 8" xfId="8505"/>
    <cellStyle name="Comma 6 2 2 9" xfId="6421"/>
    <cellStyle name="Comma 6 2 3" xfId="143"/>
    <cellStyle name="Comma 6 2 3 10" xfId="2243"/>
    <cellStyle name="Comma 6 2 3 2" xfId="265"/>
    <cellStyle name="Comma 6 2 3 2 2" xfId="1315"/>
    <cellStyle name="Comma 6 2 3 2 2 2" xfId="17959"/>
    <cellStyle name="Comma 6 2 3 2 2 3" xfId="15875"/>
    <cellStyle name="Comma 6 2 3 2 2 4" xfId="13791"/>
    <cellStyle name="Comma 6 2 3 2 2 5" xfId="11707"/>
    <cellStyle name="Comma 6 2 3 2 2 6" xfId="9623"/>
    <cellStyle name="Comma 6 2 3 2 2 7" xfId="7539"/>
    <cellStyle name="Comma 6 2 3 2 2 8" xfId="3399"/>
    <cellStyle name="Comma 6 2 3 2 3" xfId="16917"/>
    <cellStyle name="Comma 6 2 3 2 4" xfId="14833"/>
    <cellStyle name="Comma 6 2 3 2 5" xfId="12749"/>
    <cellStyle name="Comma 6 2 3 2 6" xfId="10665"/>
    <cellStyle name="Comma 6 2 3 2 7" xfId="8581"/>
    <cellStyle name="Comma 6 2 3 2 8" xfId="6497"/>
    <cellStyle name="Comma 6 2 3 2 9" xfId="2357"/>
    <cellStyle name="Comma 6 2 3 3" xfId="1201"/>
    <cellStyle name="Comma 6 2 3 3 2" xfId="17845"/>
    <cellStyle name="Comma 6 2 3 3 3" xfId="15761"/>
    <cellStyle name="Comma 6 2 3 3 4" xfId="13677"/>
    <cellStyle name="Comma 6 2 3 3 5" xfId="11593"/>
    <cellStyle name="Comma 6 2 3 3 6" xfId="9509"/>
    <cellStyle name="Comma 6 2 3 3 7" xfId="7425"/>
    <cellStyle name="Comma 6 2 3 3 8" xfId="3285"/>
    <cellStyle name="Comma 6 2 3 4" xfId="16803"/>
    <cellStyle name="Comma 6 2 3 5" xfId="14719"/>
    <cellStyle name="Comma 6 2 3 6" xfId="12635"/>
    <cellStyle name="Comma 6 2 3 7" xfId="10551"/>
    <cellStyle name="Comma 6 2 3 8" xfId="8467"/>
    <cellStyle name="Comma 6 2 3 9" xfId="6383"/>
    <cellStyle name="Comma 6 2 4" xfId="226"/>
    <cellStyle name="Comma 6 2 4 2" xfId="1277"/>
    <cellStyle name="Comma 6 2 4 2 2" xfId="17921"/>
    <cellStyle name="Comma 6 2 4 2 3" xfId="15837"/>
    <cellStyle name="Comma 6 2 4 2 4" xfId="13753"/>
    <cellStyle name="Comma 6 2 4 2 5" xfId="11669"/>
    <cellStyle name="Comma 6 2 4 2 6" xfId="9585"/>
    <cellStyle name="Comma 6 2 4 2 7" xfId="7501"/>
    <cellStyle name="Comma 6 2 4 2 8" xfId="3361"/>
    <cellStyle name="Comma 6 2 4 3" xfId="16879"/>
    <cellStyle name="Comma 6 2 4 4" xfId="14795"/>
    <cellStyle name="Comma 6 2 4 5" xfId="12711"/>
    <cellStyle name="Comma 6 2 4 6" xfId="10627"/>
    <cellStyle name="Comma 6 2 4 7" xfId="8543"/>
    <cellStyle name="Comma 6 2 4 8" xfId="6459"/>
    <cellStyle name="Comma 6 2 4 9" xfId="2319"/>
    <cellStyle name="Comma 6 2 5" xfId="1163"/>
    <cellStyle name="Comma 6 2 5 2" xfId="17807"/>
    <cellStyle name="Comma 6 2 5 3" xfId="15723"/>
    <cellStyle name="Comma 6 2 5 4" xfId="13639"/>
    <cellStyle name="Comma 6 2 5 5" xfId="11555"/>
    <cellStyle name="Comma 6 2 5 6" xfId="9471"/>
    <cellStyle name="Comma 6 2 5 7" xfId="7387"/>
    <cellStyle name="Comma 6 2 5 8" xfId="3247"/>
    <cellStyle name="Comma 6 2 6" xfId="16765"/>
    <cellStyle name="Comma 6 2 7" xfId="14681"/>
    <cellStyle name="Comma 6 2 8" xfId="12597"/>
    <cellStyle name="Comma 6 2 9" xfId="10513"/>
    <cellStyle name="Comma 6 3" xfId="162"/>
    <cellStyle name="Comma 6 3 10" xfId="2262"/>
    <cellStyle name="Comma 6 3 2" xfId="284"/>
    <cellStyle name="Comma 6 3 2 2" xfId="1334"/>
    <cellStyle name="Comma 6 3 2 2 2" xfId="17978"/>
    <cellStyle name="Comma 6 3 2 2 3" xfId="15894"/>
    <cellStyle name="Comma 6 3 2 2 4" xfId="13810"/>
    <cellStyle name="Comma 6 3 2 2 5" xfId="11726"/>
    <cellStyle name="Comma 6 3 2 2 6" xfId="9642"/>
    <cellStyle name="Comma 6 3 2 2 7" xfId="7558"/>
    <cellStyle name="Comma 6 3 2 2 8" xfId="3418"/>
    <cellStyle name="Comma 6 3 2 3" xfId="16936"/>
    <cellStyle name="Comma 6 3 2 4" xfId="14852"/>
    <cellStyle name="Comma 6 3 2 5" xfId="12768"/>
    <cellStyle name="Comma 6 3 2 6" xfId="10684"/>
    <cellStyle name="Comma 6 3 2 7" xfId="8600"/>
    <cellStyle name="Comma 6 3 2 8" xfId="6516"/>
    <cellStyle name="Comma 6 3 2 9" xfId="2376"/>
    <cellStyle name="Comma 6 3 3" xfId="1220"/>
    <cellStyle name="Comma 6 3 3 2" xfId="17864"/>
    <cellStyle name="Comma 6 3 3 3" xfId="15780"/>
    <cellStyle name="Comma 6 3 3 4" xfId="13696"/>
    <cellStyle name="Comma 6 3 3 5" xfId="11612"/>
    <cellStyle name="Comma 6 3 3 6" xfId="9528"/>
    <cellStyle name="Comma 6 3 3 7" xfId="7444"/>
    <cellStyle name="Comma 6 3 3 8" xfId="3304"/>
    <cellStyle name="Comma 6 3 4" xfId="16822"/>
    <cellStyle name="Comma 6 3 5" xfId="14738"/>
    <cellStyle name="Comma 6 3 6" xfId="12654"/>
    <cellStyle name="Comma 6 3 7" xfId="10570"/>
    <cellStyle name="Comma 6 3 8" xfId="8486"/>
    <cellStyle name="Comma 6 3 9" xfId="6402"/>
    <cellStyle name="Comma 6 4" xfId="124"/>
    <cellStyle name="Comma 6 4 10" xfId="2224"/>
    <cellStyle name="Comma 6 4 2" xfId="246"/>
    <cellStyle name="Comma 6 4 2 2" xfId="1296"/>
    <cellStyle name="Comma 6 4 2 2 2" xfId="17940"/>
    <cellStyle name="Comma 6 4 2 2 3" xfId="15856"/>
    <cellStyle name="Comma 6 4 2 2 4" xfId="13772"/>
    <cellStyle name="Comma 6 4 2 2 5" xfId="11688"/>
    <cellStyle name="Comma 6 4 2 2 6" xfId="9604"/>
    <cellStyle name="Comma 6 4 2 2 7" xfId="7520"/>
    <cellStyle name="Comma 6 4 2 2 8" xfId="3380"/>
    <cellStyle name="Comma 6 4 2 3" xfId="16898"/>
    <cellStyle name="Comma 6 4 2 4" xfId="14814"/>
    <cellStyle name="Comma 6 4 2 5" xfId="12730"/>
    <cellStyle name="Comma 6 4 2 6" xfId="10646"/>
    <cellStyle name="Comma 6 4 2 7" xfId="8562"/>
    <cellStyle name="Comma 6 4 2 8" xfId="6478"/>
    <cellStyle name="Comma 6 4 2 9" xfId="2338"/>
    <cellStyle name="Comma 6 4 3" xfId="1182"/>
    <cellStyle name="Comma 6 4 3 2" xfId="17826"/>
    <cellStyle name="Comma 6 4 3 3" xfId="15742"/>
    <cellStyle name="Comma 6 4 3 4" xfId="13658"/>
    <cellStyle name="Comma 6 4 3 5" xfId="11574"/>
    <cellStyle name="Comma 6 4 3 6" xfId="9490"/>
    <cellStyle name="Comma 6 4 3 7" xfId="7406"/>
    <cellStyle name="Comma 6 4 3 8" xfId="3266"/>
    <cellStyle name="Comma 6 4 4" xfId="16784"/>
    <cellStyle name="Comma 6 4 5" xfId="14700"/>
    <cellStyle name="Comma 6 4 6" xfId="12616"/>
    <cellStyle name="Comma 6 4 7" xfId="10532"/>
    <cellStyle name="Comma 6 4 8" xfId="8448"/>
    <cellStyle name="Comma 6 4 9" xfId="6364"/>
    <cellStyle name="Comma 6 5" xfId="206"/>
    <cellStyle name="Comma 6 5 2" xfId="1258"/>
    <cellStyle name="Comma 6 5 2 2" xfId="17902"/>
    <cellStyle name="Comma 6 5 2 3" xfId="15818"/>
    <cellStyle name="Comma 6 5 2 4" xfId="13734"/>
    <cellStyle name="Comma 6 5 2 5" xfId="11650"/>
    <cellStyle name="Comma 6 5 2 6" xfId="9566"/>
    <cellStyle name="Comma 6 5 2 7" xfId="7482"/>
    <cellStyle name="Comma 6 5 2 8" xfId="3342"/>
    <cellStyle name="Comma 6 5 3" xfId="16860"/>
    <cellStyle name="Comma 6 5 4" xfId="14776"/>
    <cellStyle name="Comma 6 5 5" xfId="12692"/>
    <cellStyle name="Comma 6 5 6" xfId="10608"/>
    <cellStyle name="Comma 6 5 7" xfId="8524"/>
    <cellStyle name="Comma 6 5 8" xfId="6440"/>
    <cellStyle name="Comma 6 5 9" xfId="2300"/>
    <cellStyle name="Comma 6 6" xfId="1141"/>
    <cellStyle name="Comma 6 6 2" xfId="17786"/>
    <cellStyle name="Comma 6 6 3" xfId="15702"/>
    <cellStyle name="Comma 6 6 4" xfId="13618"/>
    <cellStyle name="Comma 6 6 5" xfId="11534"/>
    <cellStyle name="Comma 6 6 6" xfId="9450"/>
    <cellStyle name="Comma 6 6 7" xfId="7366"/>
    <cellStyle name="Comma 6 6 8" xfId="3226"/>
    <cellStyle name="Comma 6 7" xfId="16744"/>
    <cellStyle name="Comma 6 8" xfId="14660"/>
    <cellStyle name="Comma 6 9" xfId="12576"/>
    <cellStyle name="Comma 7" xfId="95"/>
    <cellStyle name="Comma 7 10" xfId="12588"/>
    <cellStyle name="Comma 7 11" xfId="10504"/>
    <cellStyle name="Comma 7 12" xfId="8420"/>
    <cellStyle name="Comma 7 13" xfId="6336"/>
    <cellStyle name="Comma 7 14" xfId="4277"/>
    <cellStyle name="Comma 7 15" xfId="2196"/>
    <cellStyle name="Comma 7 2" xfId="173"/>
    <cellStyle name="Comma 7 2 10" xfId="8496"/>
    <cellStyle name="Comma 7 2 11" xfId="6412"/>
    <cellStyle name="Comma 7 2 12" xfId="4349"/>
    <cellStyle name="Comma 7 2 13" xfId="2272"/>
    <cellStyle name="Comma 7 2 2" xfId="295"/>
    <cellStyle name="Comma 7 2 2 10" xfId="6526"/>
    <cellStyle name="Comma 7 2 2 11" xfId="4457"/>
    <cellStyle name="Comma 7 2 2 12" xfId="2386"/>
    <cellStyle name="Comma 7 2 2 2" xfId="558"/>
    <cellStyle name="Comma 7 2 2 2 10" xfId="4714"/>
    <cellStyle name="Comma 7 2 2 2 11" xfId="2644"/>
    <cellStyle name="Comma 7 2 2 2 2" xfId="1072"/>
    <cellStyle name="Comma 7 2 2 2 2 10" xfId="3158"/>
    <cellStyle name="Comma 7 2 2 2 2 2" xfId="2116"/>
    <cellStyle name="Comma 7 2 2 2 2 2 2" xfId="18760"/>
    <cellStyle name="Comma 7 2 2 2 2 2 3" xfId="16676"/>
    <cellStyle name="Comma 7 2 2 2 2 2 4" xfId="14592"/>
    <cellStyle name="Comma 7 2 2 2 2 2 5" xfId="12508"/>
    <cellStyle name="Comma 7 2 2 2 2 2 6" xfId="10424"/>
    <cellStyle name="Comma 7 2 2 2 2 2 7" xfId="8340"/>
    <cellStyle name="Comma 7 2 2 2 2 2 8" xfId="6256"/>
    <cellStyle name="Comma 7 2 2 2 2 2 9" xfId="4200"/>
    <cellStyle name="Comma 7 2 2 2 2 3" xfId="17718"/>
    <cellStyle name="Comma 7 2 2 2 2 4" xfId="15634"/>
    <cellStyle name="Comma 7 2 2 2 2 5" xfId="13550"/>
    <cellStyle name="Comma 7 2 2 2 2 6" xfId="11466"/>
    <cellStyle name="Comma 7 2 2 2 2 7" xfId="9382"/>
    <cellStyle name="Comma 7 2 2 2 2 8" xfId="7298"/>
    <cellStyle name="Comma 7 2 2 2 2 9" xfId="5228"/>
    <cellStyle name="Comma 7 2 2 2 3" xfId="1602"/>
    <cellStyle name="Comma 7 2 2 2 3 2" xfId="18246"/>
    <cellStyle name="Comma 7 2 2 2 3 3" xfId="16162"/>
    <cellStyle name="Comma 7 2 2 2 3 4" xfId="14078"/>
    <cellStyle name="Comma 7 2 2 2 3 5" xfId="11994"/>
    <cellStyle name="Comma 7 2 2 2 3 6" xfId="9910"/>
    <cellStyle name="Comma 7 2 2 2 3 7" xfId="7826"/>
    <cellStyle name="Comma 7 2 2 2 3 8" xfId="5742"/>
    <cellStyle name="Comma 7 2 2 2 3 9" xfId="3686"/>
    <cellStyle name="Comma 7 2 2 2 4" xfId="17204"/>
    <cellStyle name="Comma 7 2 2 2 5" xfId="15120"/>
    <cellStyle name="Comma 7 2 2 2 6" xfId="13036"/>
    <cellStyle name="Comma 7 2 2 2 7" xfId="10952"/>
    <cellStyle name="Comma 7 2 2 2 8" xfId="8868"/>
    <cellStyle name="Comma 7 2 2 2 9" xfId="6784"/>
    <cellStyle name="Comma 7 2 2 3" xfId="815"/>
    <cellStyle name="Comma 7 2 2 3 10" xfId="2901"/>
    <cellStyle name="Comma 7 2 2 3 2" xfId="1859"/>
    <cellStyle name="Comma 7 2 2 3 2 2" xfId="18503"/>
    <cellStyle name="Comma 7 2 2 3 2 3" xfId="16419"/>
    <cellStyle name="Comma 7 2 2 3 2 4" xfId="14335"/>
    <cellStyle name="Comma 7 2 2 3 2 5" xfId="12251"/>
    <cellStyle name="Comma 7 2 2 3 2 6" xfId="10167"/>
    <cellStyle name="Comma 7 2 2 3 2 7" xfId="8083"/>
    <cellStyle name="Comma 7 2 2 3 2 8" xfId="5999"/>
    <cellStyle name="Comma 7 2 2 3 2 9" xfId="3943"/>
    <cellStyle name="Comma 7 2 2 3 3" xfId="17461"/>
    <cellStyle name="Comma 7 2 2 3 4" xfId="15377"/>
    <cellStyle name="Comma 7 2 2 3 5" xfId="13293"/>
    <cellStyle name="Comma 7 2 2 3 6" xfId="11209"/>
    <cellStyle name="Comma 7 2 2 3 7" xfId="9125"/>
    <cellStyle name="Comma 7 2 2 3 8" xfId="7041"/>
    <cellStyle name="Comma 7 2 2 3 9" xfId="4971"/>
    <cellStyle name="Comma 7 2 2 4" xfId="1344"/>
    <cellStyle name="Comma 7 2 2 4 2" xfId="17988"/>
    <cellStyle name="Comma 7 2 2 4 3" xfId="15904"/>
    <cellStyle name="Comma 7 2 2 4 4" xfId="13820"/>
    <cellStyle name="Comma 7 2 2 4 5" xfId="11736"/>
    <cellStyle name="Comma 7 2 2 4 6" xfId="9652"/>
    <cellStyle name="Comma 7 2 2 4 7" xfId="7568"/>
    <cellStyle name="Comma 7 2 2 4 8" xfId="5485"/>
    <cellStyle name="Comma 7 2 2 4 9" xfId="3428"/>
    <cellStyle name="Comma 7 2 2 5" xfId="16946"/>
    <cellStyle name="Comma 7 2 2 6" xfId="14862"/>
    <cellStyle name="Comma 7 2 2 7" xfId="12778"/>
    <cellStyle name="Comma 7 2 2 8" xfId="10694"/>
    <cellStyle name="Comma 7 2 2 9" xfId="8610"/>
    <cellStyle name="Comma 7 2 3" xfId="450"/>
    <cellStyle name="Comma 7 2 3 10" xfId="4606"/>
    <cellStyle name="Comma 7 2 3 11" xfId="2536"/>
    <cellStyle name="Comma 7 2 3 2" xfId="964"/>
    <cellStyle name="Comma 7 2 3 2 10" xfId="3050"/>
    <cellStyle name="Comma 7 2 3 2 2" xfId="2008"/>
    <cellStyle name="Comma 7 2 3 2 2 2" xfId="18652"/>
    <cellStyle name="Comma 7 2 3 2 2 3" xfId="16568"/>
    <cellStyle name="Comma 7 2 3 2 2 4" xfId="14484"/>
    <cellStyle name="Comma 7 2 3 2 2 5" xfId="12400"/>
    <cellStyle name="Comma 7 2 3 2 2 6" xfId="10316"/>
    <cellStyle name="Comma 7 2 3 2 2 7" xfId="8232"/>
    <cellStyle name="Comma 7 2 3 2 2 8" xfId="6148"/>
    <cellStyle name="Comma 7 2 3 2 2 9" xfId="4092"/>
    <cellStyle name="Comma 7 2 3 2 3" xfId="17610"/>
    <cellStyle name="Comma 7 2 3 2 4" xfId="15526"/>
    <cellStyle name="Comma 7 2 3 2 5" xfId="13442"/>
    <cellStyle name="Comma 7 2 3 2 6" xfId="11358"/>
    <cellStyle name="Comma 7 2 3 2 7" xfId="9274"/>
    <cellStyle name="Comma 7 2 3 2 8" xfId="7190"/>
    <cellStyle name="Comma 7 2 3 2 9" xfId="5120"/>
    <cellStyle name="Comma 7 2 3 3" xfId="1494"/>
    <cellStyle name="Comma 7 2 3 3 2" xfId="18138"/>
    <cellStyle name="Comma 7 2 3 3 3" xfId="16054"/>
    <cellStyle name="Comma 7 2 3 3 4" xfId="13970"/>
    <cellStyle name="Comma 7 2 3 3 5" xfId="11886"/>
    <cellStyle name="Comma 7 2 3 3 6" xfId="9802"/>
    <cellStyle name="Comma 7 2 3 3 7" xfId="7718"/>
    <cellStyle name="Comma 7 2 3 3 8" xfId="5634"/>
    <cellStyle name="Comma 7 2 3 3 9" xfId="3578"/>
    <cellStyle name="Comma 7 2 3 4" xfId="17096"/>
    <cellStyle name="Comma 7 2 3 5" xfId="15012"/>
    <cellStyle name="Comma 7 2 3 6" xfId="12928"/>
    <cellStyle name="Comma 7 2 3 7" xfId="10844"/>
    <cellStyle name="Comma 7 2 3 8" xfId="8760"/>
    <cellStyle name="Comma 7 2 3 9" xfId="6676"/>
    <cellStyle name="Comma 7 2 4" xfId="707"/>
    <cellStyle name="Comma 7 2 4 10" xfId="2793"/>
    <cellStyle name="Comma 7 2 4 2" xfId="1751"/>
    <cellStyle name="Comma 7 2 4 2 2" xfId="18395"/>
    <cellStyle name="Comma 7 2 4 2 3" xfId="16311"/>
    <cellStyle name="Comma 7 2 4 2 4" xfId="14227"/>
    <cellStyle name="Comma 7 2 4 2 5" xfId="12143"/>
    <cellStyle name="Comma 7 2 4 2 6" xfId="10059"/>
    <cellStyle name="Comma 7 2 4 2 7" xfId="7975"/>
    <cellStyle name="Comma 7 2 4 2 8" xfId="5891"/>
    <cellStyle name="Comma 7 2 4 2 9" xfId="3835"/>
    <cellStyle name="Comma 7 2 4 3" xfId="17353"/>
    <cellStyle name="Comma 7 2 4 4" xfId="15269"/>
    <cellStyle name="Comma 7 2 4 5" xfId="13185"/>
    <cellStyle name="Comma 7 2 4 6" xfId="11101"/>
    <cellStyle name="Comma 7 2 4 7" xfId="9017"/>
    <cellStyle name="Comma 7 2 4 8" xfId="6933"/>
    <cellStyle name="Comma 7 2 4 9" xfId="4863"/>
    <cellStyle name="Comma 7 2 5" xfId="1230"/>
    <cellStyle name="Comma 7 2 5 2" xfId="17874"/>
    <cellStyle name="Comma 7 2 5 3" xfId="15790"/>
    <cellStyle name="Comma 7 2 5 4" xfId="13706"/>
    <cellStyle name="Comma 7 2 5 5" xfId="11622"/>
    <cellStyle name="Comma 7 2 5 6" xfId="9538"/>
    <cellStyle name="Comma 7 2 5 7" xfId="7454"/>
    <cellStyle name="Comma 7 2 5 8" xfId="5377"/>
    <cellStyle name="Comma 7 2 5 9" xfId="3314"/>
    <cellStyle name="Comma 7 2 6" xfId="16832"/>
    <cellStyle name="Comma 7 2 7" xfId="14748"/>
    <cellStyle name="Comma 7 2 8" xfId="12664"/>
    <cellStyle name="Comma 7 2 9" xfId="10580"/>
    <cellStyle name="Comma 7 3" xfId="134"/>
    <cellStyle name="Comma 7 3 10" xfId="8458"/>
    <cellStyle name="Comma 7 3 11" xfId="6374"/>
    <cellStyle name="Comma 7 3 12" xfId="4313"/>
    <cellStyle name="Comma 7 3 13" xfId="2234"/>
    <cellStyle name="Comma 7 3 2" xfId="256"/>
    <cellStyle name="Comma 7 3 2 10" xfId="6488"/>
    <cellStyle name="Comma 7 3 2 11" xfId="4421"/>
    <cellStyle name="Comma 7 3 2 12" xfId="2348"/>
    <cellStyle name="Comma 7 3 2 2" xfId="522"/>
    <cellStyle name="Comma 7 3 2 2 10" xfId="4678"/>
    <cellStyle name="Comma 7 3 2 2 11" xfId="2608"/>
    <cellStyle name="Comma 7 3 2 2 2" xfId="1036"/>
    <cellStyle name="Comma 7 3 2 2 2 10" xfId="3122"/>
    <cellStyle name="Comma 7 3 2 2 2 2" xfId="2080"/>
    <cellStyle name="Comma 7 3 2 2 2 2 2" xfId="18724"/>
    <cellStyle name="Comma 7 3 2 2 2 2 3" xfId="16640"/>
    <cellStyle name="Comma 7 3 2 2 2 2 4" xfId="14556"/>
    <cellStyle name="Comma 7 3 2 2 2 2 5" xfId="12472"/>
    <cellStyle name="Comma 7 3 2 2 2 2 6" xfId="10388"/>
    <cellStyle name="Comma 7 3 2 2 2 2 7" xfId="8304"/>
    <cellStyle name="Comma 7 3 2 2 2 2 8" xfId="6220"/>
    <cellStyle name="Comma 7 3 2 2 2 2 9" xfId="4164"/>
    <cellStyle name="Comma 7 3 2 2 2 3" xfId="17682"/>
    <cellStyle name="Comma 7 3 2 2 2 4" xfId="15598"/>
    <cellStyle name="Comma 7 3 2 2 2 5" xfId="13514"/>
    <cellStyle name="Comma 7 3 2 2 2 6" xfId="11430"/>
    <cellStyle name="Comma 7 3 2 2 2 7" xfId="9346"/>
    <cellStyle name="Comma 7 3 2 2 2 8" xfId="7262"/>
    <cellStyle name="Comma 7 3 2 2 2 9" xfId="5192"/>
    <cellStyle name="Comma 7 3 2 2 3" xfId="1566"/>
    <cellStyle name="Comma 7 3 2 2 3 2" xfId="18210"/>
    <cellStyle name="Comma 7 3 2 2 3 3" xfId="16126"/>
    <cellStyle name="Comma 7 3 2 2 3 4" xfId="14042"/>
    <cellStyle name="Comma 7 3 2 2 3 5" xfId="11958"/>
    <cellStyle name="Comma 7 3 2 2 3 6" xfId="9874"/>
    <cellStyle name="Comma 7 3 2 2 3 7" xfId="7790"/>
    <cellStyle name="Comma 7 3 2 2 3 8" xfId="5706"/>
    <cellStyle name="Comma 7 3 2 2 3 9" xfId="3650"/>
    <cellStyle name="Comma 7 3 2 2 4" xfId="17168"/>
    <cellStyle name="Comma 7 3 2 2 5" xfId="15084"/>
    <cellStyle name="Comma 7 3 2 2 6" xfId="13000"/>
    <cellStyle name="Comma 7 3 2 2 7" xfId="10916"/>
    <cellStyle name="Comma 7 3 2 2 8" xfId="8832"/>
    <cellStyle name="Comma 7 3 2 2 9" xfId="6748"/>
    <cellStyle name="Comma 7 3 2 3" xfId="779"/>
    <cellStyle name="Comma 7 3 2 3 10" xfId="2865"/>
    <cellStyle name="Comma 7 3 2 3 2" xfId="1823"/>
    <cellStyle name="Comma 7 3 2 3 2 2" xfId="18467"/>
    <cellStyle name="Comma 7 3 2 3 2 3" xfId="16383"/>
    <cellStyle name="Comma 7 3 2 3 2 4" xfId="14299"/>
    <cellStyle name="Comma 7 3 2 3 2 5" xfId="12215"/>
    <cellStyle name="Comma 7 3 2 3 2 6" xfId="10131"/>
    <cellStyle name="Comma 7 3 2 3 2 7" xfId="8047"/>
    <cellStyle name="Comma 7 3 2 3 2 8" xfId="5963"/>
    <cellStyle name="Comma 7 3 2 3 2 9" xfId="3907"/>
    <cellStyle name="Comma 7 3 2 3 3" xfId="17425"/>
    <cellStyle name="Comma 7 3 2 3 4" xfId="15341"/>
    <cellStyle name="Comma 7 3 2 3 5" xfId="13257"/>
    <cellStyle name="Comma 7 3 2 3 6" xfId="11173"/>
    <cellStyle name="Comma 7 3 2 3 7" xfId="9089"/>
    <cellStyle name="Comma 7 3 2 3 8" xfId="7005"/>
    <cellStyle name="Comma 7 3 2 3 9" xfId="4935"/>
    <cellStyle name="Comma 7 3 2 4" xfId="1306"/>
    <cellStyle name="Comma 7 3 2 4 2" xfId="17950"/>
    <cellStyle name="Comma 7 3 2 4 3" xfId="15866"/>
    <cellStyle name="Comma 7 3 2 4 4" xfId="13782"/>
    <cellStyle name="Comma 7 3 2 4 5" xfId="11698"/>
    <cellStyle name="Comma 7 3 2 4 6" xfId="9614"/>
    <cellStyle name="Comma 7 3 2 4 7" xfId="7530"/>
    <cellStyle name="Comma 7 3 2 4 8" xfId="5449"/>
    <cellStyle name="Comma 7 3 2 4 9" xfId="3390"/>
    <cellStyle name="Comma 7 3 2 5" xfId="16908"/>
    <cellStyle name="Comma 7 3 2 6" xfId="14824"/>
    <cellStyle name="Comma 7 3 2 7" xfId="12740"/>
    <cellStyle name="Comma 7 3 2 8" xfId="10656"/>
    <cellStyle name="Comma 7 3 2 9" xfId="8572"/>
    <cellStyle name="Comma 7 3 3" xfId="414"/>
    <cellStyle name="Comma 7 3 3 10" xfId="4570"/>
    <cellStyle name="Comma 7 3 3 11" xfId="2500"/>
    <cellStyle name="Comma 7 3 3 2" xfId="928"/>
    <cellStyle name="Comma 7 3 3 2 10" xfId="3014"/>
    <cellStyle name="Comma 7 3 3 2 2" xfId="1972"/>
    <cellStyle name="Comma 7 3 3 2 2 2" xfId="18616"/>
    <cellStyle name="Comma 7 3 3 2 2 3" xfId="16532"/>
    <cellStyle name="Comma 7 3 3 2 2 4" xfId="14448"/>
    <cellStyle name="Comma 7 3 3 2 2 5" xfId="12364"/>
    <cellStyle name="Comma 7 3 3 2 2 6" xfId="10280"/>
    <cellStyle name="Comma 7 3 3 2 2 7" xfId="8196"/>
    <cellStyle name="Comma 7 3 3 2 2 8" xfId="6112"/>
    <cellStyle name="Comma 7 3 3 2 2 9" xfId="4056"/>
    <cellStyle name="Comma 7 3 3 2 3" xfId="17574"/>
    <cellStyle name="Comma 7 3 3 2 4" xfId="15490"/>
    <cellStyle name="Comma 7 3 3 2 5" xfId="13406"/>
    <cellStyle name="Comma 7 3 3 2 6" xfId="11322"/>
    <cellStyle name="Comma 7 3 3 2 7" xfId="9238"/>
    <cellStyle name="Comma 7 3 3 2 8" xfId="7154"/>
    <cellStyle name="Comma 7 3 3 2 9" xfId="5084"/>
    <cellStyle name="Comma 7 3 3 3" xfId="1458"/>
    <cellStyle name="Comma 7 3 3 3 2" xfId="18102"/>
    <cellStyle name="Comma 7 3 3 3 3" xfId="16018"/>
    <cellStyle name="Comma 7 3 3 3 4" xfId="13934"/>
    <cellStyle name="Comma 7 3 3 3 5" xfId="11850"/>
    <cellStyle name="Comma 7 3 3 3 6" xfId="9766"/>
    <cellStyle name="Comma 7 3 3 3 7" xfId="7682"/>
    <cellStyle name="Comma 7 3 3 3 8" xfId="5598"/>
    <cellStyle name="Comma 7 3 3 3 9" xfId="3542"/>
    <cellStyle name="Comma 7 3 3 4" xfId="17060"/>
    <cellStyle name="Comma 7 3 3 5" xfId="14976"/>
    <cellStyle name="Comma 7 3 3 6" xfId="12892"/>
    <cellStyle name="Comma 7 3 3 7" xfId="10808"/>
    <cellStyle name="Comma 7 3 3 8" xfId="8724"/>
    <cellStyle name="Comma 7 3 3 9" xfId="6640"/>
    <cellStyle name="Comma 7 3 4" xfId="671"/>
    <cellStyle name="Comma 7 3 4 10" xfId="2757"/>
    <cellStyle name="Comma 7 3 4 2" xfId="1715"/>
    <cellStyle name="Comma 7 3 4 2 2" xfId="18359"/>
    <cellStyle name="Comma 7 3 4 2 3" xfId="16275"/>
    <cellStyle name="Comma 7 3 4 2 4" xfId="14191"/>
    <cellStyle name="Comma 7 3 4 2 5" xfId="12107"/>
    <cellStyle name="Comma 7 3 4 2 6" xfId="10023"/>
    <cellStyle name="Comma 7 3 4 2 7" xfId="7939"/>
    <cellStyle name="Comma 7 3 4 2 8" xfId="5855"/>
    <cellStyle name="Comma 7 3 4 2 9" xfId="3799"/>
    <cellStyle name="Comma 7 3 4 3" xfId="17317"/>
    <cellStyle name="Comma 7 3 4 4" xfId="15233"/>
    <cellStyle name="Comma 7 3 4 5" xfId="13149"/>
    <cellStyle name="Comma 7 3 4 6" xfId="11065"/>
    <cellStyle name="Comma 7 3 4 7" xfId="8981"/>
    <cellStyle name="Comma 7 3 4 8" xfId="6897"/>
    <cellStyle name="Comma 7 3 4 9" xfId="4827"/>
    <cellStyle name="Comma 7 3 5" xfId="1192"/>
    <cellStyle name="Comma 7 3 5 2" xfId="17836"/>
    <cellStyle name="Comma 7 3 5 3" xfId="15752"/>
    <cellStyle name="Comma 7 3 5 4" xfId="13668"/>
    <cellStyle name="Comma 7 3 5 5" xfId="11584"/>
    <cellStyle name="Comma 7 3 5 6" xfId="9500"/>
    <cellStyle name="Comma 7 3 5 7" xfId="7416"/>
    <cellStyle name="Comma 7 3 5 8" xfId="5341"/>
    <cellStyle name="Comma 7 3 5 9" xfId="3276"/>
    <cellStyle name="Comma 7 3 6" xfId="16794"/>
    <cellStyle name="Comma 7 3 7" xfId="14710"/>
    <cellStyle name="Comma 7 3 8" xfId="12626"/>
    <cellStyle name="Comma 7 3 9" xfId="10542"/>
    <cellStyle name="Comma 7 4" xfId="217"/>
    <cellStyle name="Comma 7 4 10" xfId="6450"/>
    <cellStyle name="Comma 7 4 11" xfId="4385"/>
    <cellStyle name="Comma 7 4 12" xfId="2310"/>
    <cellStyle name="Comma 7 4 2" xfId="486"/>
    <cellStyle name="Comma 7 4 2 10" xfId="4642"/>
    <cellStyle name="Comma 7 4 2 11" xfId="2572"/>
    <cellStyle name="Comma 7 4 2 2" xfId="1000"/>
    <cellStyle name="Comma 7 4 2 2 10" xfId="3086"/>
    <cellStyle name="Comma 7 4 2 2 2" xfId="2044"/>
    <cellStyle name="Comma 7 4 2 2 2 2" xfId="18688"/>
    <cellStyle name="Comma 7 4 2 2 2 3" xfId="16604"/>
    <cellStyle name="Comma 7 4 2 2 2 4" xfId="14520"/>
    <cellStyle name="Comma 7 4 2 2 2 5" xfId="12436"/>
    <cellStyle name="Comma 7 4 2 2 2 6" xfId="10352"/>
    <cellStyle name="Comma 7 4 2 2 2 7" xfId="8268"/>
    <cellStyle name="Comma 7 4 2 2 2 8" xfId="6184"/>
    <cellStyle name="Comma 7 4 2 2 2 9" xfId="4128"/>
    <cellStyle name="Comma 7 4 2 2 3" xfId="17646"/>
    <cellStyle name="Comma 7 4 2 2 4" xfId="15562"/>
    <cellStyle name="Comma 7 4 2 2 5" xfId="13478"/>
    <cellStyle name="Comma 7 4 2 2 6" xfId="11394"/>
    <cellStyle name="Comma 7 4 2 2 7" xfId="9310"/>
    <cellStyle name="Comma 7 4 2 2 8" xfId="7226"/>
    <cellStyle name="Comma 7 4 2 2 9" xfId="5156"/>
    <cellStyle name="Comma 7 4 2 3" xfId="1530"/>
    <cellStyle name="Comma 7 4 2 3 2" xfId="18174"/>
    <cellStyle name="Comma 7 4 2 3 3" xfId="16090"/>
    <cellStyle name="Comma 7 4 2 3 4" xfId="14006"/>
    <cellStyle name="Comma 7 4 2 3 5" xfId="11922"/>
    <cellStyle name="Comma 7 4 2 3 6" xfId="9838"/>
    <cellStyle name="Comma 7 4 2 3 7" xfId="7754"/>
    <cellStyle name="Comma 7 4 2 3 8" xfId="5670"/>
    <cellStyle name="Comma 7 4 2 3 9" xfId="3614"/>
    <cellStyle name="Comma 7 4 2 4" xfId="17132"/>
    <cellStyle name="Comma 7 4 2 5" xfId="15048"/>
    <cellStyle name="Comma 7 4 2 6" xfId="12964"/>
    <cellStyle name="Comma 7 4 2 7" xfId="10880"/>
    <cellStyle name="Comma 7 4 2 8" xfId="8796"/>
    <cellStyle name="Comma 7 4 2 9" xfId="6712"/>
    <cellStyle name="Comma 7 4 3" xfId="743"/>
    <cellStyle name="Comma 7 4 3 10" xfId="2829"/>
    <cellStyle name="Comma 7 4 3 2" xfId="1787"/>
    <cellStyle name="Comma 7 4 3 2 2" xfId="18431"/>
    <cellStyle name="Comma 7 4 3 2 3" xfId="16347"/>
    <cellStyle name="Comma 7 4 3 2 4" xfId="14263"/>
    <cellStyle name="Comma 7 4 3 2 5" xfId="12179"/>
    <cellStyle name="Comma 7 4 3 2 6" xfId="10095"/>
    <cellStyle name="Comma 7 4 3 2 7" xfId="8011"/>
    <cellStyle name="Comma 7 4 3 2 8" xfId="5927"/>
    <cellStyle name="Comma 7 4 3 2 9" xfId="3871"/>
    <cellStyle name="Comma 7 4 3 3" xfId="17389"/>
    <cellStyle name="Comma 7 4 3 4" xfId="15305"/>
    <cellStyle name="Comma 7 4 3 5" xfId="13221"/>
    <cellStyle name="Comma 7 4 3 6" xfId="11137"/>
    <cellStyle name="Comma 7 4 3 7" xfId="9053"/>
    <cellStyle name="Comma 7 4 3 8" xfId="6969"/>
    <cellStyle name="Comma 7 4 3 9" xfId="4899"/>
    <cellStyle name="Comma 7 4 4" xfId="1268"/>
    <cellStyle name="Comma 7 4 4 2" xfId="17912"/>
    <cellStyle name="Comma 7 4 4 3" xfId="15828"/>
    <cellStyle name="Comma 7 4 4 4" xfId="13744"/>
    <cellStyle name="Comma 7 4 4 5" xfId="11660"/>
    <cellStyle name="Comma 7 4 4 6" xfId="9576"/>
    <cellStyle name="Comma 7 4 4 7" xfId="7492"/>
    <cellStyle name="Comma 7 4 4 8" xfId="5413"/>
    <cellStyle name="Comma 7 4 4 9" xfId="3352"/>
    <cellStyle name="Comma 7 4 5" xfId="16870"/>
    <cellStyle name="Comma 7 4 6" xfId="14786"/>
    <cellStyle name="Comma 7 4 7" xfId="12702"/>
    <cellStyle name="Comma 7 4 8" xfId="10618"/>
    <cellStyle name="Comma 7 4 9" xfId="8534"/>
    <cellStyle name="Comma 7 5" xfId="378"/>
    <cellStyle name="Comma 7 5 10" xfId="4534"/>
    <cellStyle name="Comma 7 5 11" xfId="2464"/>
    <cellStyle name="Comma 7 5 2" xfId="892"/>
    <cellStyle name="Comma 7 5 2 10" xfId="2978"/>
    <cellStyle name="Comma 7 5 2 2" xfId="1936"/>
    <cellStyle name="Comma 7 5 2 2 2" xfId="18580"/>
    <cellStyle name="Comma 7 5 2 2 3" xfId="16496"/>
    <cellStyle name="Comma 7 5 2 2 4" xfId="14412"/>
    <cellStyle name="Comma 7 5 2 2 5" xfId="12328"/>
    <cellStyle name="Comma 7 5 2 2 6" xfId="10244"/>
    <cellStyle name="Comma 7 5 2 2 7" xfId="8160"/>
    <cellStyle name="Comma 7 5 2 2 8" xfId="6076"/>
    <cellStyle name="Comma 7 5 2 2 9" xfId="4020"/>
    <cellStyle name="Comma 7 5 2 3" xfId="17538"/>
    <cellStyle name="Comma 7 5 2 4" xfId="15454"/>
    <cellStyle name="Comma 7 5 2 5" xfId="13370"/>
    <cellStyle name="Comma 7 5 2 6" xfId="11286"/>
    <cellStyle name="Comma 7 5 2 7" xfId="9202"/>
    <cellStyle name="Comma 7 5 2 8" xfId="7118"/>
    <cellStyle name="Comma 7 5 2 9" xfId="5048"/>
    <cellStyle name="Comma 7 5 3" xfId="1422"/>
    <cellStyle name="Comma 7 5 3 2" xfId="18066"/>
    <cellStyle name="Comma 7 5 3 3" xfId="15982"/>
    <cellStyle name="Comma 7 5 3 4" xfId="13898"/>
    <cellStyle name="Comma 7 5 3 5" xfId="11814"/>
    <cellStyle name="Comma 7 5 3 6" xfId="9730"/>
    <cellStyle name="Comma 7 5 3 7" xfId="7646"/>
    <cellStyle name="Comma 7 5 3 8" xfId="5562"/>
    <cellStyle name="Comma 7 5 3 9" xfId="3506"/>
    <cellStyle name="Comma 7 5 4" xfId="17024"/>
    <cellStyle name="Comma 7 5 5" xfId="14940"/>
    <cellStyle name="Comma 7 5 6" xfId="12856"/>
    <cellStyle name="Comma 7 5 7" xfId="10772"/>
    <cellStyle name="Comma 7 5 8" xfId="8688"/>
    <cellStyle name="Comma 7 5 9" xfId="6604"/>
    <cellStyle name="Comma 7 6" xfId="635"/>
    <cellStyle name="Comma 7 6 10" xfId="2721"/>
    <cellStyle name="Comma 7 6 2" xfId="1679"/>
    <cellStyle name="Comma 7 6 2 2" xfId="18323"/>
    <cellStyle name="Comma 7 6 2 3" xfId="16239"/>
    <cellStyle name="Comma 7 6 2 4" xfId="14155"/>
    <cellStyle name="Comma 7 6 2 5" xfId="12071"/>
    <cellStyle name="Comma 7 6 2 6" xfId="9987"/>
    <cellStyle name="Comma 7 6 2 7" xfId="7903"/>
    <cellStyle name="Comma 7 6 2 8" xfId="5819"/>
    <cellStyle name="Comma 7 6 2 9" xfId="3763"/>
    <cellStyle name="Comma 7 6 3" xfId="17281"/>
    <cellStyle name="Comma 7 6 4" xfId="15197"/>
    <cellStyle name="Comma 7 6 5" xfId="13113"/>
    <cellStyle name="Comma 7 6 6" xfId="11029"/>
    <cellStyle name="Comma 7 6 7" xfId="8945"/>
    <cellStyle name="Comma 7 6 8" xfId="6861"/>
    <cellStyle name="Comma 7 6 9" xfId="4791"/>
    <cellStyle name="Comma 7 7" xfId="1154"/>
    <cellStyle name="Comma 7 7 2" xfId="17798"/>
    <cellStyle name="Comma 7 7 3" xfId="15714"/>
    <cellStyle name="Comma 7 7 4" xfId="13630"/>
    <cellStyle name="Comma 7 7 5" xfId="11546"/>
    <cellStyle name="Comma 7 7 6" xfId="9462"/>
    <cellStyle name="Comma 7 7 7" xfId="7378"/>
    <cellStyle name="Comma 7 7 8" xfId="5305"/>
    <cellStyle name="Comma 7 7 9" xfId="3238"/>
    <cellStyle name="Comma 7 8" xfId="16756"/>
    <cellStyle name="Comma 7 9" xfId="14672"/>
    <cellStyle name="Comma 8" xfId="153"/>
    <cellStyle name="Comma 8 10" xfId="8477"/>
    <cellStyle name="Comma 8 11" xfId="6393"/>
    <cellStyle name="Comma 8 12" xfId="4331"/>
    <cellStyle name="Comma 8 13" xfId="2253"/>
    <cellStyle name="Comma 8 2" xfId="275"/>
    <cellStyle name="Comma 8 2 10" xfId="6507"/>
    <cellStyle name="Comma 8 2 11" xfId="4439"/>
    <cellStyle name="Comma 8 2 12" xfId="2367"/>
    <cellStyle name="Comma 8 2 2" xfId="540"/>
    <cellStyle name="Comma 8 2 2 10" xfId="4696"/>
    <cellStyle name="Comma 8 2 2 11" xfId="2626"/>
    <cellStyle name="Comma 8 2 2 2" xfId="1054"/>
    <cellStyle name="Comma 8 2 2 2 10" xfId="3140"/>
    <cellStyle name="Comma 8 2 2 2 2" xfId="2098"/>
    <cellStyle name="Comma 8 2 2 2 2 2" xfId="18742"/>
    <cellStyle name="Comma 8 2 2 2 2 3" xfId="16658"/>
    <cellStyle name="Comma 8 2 2 2 2 4" xfId="14574"/>
    <cellStyle name="Comma 8 2 2 2 2 5" xfId="12490"/>
    <cellStyle name="Comma 8 2 2 2 2 6" xfId="10406"/>
    <cellStyle name="Comma 8 2 2 2 2 7" xfId="8322"/>
    <cellStyle name="Comma 8 2 2 2 2 8" xfId="6238"/>
    <cellStyle name="Comma 8 2 2 2 2 9" xfId="4182"/>
    <cellStyle name="Comma 8 2 2 2 3" xfId="17700"/>
    <cellStyle name="Comma 8 2 2 2 4" xfId="15616"/>
    <cellStyle name="Comma 8 2 2 2 5" xfId="13532"/>
    <cellStyle name="Comma 8 2 2 2 6" xfId="11448"/>
    <cellStyle name="Comma 8 2 2 2 7" xfId="9364"/>
    <cellStyle name="Comma 8 2 2 2 8" xfId="7280"/>
    <cellStyle name="Comma 8 2 2 2 9" xfId="5210"/>
    <cellStyle name="Comma 8 2 2 3" xfId="1584"/>
    <cellStyle name="Comma 8 2 2 3 2" xfId="18228"/>
    <cellStyle name="Comma 8 2 2 3 3" xfId="16144"/>
    <cellStyle name="Comma 8 2 2 3 4" xfId="14060"/>
    <cellStyle name="Comma 8 2 2 3 5" xfId="11976"/>
    <cellStyle name="Comma 8 2 2 3 6" xfId="9892"/>
    <cellStyle name="Comma 8 2 2 3 7" xfId="7808"/>
    <cellStyle name="Comma 8 2 2 3 8" xfId="5724"/>
    <cellStyle name="Comma 8 2 2 3 9" xfId="3668"/>
    <cellStyle name="Comma 8 2 2 4" xfId="17186"/>
    <cellStyle name="Comma 8 2 2 5" xfId="15102"/>
    <cellStyle name="Comma 8 2 2 6" xfId="13018"/>
    <cellStyle name="Comma 8 2 2 7" xfId="10934"/>
    <cellStyle name="Comma 8 2 2 8" xfId="8850"/>
    <cellStyle name="Comma 8 2 2 9" xfId="6766"/>
    <cellStyle name="Comma 8 2 3" xfId="797"/>
    <cellStyle name="Comma 8 2 3 10" xfId="2883"/>
    <cellStyle name="Comma 8 2 3 2" xfId="1841"/>
    <cellStyle name="Comma 8 2 3 2 2" xfId="18485"/>
    <cellStyle name="Comma 8 2 3 2 3" xfId="16401"/>
    <cellStyle name="Comma 8 2 3 2 4" xfId="14317"/>
    <cellStyle name="Comma 8 2 3 2 5" xfId="12233"/>
    <cellStyle name="Comma 8 2 3 2 6" xfId="10149"/>
    <cellStyle name="Comma 8 2 3 2 7" xfId="8065"/>
    <cellStyle name="Comma 8 2 3 2 8" xfId="5981"/>
    <cellStyle name="Comma 8 2 3 2 9" xfId="3925"/>
    <cellStyle name="Comma 8 2 3 3" xfId="17443"/>
    <cellStyle name="Comma 8 2 3 4" xfId="15359"/>
    <cellStyle name="Comma 8 2 3 5" xfId="13275"/>
    <cellStyle name="Comma 8 2 3 6" xfId="11191"/>
    <cellStyle name="Comma 8 2 3 7" xfId="9107"/>
    <cellStyle name="Comma 8 2 3 8" xfId="7023"/>
    <cellStyle name="Comma 8 2 3 9" xfId="4953"/>
    <cellStyle name="Comma 8 2 4" xfId="1325"/>
    <cellStyle name="Comma 8 2 4 2" xfId="17969"/>
    <cellStyle name="Comma 8 2 4 3" xfId="15885"/>
    <cellStyle name="Comma 8 2 4 4" xfId="13801"/>
    <cellStyle name="Comma 8 2 4 5" xfId="11717"/>
    <cellStyle name="Comma 8 2 4 6" xfId="9633"/>
    <cellStyle name="Comma 8 2 4 7" xfId="7549"/>
    <cellStyle name="Comma 8 2 4 8" xfId="5467"/>
    <cellStyle name="Comma 8 2 4 9" xfId="3409"/>
    <cellStyle name="Comma 8 2 5" xfId="16927"/>
    <cellStyle name="Comma 8 2 6" xfId="14843"/>
    <cellStyle name="Comma 8 2 7" xfId="12759"/>
    <cellStyle name="Comma 8 2 8" xfId="10675"/>
    <cellStyle name="Comma 8 2 9" xfId="8591"/>
    <cellStyle name="Comma 8 3" xfId="432"/>
    <cellStyle name="Comma 8 3 10" xfId="4588"/>
    <cellStyle name="Comma 8 3 11" xfId="2518"/>
    <cellStyle name="Comma 8 3 2" xfId="946"/>
    <cellStyle name="Comma 8 3 2 10" xfId="3032"/>
    <cellStyle name="Comma 8 3 2 2" xfId="1990"/>
    <cellStyle name="Comma 8 3 2 2 2" xfId="18634"/>
    <cellStyle name="Comma 8 3 2 2 3" xfId="16550"/>
    <cellStyle name="Comma 8 3 2 2 4" xfId="14466"/>
    <cellStyle name="Comma 8 3 2 2 5" xfId="12382"/>
    <cellStyle name="Comma 8 3 2 2 6" xfId="10298"/>
    <cellStyle name="Comma 8 3 2 2 7" xfId="8214"/>
    <cellStyle name="Comma 8 3 2 2 8" xfId="6130"/>
    <cellStyle name="Comma 8 3 2 2 9" xfId="4074"/>
    <cellStyle name="Comma 8 3 2 3" xfId="17592"/>
    <cellStyle name="Comma 8 3 2 4" xfId="15508"/>
    <cellStyle name="Comma 8 3 2 5" xfId="13424"/>
    <cellStyle name="Comma 8 3 2 6" xfId="11340"/>
    <cellStyle name="Comma 8 3 2 7" xfId="9256"/>
    <cellStyle name="Comma 8 3 2 8" xfId="7172"/>
    <cellStyle name="Comma 8 3 2 9" xfId="5102"/>
    <cellStyle name="Comma 8 3 3" xfId="1476"/>
    <cellStyle name="Comma 8 3 3 2" xfId="18120"/>
    <cellStyle name="Comma 8 3 3 3" xfId="16036"/>
    <cellStyle name="Comma 8 3 3 4" xfId="13952"/>
    <cellStyle name="Comma 8 3 3 5" xfId="11868"/>
    <cellStyle name="Comma 8 3 3 6" xfId="9784"/>
    <cellStyle name="Comma 8 3 3 7" xfId="7700"/>
    <cellStyle name="Comma 8 3 3 8" xfId="5616"/>
    <cellStyle name="Comma 8 3 3 9" xfId="3560"/>
    <cellStyle name="Comma 8 3 4" xfId="17078"/>
    <cellStyle name="Comma 8 3 5" xfId="14994"/>
    <cellStyle name="Comma 8 3 6" xfId="12910"/>
    <cellStyle name="Comma 8 3 7" xfId="10826"/>
    <cellStyle name="Comma 8 3 8" xfId="8742"/>
    <cellStyle name="Comma 8 3 9" xfId="6658"/>
    <cellStyle name="Comma 8 4" xfId="689"/>
    <cellStyle name="Comma 8 4 10" xfId="2775"/>
    <cellStyle name="Comma 8 4 2" xfId="1733"/>
    <cellStyle name="Comma 8 4 2 2" xfId="18377"/>
    <cellStyle name="Comma 8 4 2 3" xfId="16293"/>
    <cellStyle name="Comma 8 4 2 4" xfId="14209"/>
    <cellStyle name="Comma 8 4 2 5" xfId="12125"/>
    <cellStyle name="Comma 8 4 2 6" xfId="10041"/>
    <cellStyle name="Comma 8 4 2 7" xfId="7957"/>
    <cellStyle name="Comma 8 4 2 8" xfId="5873"/>
    <cellStyle name="Comma 8 4 2 9" xfId="3817"/>
    <cellStyle name="Comma 8 4 3" xfId="17335"/>
    <cellStyle name="Comma 8 4 4" xfId="15251"/>
    <cellStyle name="Comma 8 4 5" xfId="13167"/>
    <cellStyle name="Comma 8 4 6" xfId="11083"/>
    <cellStyle name="Comma 8 4 7" xfId="8999"/>
    <cellStyle name="Comma 8 4 8" xfId="6915"/>
    <cellStyle name="Comma 8 4 9" xfId="4845"/>
    <cellStyle name="Comma 8 5" xfId="1211"/>
    <cellStyle name="Comma 8 5 2" xfId="17855"/>
    <cellStyle name="Comma 8 5 3" xfId="15771"/>
    <cellStyle name="Comma 8 5 4" xfId="13687"/>
    <cellStyle name="Comma 8 5 5" xfId="11603"/>
    <cellStyle name="Comma 8 5 6" xfId="9519"/>
    <cellStyle name="Comma 8 5 7" xfId="7435"/>
    <cellStyle name="Comma 8 5 8" xfId="5359"/>
    <cellStyle name="Comma 8 5 9" xfId="3295"/>
    <cellStyle name="Comma 8 6" xfId="16813"/>
    <cellStyle name="Comma 8 7" xfId="14729"/>
    <cellStyle name="Comma 8 8" xfId="12645"/>
    <cellStyle name="Comma 8 9" xfId="10561"/>
    <cellStyle name="Comma 9" xfId="115"/>
    <cellStyle name="Comma 9 10" xfId="8439"/>
    <cellStyle name="Comma 9 11" xfId="6355"/>
    <cellStyle name="Comma 9 12" xfId="4295"/>
    <cellStyle name="Comma 9 13" xfId="2215"/>
    <cellStyle name="Comma 9 2" xfId="237"/>
    <cellStyle name="Comma 9 2 10" xfId="6469"/>
    <cellStyle name="Comma 9 2 11" xfId="4403"/>
    <cellStyle name="Comma 9 2 12" xfId="2329"/>
    <cellStyle name="Comma 9 2 2" xfId="504"/>
    <cellStyle name="Comma 9 2 2 10" xfId="4660"/>
    <cellStyle name="Comma 9 2 2 11" xfId="2590"/>
    <cellStyle name="Comma 9 2 2 2" xfId="1018"/>
    <cellStyle name="Comma 9 2 2 2 10" xfId="3104"/>
    <cellStyle name="Comma 9 2 2 2 2" xfId="2062"/>
    <cellStyle name="Comma 9 2 2 2 2 2" xfId="18706"/>
    <cellStyle name="Comma 9 2 2 2 2 3" xfId="16622"/>
    <cellStyle name="Comma 9 2 2 2 2 4" xfId="14538"/>
    <cellStyle name="Comma 9 2 2 2 2 5" xfId="12454"/>
    <cellStyle name="Comma 9 2 2 2 2 6" xfId="10370"/>
    <cellStyle name="Comma 9 2 2 2 2 7" xfId="8286"/>
    <cellStyle name="Comma 9 2 2 2 2 8" xfId="6202"/>
    <cellStyle name="Comma 9 2 2 2 2 9" xfId="4146"/>
    <cellStyle name="Comma 9 2 2 2 3" xfId="17664"/>
    <cellStyle name="Comma 9 2 2 2 4" xfId="15580"/>
    <cellStyle name="Comma 9 2 2 2 5" xfId="13496"/>
    <cellStyle name="Comma 9 2 2 2 6" xfId="11412"/>
    <cellStyle name="Comma 9 2 2 2 7" xfId="9328"/>
    <cellStyle name="Comma 9 2 2 2 8" xfId="7244"/>
    <cellStyle name="Comma 9 2 2 2 9" xfId="5174"/>
    <cellStyle name="Comma 9 2 2 3" xfId="1548"/>
    <cellStyle name="Comma 9 2 2 3 2" xfId="18192"/>
    <cellStyle name="Comma 9 2 2 3 3" xfId="16108"/>
    <cellStyle name="Comma 9 2 2 3 4" xfId="14024"/>
    <cellStyle name="Comma 9 2 2 3 5" xfId="11940"/>
    <cellStyle name="Comma 9 2 2 3 6" xfId="9856"/>
    <cellStyle name="Comma 9 2 2 3 7" xfId="7772"/>
    <cellStyle name="Comma 9 2 2 3 8" xfId="5688"/>
    <cellStyle name="Comma 9 2 2 3 9" xfId="3632"/>
    <cellStyle name="Comma 9 2 2 4" xfId="17150"/>
    <cellStyle name="Comma 9 2 2 5" xfId="15066"/>
    <cellStyle name="Comma 9 2 2 6" xfId="12982"/>
    <cellStyle name="Comma 9 2 2 7" xfId="10898"/>
    <cellStyle name="Comma 9 2 2 8" xfId="8814"/>
    <cellStyle name="Comma 9 2 2 9" xfId="6730"/>
    <cellStyle name="Comma 9 2 3" xfId="761"/>
    <cellStyle name="Comma 9 2 3 10" xfId="2847"/>
    <cellStyle name="Comma 9 2 3 2" xfId="1805"/>
    <cellStyle name="Comma 9 2 3 2 2" xfId="18449"/>
    <cellStyle name="Comma 9 2 3 2 3" xfId="16365"/>
    <cellStyle name="Comma 9 2 3 2 4" xfId="14281"/>
    <cellStyle name="Comma 9 2 3 2 5" xfId="12197"/>
    <cellStyle name="Comma 9 2 3 2 6" xfId="10113"/>
    <cellStyle name="Comma 9 2 3 2 7" xfId="8029"/>
    <cellStyle name="Comma 9 2 3 2 8" xfId="5945"/>
    <cellStyle name="Comma 9 2 3 2 9" xfId="3889"/>
    <cellStyle name="Comma 9 2 3 3" xfId="17407"/>
    <cellStyle name="Comma 9 2 3 4" xfId="15323"/>
    <cellStyle name="Comma 9 2 3 5" xfId="13239"/>
    <cellStyle name="Comma 9 2 3 6" xfId="11155"/>
    <cellStyle name="Comma 9 2 3 7" xfId="9071"/>
    <cellStyle name="Comma 9 2 3 8" xfId="6987"/>
    <cellStyle name="Comma 9 2 3 9" xfId="4917"/>
    <cellStyle name="Comma 9 2 4" xfId="1287"/>
    <cellStyle name="Comma 9 2 4 2" xfId="17931"/>
    <cellStyle name="Comma 9 2 4 3" xfId="15847"/>
    <cellStyle name="Comma 9 2 4 4" xfId="13763"/>
    <cellStyle name="Comma 9 2 4 5" xfId="11679"/>
    <cellStyle name="Comma 9 2 4 6" xfId="9595"/>
    <cellStyle name="Comma 9 2 4 7" xfId="7511"/>
    <cellStyle name="Comma 9 2 4 8" xfId="5431"/>
    <cellStyle name="Comma 9 2 4 9" xfId="3371"/>
    <cellStyle name="Comma 9 2 5" xfId="16889"/>
    <cellStyle name="Comma 9 2 6" xfId="14805"/>
    <cellStyle name="Comma 9 2 7" xfId="12721"/>
    <cellStyle name="Comma 9 2 8" xfId="10637"/>
    <cellStyle name="Comma 9 2 9" xfId="8553"/>
    <cellStyle name="Comma 9 3" xfId="396"/>
    <cellStyle name="Comma 9 3 10" xfId="4552"/>
    <cellStyle name="Comma 9 3 11" xfId="2482"/>
    <cellStyle name="Comma 9 3 2" xfId="910"/>
    <cellStyle name="Comma 9 3 2 10" xfId="2996"/>
    <cellStyle name="Comma 9 3 2 2" xfId="1954"/>
    <cellStyle name="Comma 9 3 2 2 2" xfId="18598"/>
    <cellStyle name="Comma 9 3 2 2 3" xfId="16514"/>
    <cellStyle name="Comma 9 3 2 2 4" xfId="14430"/>
    <cellStyle name="Comma 9 3 2 2 5" xfId="12346"/>
    <cellStyle name="Comma 9 3 2 2 6" xfId="10262"/>
    <cellStyle name="Comma 9 3 2 2 7" xfId="8178"/>
    <cellStyle name="Comma 9 3 2 2 8" xfId="6094"/>
    <cellStyle name="Comma 9 3 2 2 9" xfId="4038"/>
    <cellStyle name="Comma 9 3 2 3" xfId="17556"/>
    <cellStyle name="Comma 9 3 2 4" xfId="15472"/>
    <cellStyle name="Comma 9 3 2 5" xfId="13388"/>
    <cellStyle name="Comma 9 3 2 6" xfId="11304"/>
    <cellStyle name="Comma 9 3 2 7" xfId="9220"/>
    <cellStyle name="Comma 9 3 2 8" xfId="7136"/>
    <cellStyle name="Comma 9 3 2 9" xfId="5066"/>
    <cellStyle name="Comma 9 3 3" xfId="1440"/>
    <cellStyle name="Comma 9 3 3 2" xfId="18084"/>
    <cellStyle name="Comma 9 3 3 3" xfId="16000"/>
    <cellStyle name="Comma 9 3 3 4" xfId="13916"/>
    <cellStyle name="Comma 9 3 3 5" xfId="11832"/>
    <cellStyle name="Comma 9 3 3 6" xfId="9748"/>
    <cellStyle name="Comma 9 3 3 7" xfId="7664"/>
    <cellStyle name="Comma 9 3 3 8" xfId="5580"/>
    <cellStyle name="Comma 9 3 3 9" xfId="3524"/>
    <cellStyle name="Comma 9 3 4" xfId="17042"/>
    <cellStyle name="Comma 9 3 5" xfId="14958"/>
    <cellStyle name="Comma 9 3 6" xfId="12874"/>
    <cellStyle name="Comma 9 3 7" xfId="10790"/>
    <cellStyle name="Comma 9 3 8" xfId="8706"/>
    <cellStyle name="Comma 9 3 9" xfId="6622"/>
    <cellStyle name="Comma 9 4" xfId="653"/>
    <cellStyle name="Comma 9 4 10" xfId="2739"/>
    <cellStyle name="Comma 9 4 2" xfId="1697"/>
    <cellStyle name="Comma 9 4 2 2" xfId="18341"/>
    <cellStyle name="Comma 9 4 2 3" xfId="16257"/>
    <cellStyle name="Comma 9 4 2 4" xfId="14173"/>
    <cellStyle name="Comma 9 4 2 5" xfId="12089"/>
    <cellStyle name="Comma 9 4 2 6" xfId="10005"/>
    <cellStyle name="Comma 9 4 2 7" xfId="7921"/>
    <cellStyle name="Comma 9 4 2 8" xfId="5837"/>
    <cellStyle name="Comma 9 4 2 9" xfId="3781"/>
    <cellStyle name="Comma 9 4 3" xfId="17299"/>
    <cellStyle name="Comma 9 4 4" xfId="15215"/>
    <cellStyle name="Comma 9 4 5" xfId="13131"/>
    <cellStyle name="Comma 9 4 6" xfId="11047"/>
    <cellStyle name="Comma 9 4 7" xfId="8963"/>
    <cellStyle name="Comma 9 4 8" xfId="6879"/>
    <cellStyle name="Comma 9 4 9" xfId="4809"/>
    <cellStyle name="Comma 9 5" xfId="1173"/>
    <cellStyle name="Comma 9 5 2" xfId="17817"/>
    <cellStyle name="Comma 9 5 3" xfId="15733"/>
    <cellStyle name="Comma 9 5 4" xfId="13649"/>
    <cellStyle name="Comma 9 5 5" xfId="11565"/>
    <cellStyle name="Comma 9 5 6" xfId="9481"/>
    <cellStyle name="Comma 9 5 7" xfId="7397"/>
    <cellStyle name="Comma 9 5 8" xfId="5323"/>
    <cellStyle name="Comma 9 5 9" xfId="3257"/>
    <cellStyle name="Comma 9 6" xfId="16775"/>
    <cellStyle name="Comma 9 7" xfId="14691"/>
    <cellStyle name="Comma 9 8" xfId="12607"/>
    <cellStyle name="Comma 9 9" xfId="1052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cellStyle name="Normal 2 10" xfId="14624"/>
    <cellStyle name="Normal 2 11" xfId="12540"/>
    <cellStyle name="Normal 2 12" xfId="10456"/>
    <cellStyle name="Normal 2 13" xfId="8372"/>
    <cellStyle name="Normal 2 14" xfId="6288"/>
    <cellStyle name="Normal 2 15" xfId="4231"/>
    <cellStyle name="Normal 2 16" xfId="2148"/>
    <cellStyle name="Normal 2 2" xfId="47"/>
    <cellStyle name="Normal 2 2 10" xfId="12543"/>
    <cellStyle name="Normal 2 2 11" xfId="10459"/>
    <cellStyle name="Normal 2 2 12" xfId="8375"/>
    <cellStyle name="Normal 2 2 13" xfId="6291"/>
    <cellStyle name="Normal 2 2 14" xfId="4233"/>
    <cellStyle name="Normal 2 2 15" xfId="2151"/>
    <cellStyle name="Normal 2 2 2" xfId="52"/>
    <cellStyle name="Normal 2 2 2 10" xfId="10464"/>
    <cellStyle name="Normal 2 2 2 11" xfId="8380"/>
    <cellStyle name="Normal 2 2 2 12" xfId="6296"/>
    <cellStyle name="Normal 2 2 2 13" xfId="4238"/>
    <cellStyle name="Normal 2 2 2 14" xfId="2156"/>
    <cellStyle name="Normal 2 2 2 2" xfId="65"/>
    <cellStyle name="Normal 2 2 2 2 10" xfId="8393"/>
    <cellStyle name="Normal 2 2 2 2 11" xfId="6309"/>
    <cellStyle name="Normal 2 2 2 2 12" xfId="4251"/>
    <cellStyle name="Normal 2 2 2 2 13" xfId="2169"/>
    <cellStyle name="Normal 2 2 2 2 2" xfId="329"/>
    <cellStyle name="Normal 2 2 2 2 2 10" xfId="6555"/>
    <cellStyle name="Normal 2 2 2 2 2 11" xfId="4485"/>
    <cellStyle name="Normal 2 2 2 2 2 12" xfId="2415"/>
    <cellStyle name="Normal 2 2 2 2 2 2" xfId="586"/>
    <cellStyle name="Normal 2 2 2 2 2 2 10" xfId="4742"/>
    <cellStyle name="Normal 2 2 2 2 2 2 11" xfId="2672"/>
    <cellStyle name="Normal 2 2 2 2 2 2 2" xfId="1100"/>
    <cellStyle name="Normal 2 2 2 2 2 2 2 10" xfId="3186"/>
    <cellStyle name="Normal 2 2 2 2 2 2 2 2" xfId="2144"/>
    <cellStyle name="Normal 2 2 2 2 2 2 2 2 2" xfId="18788"/>
    <cellStyle name="Normal 2 2 2 2 2 2 2 2 3" xfId="16704"/>
    <cellStyle name="Normal 2 2 2 2 2 2 2 2 4" xfId="14620"/>
    <cellStyle name="Normal 2 2 2 2 2 2 2 2 5" xfId="12536"/>
    <cellStyle name="Normal 2 2 2 2 2 2 2 2 6" xfId="10452"/>
    <cellStyle name="Normal 2 2 2 2 2 2 2 2 7" xfId="8368"/>
    <cellStyle name="Normal 2 2 2 2 2 2 2 2 8" xfId="6284"/>
    <cellStyle name="Normal 2 2 2 2 2 2 2 2 9" xfId="4228"/>
    <cellStyle name="Normal 2 2 2 2 2 2 2 3" xfId="17746"/>
    <cellStyle name="Normal 2 2 2 2 2 2 2 4" xfId="15662"/>
    <cellStyle name="Normal 2 2 2 2 2 2 2 5" xfId="13578"/>
    <cellStyle name="Normal 2 2 2 2 2 2 2 6" xfId="11494"/>
    <cellStyle name="Normal 2 2 2 2 2 2 2 7" xfId="9410"/>
    <cellStyle name="Normal 2 2 2 2 2 2 2 8" xfId="7326"/>
    <cellStyle name="Normal 2 2 2 2 2 2 2 9" xfId="5256"/>
    <cellStyle name="Normal 2 2 2 2 2 2 3" xfId="1630"/>
    <cellStyle name="Normal 2 2 2 2 2 2 3 2" xfId="18274"/>
    <cellStyle name="Normal 2 2 2 2 2 2 3 3" xfId="16190"/>
    <cellStyle name="Normal 2 2 2 2 2 2 3 4" xfId="14106"/>
    <cellStyle name="Normal 2 2 2 2 2 2 3 5" xfId="12022"/>
    <cellStyle name="Normal 2 2 2 2 2 2 3 6" xfId="9938"/>
    <cellStyle name="Normal 2 2 2 2 2 2 3 7" xfId="7854"/>
    <cellStyle name="Normal 2 2 2 2 2 2 3 8" xfId="5770"/>
    <cellStyle name="Normal 2 2 2 2 2 2 3 9" xfId="3714"/>
    <cellStyle name="Normal 2 2 2 2 2 2 4" xfId="17232"/>
    <cellStyle name="Normal 2 2 2 2 2 2 5" xfId="15148"/>
    <cellStyle name="Normal 2 2 2 2 2 2 6" xfId="13064"/>
    <cellStyle name="Normal 2 2 2 2 2 2 7" xfId="10980"/>
    <cellStyle name="Normal 2 2 2 2 2 2 8" xfId="8896"/>
    <cellStyle name="Normal 2 2 2 2 2 2 9" xfId="6812"/>
    <cellStyle name="Normal 2 2 2 2 2 3" xfId="843"/>
    <cellStyle name="Normal 2 2 2 2 2 3 10" xfId="2929"/>
    <cellStyle name="Normal 2 2 2 2 2 3 2" xfId="1887"/>
    <cellStyle name="Normal 2 2 2 2 2 3 2 2" xfId="18531"/>
    <cellStyle name="Normal 2 2 2 2 2 3 2 3" xfId="16447"/>
    <cellStyle name="Normal 2 2 2 2 2 3 2 4" xfId="14363"/>
    <cellStyle name="Normal 2 2 2 2 2 3 2 5" xfId="12279"/>
    <cellStyle name="Normal 2 2 2 2 2 3 2 6" xfId="10195"/>
    <cellStyle name="Normal 2 2 2 2 2 3 2 7" xfId="8111"/>
    <cellStyle name="Normal 2 2 2 2 2 3 2 8" xfId="6027"/>
    <cellStyle name="Normal 2 2 2 2 2 3 2 9" xfId="3971"/>
    <cellStyle name="Normal 2 2 2 2 2 3 3" xfId="17489"/>
    <cellStyle name="Normal 2 2 2 2 2 3 4" xfId="15405"/>
    <cellStyle name="Normal 2 2 2 2 2 3 5" xfId="13321"/>
    <cellStyle name="Normal 2 2 2 2 2 3 6" xfId="11237"/>
    <cellStyle name="Normal 2 2 2 2 2 3 7" xfId="9153"/>
    <cellStyle name="Normal 2 2 2 2 2 3 8" xfId="7069"/>
    <cellStyle name="Normal 2 2 2 2 2 3 9" xfId="4999"/>
    <cellStyle name="Normal 2 2 2 2 2 4" xfId="1373"/>
    <cellStyle name="Normal 2 2 2 2 2 4 2" xfId="18017"/>
    <cellStyle name="Normal 2 2 2 2 2 4 3" xfId="15933"/>
    <cellStyle name="Normal 2 2 2 2 2 4 4" xfId="13849"/>
    <cellStyle name="Normal 2 2 2 2 2 4 5" xfId="11765"/>
    <cellStyle name="Normal 2 2 2 2 2 4 6" xfId="9681"/>
    <cellStyle name="Normal 2 2 2 2 2 4 7" xfId="7597"/>
    <cellStyle name="Normal 2 2 2 2 2 4 8" xfId="5513"/>
    <cellStyle name="Normal 2 2 2 2 2 4 9" xfId="3457"/>
    <cellStyle name="Normal 2 2 2 2 2 5" xfId="16975"/>
    <cellStyle name="Normal 2 2 2 2 2 6" xfId="14891"/>
    <cellStyle name="Normal 2 2 2 2 2 7" xfId="12807"/>
    <cellStyle name="Normal 2 2 2 2 2 8" xfId="10723"/>
    <cellStyle name="Normal 2 2 2 2 2 9" xfId="8639"/>
    <cellStyle name="Normal 2 2 2 2 3" xfId="352"/>
    <cellStyle name="Normal 2 2 2 2 3 10" xfId="4508"/>
    <cellStyle name="Normal 2 2 2 2 3 11" xfId="2438"/>
    <cellStyle name="Normal 2 2 2 2 3 2" xfId="866"/>
    <cellStyle name="Normal 2 2 2 2 3 2 10" xfId="2952"/>
    <cellStyle name="Normal 2 2 2 2 3 2 2" xfId="1910"/>
    <cellStyle name="Normal 2 2 2 2 3 2 2 2" xfId="18554"/>
    <cellStyle name="Normal 2 2 2 2 3 2 2 3" xfId="16470"/>
    <cellStyle name="Normal 2 2 2 2 3 2 2 4" xfId="14386"/>
    <cellStyle name="Normal 2 2 2 2 3 2 2 5" xfId="12302"/>
    <cellStyle name="Normal 2 2 2 2 3 2 2 6" xfId="10218"/>
    <cellStyle name="Normal 2 2 2 2 3 2 2 7" xfId="8134"/>
    <cellStyle name="Normal 2 2 2 2 3 2 2 8" xfId="6050"/>
    <cellStyle name="Normal 2 2 2 2 3 2 2 9" xfId="3994"/>
    <cellStyle name="Normal 2 2 2 2 3 2 3" xfId="17512"/>
    <cellStyle name="Normal 2 2 2 2 3 2 4" xfId="15428"/>
    <cellStyle name="Normal 2 2 2 2 3 2 5" xfId="13344"/>
    <cellStyle name="Normal 2 2 2 2 3 2 6" xfId="11260"/>
    <cellStyle name="Normal 2 2 2 2 3 2 7" xfId="9176"/>
    <cellStyle name="Normal 2 2 2 2 3 2 8" xfId="7092"/>
    <cellStyle name="Normal 2 2 2 2 3 2 9" xfId="5022"/>
    <cellStyle name="Normal 2 2 2 2 3 3" xfId="1396"/>
    <cellStyle name="Normal 2 2 2 2 3 3 2" xfId="18040"/>
    <cellStyle name="Normal 2 2 2 2 3 3 3" xfId="15956"/>
    <cellStyle name="Normal 2 2 2 2 3 3 4" xfId="13872"/>
    <cellStyle name="Normal 2 2 2 2 3 3 5" xfId="11788"/>
    <cellStyle name="Normal 2 2 2 2 3 3 6" xfId="9704"/>
    <cellStyle name="Normal 2 2 2 2 3 3 7" xfId="7620"/>
    <cellStyle name="Normal 2 2 2 2 3 3 8" xfId="5536"/>
    <cellStyle name="Normal 2 2 2 2 3 3 9" xfId="3480"/>
    <cellStyle name="Normal 2 2 2 2 3 4" xfId="16998"/>
    <cellStyle name="Normal 2 2 2 2 3 5" xfId="14914"/>
    <cellStyle name="Normal 2 2 2 2 3 6" xfId="12830"/>
    <cellStyle name="Normal 2 2 2 2 3 7" xfId="10746"/>
    <cellStyle name="Normal 2 2 2 2 3 8" xfId="8662"/>
    <cellStyle name="Normal 2 2 2 2 3 9" xfId="6578"/>
    <cellStyle name="Normal 2 2 2 2 4" xfId="609"/>
    <cellStyle name="Normal 2 2 2 2 4 10" xfId="2695"/>
    <cellStyle name="Normal 2 2 2 2 4 2" xfId="1653"/>
    <cellStyle name="Normal 2 2 2 2 4 2 2" xfId="18297"/>
    <cellStyle name="Normal 2 2 2 2 4 2 3" xfId="16213"/>
    <cellStyle name="Normal 2 2 2 2 4 2 4" xfId="14129"/>
    <cellStyle name="Normal 2 2 2 2 4 2 5" xfId="12045"/>
    <cellStyle name="Normal 2 2 2 2 4 2 6" xfId="9961"/>
    <cellStyle name="Normal 2 2 2 2 4 2 7" xfId="7877"/>
    <cellStyle name="Normal 2 2 2 2 4 2 8" xfId="5793"/>
    <cellStyle name="Normal 2 2 2 2 4 2 9" xfId="3737"/>
    <cellStyle name="Normal 2 2 2 2 4 3" xfId="17255"/>
    <cellStyle name="Normal 2 2 2 2 4 4" xfId="15171"/>
    <cellStyle name="Normal 2 2 2 2 4 5" xfId="13087"/>
    <cellStyle name="Normal 2 2 2 2 4 6" xfId="11003"/>
    <cellStyle name="Normal 2 2 2 2 4 7" xfId="8919"/>
    <cellStyle name="Normal 2 2 2 2 4 8" xfId="6835"/>
    <cellStyle name="Normal 2 2 2 2 4 9" xfId="4765"/>
    <cellStyle name="Normal 2 2 2 2 5" xfId="1125"/>
    <cellStyle name="Normal 2 2 2 2 5 2" xfId="17771"/>
    <cellStyle name="Normal 2 2 2 2 5 3" xfId="15687"/>
    <cellStyle name="Normal 2 2 2 2 5 4" xfId="13603"/>
    <cellStyle name="Normal 2 2 2 2 5 5" xfId="11519"/>
    <cellStyle name="Normal 2 2 2 2 5 6" xfId="9435"/>
    <cellStyle name="Normal 2 2 2 2 5 7" xfId="7351"/>
    <cellStyle name="Normal 2 2 2 2 5 8" xfId="5279"/>
    <cellStyle name="Normal 2 2 2 2 5 9" xfId="3211"/>
    <cellStyle name="Normal 2 2 2 2 6" xfId="16729"/>
    <cellStyle name="Normal 2 2 2 2 7" xfId="14645"/>
    <cellStyle name="Normal 2 2 2 2 8" xfId="12561"/>
    <cellStyle name="Normal 2 2 2 2 9" xfId="10477"/>
    <cellStyle name="Normal 2 2 2 3" xfId="321"/>
    <cellStyle name="Normal 2 2 2 3 10" xfId="6547"/>
    <cellStyle name="Normal 2 2 2 3 11" xfId="4477"/>
    <cellStyle name="Normal 2 2 2 3 12" xfId="2407"/>
    <cellStyle name="Normal 2 2 2 3 2" xfId="578"/>
    <cellStyle name="Normal 2 2 2 3 2 10" xfId="4734"/>
    <cellStyle name="Normal 2 2 2 3 2 11" xfId="2664"/>
    <cellStyle name="Normal 2 2 2 3 2 2" xfId="1092"/>
    <cellStyle name="Normal 2 2 2 3 2 2 10" xfId="3178"/>
    <cellStyle name="Normal 2 2 2 3 2 2 2" xfId="2136"/>
    <cellStyle name="Normal 2 2 2 3 2 2 2 2" xfId="18780"/>
    <cellStyle name="Normal 2 2 2 3 2 2 2 3" xfId="16696"/>
    <cellStyle name="Normal 2 2 2 3 2 2 2 4" xfId="14612"/>
    <cellStyle name="Normal 2 2 2 3 2 2 2 5" xfId="12528"/>
    <cellStyle name="Normal 2 2 2 3 2 2 2 6" xfId="10444"/>
    <cellStyle name="Normal 2 2 2 3 2 2 2 7" xfId="8360"/>
    <cellStyle name="Normal 2 2 2 3 2 2 2 8" xfId="6276"/>
    <cellStyle name="Normal 2 2 2 3 2 2 2 9" xfId="4220"/>
    <cellStyle name="Normal 2 2 2 3 2 2 3" xfId="17738"/>
    <cellStyle name="Normal 2 2 2 3 2 2 4" xfId="15654"/>
    <cellStyle name="Normal 2 2 2 3 2 2 5" xfId="13570"/>
    <cellStyle name="Normal 2 2 2 3 2 2 6" xfId="11486"/>
    <cellStyle name="Normal 2 2 2 3 2 2 7" xfId="9402"/>
    <cellStyle name="Normal 2 2 2 3 2 2 8" xfId="7318"/>
    <cellStyle name="Normal 2 2 2 3 2 2 9" xfId="5248"/>
    <cellStyle name="Normal 2 2 2 3 2 3" xfId="1622"/>
    <cellStyle name="Normal 2 2 2 3 2 3 2" xfId="18266"/>
    <cellStyle name="Normal 2 2 2 3 2 3 3" xfId="16182"/>
    <cellStyle name="Normal 2 2 2 3 2 3 4" xfId="14098"/>
    <cellStyle name="Normal 2 2 2 3 2 3 5" xfId="12014"/>
    <cellStyle name="Normal 2 2 2 3 2 3 6" xfId="9930"/>
    <cellStyle name="Normal 2 2 2 3 2 3 7" xfId="7846"/>
    <cellStyle name="Normal 2 2 2 3 2 3 8" xfId="5762"/>
    <cellStyle name="Normal 2 2 2 3 2 3 9" xfId="3706"/>
    <cellStyle name="Normal 2 2 2 3 2 4" xfId="17224"/>
    <cellStyle name="Normal 2 2 2 3 2 5" xfId="15140"/>
    <cellStyle name="Normal 2 2 2 3 2 6" xfId="13056"/>
    <cellStyle name="Normal 2 2 2 3 2 7" xfId="10972"/>
    <cellStyle name="Normal 2 2 2 3 2 8" xfId="8888"/>
    <cellStyle name="Normal 2 2 2 3 2 9" xfId="6804"/>
    <cellStyle name="Normal 2 2 2 3 3" xfId="835"/>
    <cellStyle name="Normal 2 2 2 3 3 10" xfId="2921"/>
    <cellStyle name="Normal 2 2 2 3 3 2" xfId="1879"/>
    <cellStyle name="Normal 2 2 2 3 3 2 2" xfId="18523"/>
    <cellStyle name="Normal 2 2 2 3 3 2 3" xfId="16439"/>
    <cellStyle name="Normal 2 2 2 3 3 2 4" xfId="14355"/>
    <cellStyle name="Normal 2 2 2 3 3 2 5" xfId="12271"/>
    <cellStyle name="Normal 2 2 2 3 3 2 6" xfId="10187"/>
    <cellStyle name="Normal 2 2 2 3 3 2 7" xfId="8103"/>
    <cellStyle name="Normal 2 2 2 3 3 2 8" xfId="6019"/>
    <cellStyle name="Normal 2 2 2 3 3 2 9" xfId="3963"/>
    <cellStyle name="Normal 2 2 2 3 3 3" xfId="17481"/>
    <cellStyle name="Normal 2 2 2 3 3 4" xfId="15397"/>
    <cellStyle name="Normal 2 2 2 3 3 5" xfId="13313"/>
    <cellStyle name="Normal 2 2 2 3 3 6" xfId="11229"/>
    <cellStyle name="Normal 2 2 2 3 3 7" xfId="9145"/>
    <cellStyle name="Normal 2 2 2 3 3 8" xfId="7061"/>
    <cellStyle name="Normal 2 2 2 3 3 9" xfId="4991"/>
    <cellStyle name="Normal 2 2 2 3 4" xfId="1365"/>
    <cellStyle name="Normal 2 2 2 3 4 2" xfId="18009"/>
    <cellStyle name="Normal 2 2 2 3 4 3" xfId="15925"/>
    <cellStyle name="Normal 2 2 2 3 4 4" xfId="13841"/>
    <cellStyle name="Normal 2 2 2 3 4 5" xfId="11757"/>
    <cellStyle name="Normal 2 2 2 3 4 6" xfId="9673"/>
    <cellStyle name="Normal 2 2 2 3 4 7" xfId="7589"/>
    <cellStyle name="Normal 2 2 2 3 4 8" xfId="5505"/>
    <cellStyle name="Normal 2 2 2 3 4 9" xfId="3449"/>
    <cellStyle name="Normal 2 2 2 3 5" xfId="16967"/>
    <cellStyle name="Normal 2 2 2 3 6" xfId="14883"/>
    <cellStyle name="Normal 2 2 2 3 7" xfId="12799"/>
    <cellStyle name="Normal 2 2 2 3 8" xfId="10715"/>
    <cellStyle name="Normal 2 2 2 3 9" xfId="8631"/>
    <cellStyle name="Normal 2 2 2 4" xfId="339"/>
    <cellStyle name="Normal 2 2 2 4 10" xfId="4495"/>
    <cellStyle name="Normal 2 2 2 4 11" xfId="2425"/>
    <cellStyle name="Normal 2 2 2 4 2" xfId="853"/>
    <cellStyle name="Normal 2 2 2 4 2 10" xfId="2939"/>
    <cellStyle name="Normal 2 2 2 4 2 2" xfId="1897"/>
    <cellStyle name="Normal 2 2 2 4 2 2 2" xfId="18541"/>
    <cellStyle name="Normal 2 2 2 4 2 2 3" xfId="16457"/>
    <cellStyle name="Normal 2 2 2 4 2 2 4" xfId="14373"/>
    <cellStyle name="Normal 2 2 2 4 2 2 5" xfId="12289"/>
    <cellStyle name="Normal 2 2 2 4 2 2 6" xfId="10205"/>
    <cellStyle name="Normal 2 2 2 4 2 2 7" xfId="8121"/>
    <cellStyle name="Normal 2 2 2 4 2 2 8" xfId="6037"/>
    <cellStyle name="Normal 2 2 2 4 2 2 9" xfId="3981"/>
    <cellStyle name="Normal 2 2 2 4 2 3" xfId="17499"/>
    <cellStyle name="Normal 2 2 2 4 2 4" xfId="15415"/>
    <cellStyle name="Normal 2 2 2 4 2 5" xfId="13331"/>
    <cellStyle name="Normal 2 2 2 4 2 6" xfId="11247"/>
    <cellStyle name="Normal 2 2 2 4 2 7" xfId="9163"/>
    <cellStyle name="Normal 2 2 2 4 2 8" xfId="7079"/>
    <cellStyle name="Normal 2 2 2 4 2 9" xfId="5009"/>
    <cellStyle name="Normal 2 2 2 4 3" xfId="1383"/>
    <cellStyle name="Normal 2 2 2 4 3 2" xfId="18027"/>
    <cellStyle name="Normal 2 2 2 4 3 3" xfId="15943"/>
    <cellStyle name="Normal 2 2 2 4 3 4" xfId="13859"/>
    <cellStyle name="Normal 2 2 2 4 3 5" xfId="11775"/>
    <cellStyle name="Normal 2 2 2 4 3 6" xfId="9691"/>
    <cellStyle name="Normal 2 2 2 4 3 7" xfId="7607"/>
    <cellStyle name="Normal 2 2 2 4 3 8" xfId="5523"/>
    <cellStyle name="Normal 2 2 2 4 3 9" xfId="3467"/>
    <cellStyle name="Normal 2 2 2 4 4" xfId="16985"/>
    <cellStyle name="Normal 2 2 2 4 5" xfId="14901"/>
    <cellStyle name="Normal 2 2 2 4 6" xfId="12817"/>
    <cellStyle name="Normal 2 2 2 4 7" xfId="10733"/>
    <cellStyle name="Normal 2 2 2 4 8" xfId="8649"/>
    <cellStyle name="Normal 2 2 2 4 9" xfId="6565"/>
    <cellStyle name="Normal 2 2 2 5" xfId="596"/>
    <cellStyle name="Normal 2 2 2 5 10" xfId="2682"/>
    <cellStyle name="Normal 2 2 2 5 2" xfId="1640"/>
    <cellStyle name="Normal 2 2 2 5 2 2" xfId="18284"/>
    <cellStyle name="Normal 2 2 2 5 2 3" xfId="16200"/>
    <cellStyle name="Normal 2 2 2 5 2 4" xfId="14116"/>
    <cellStyle name="Normal 2 2 2 5 2 5" xfId="12032"/>
    <cellStyle name="Normal 2 2 2 5 2 6" xfId="9948"/>
    <cellStyle name="Normal 2 2 2 5 2 7" xfId="7864"/>
    <cellStyle name="Normal 2 2 2 5 2 8" xfId="5780"/>
    <cellStyle name="Normal 2 2 2 5 2 9" xfId="3724"/>
    <cellStyle name="Normal 2 2 2 5 3" xfId="17242"/>
    <cellStyle name="Normal 2 2 2 5 4" xfId="15158"/>
    <cellStyle name="Normal 2 2 2 5 5" xfId="13074"/>
    <cellStyle name="Normal 2 2 2 5 6" xfId="10990"/>
    <cellStyle name="Normal 2 2 2 5 7" xfId="8906"/>
    <cellStyle name="Normal 2 2 2 5 8" xfId="6822"/>
    <cellStyle name="Normal 2 2 2 5 9" xfId="4752"/>
    <cellStyle name="Normal 2 2 2 6" xfId="1112"/>
    <cellStyle name="Normal 2 2 2 6 2" xfId="17758"/>
    <cellStyle name="Normal 2 2 2 6 3" xfId="15674"/>
    <cellStyle name="Normal 2 2 2 6 4" xfId="13590"/>
    <cellStyle name="Normal 2 2 2 6 5" xfId="11506"/>
    <cellStyle name="Normal 2 2 2 6 6" xfId="9422"/>
    <cellStyle name="Normal 2 2 2 6 7" xfId="7338"/>
    <cellStyle name="Normal 2 2 2 6 8" xfId="5266"/>
    <cellStyle name="Normal 2 2 2 6 9" xfId="3198"/>
    <cellStyle name="Normal 2 2 2 7" xfId="16716"/>
    <cellStyle name="Normal 2 2 2 8" xfId="14632"/>
    <cellStyle name="Normal 2 2 2 9" xfId="12548"/>
    <cellStyle name="Normal 2 2 3" xfId="60"/>
    <cellStyle name="Normal 2 2 3 10" xfId="8388"/>
    <cellStyle name="Normal 2 2 3 11" xfId="6304"/>
    <cellStyle name="Normal 2 2 3 12" xfId="4246"/>
    <cellStyle name="Normal 2 2 3 13" xfId="2164"/>
    <cellStyle name="Normal 2 2 3 2" xfId="326"/>
    <cellStyle name="Normal 2 2 3 2 10" xfId="6552"/>
    <cellStyle name="Normal 2 2 3 2 11" xfId="4482"/>
    <cellStyle name="Normal 2 2 3 2 12" xfId="2412"/>
    <cellStyle name="Normal 2 2 3 2 2" xfId="583"/>
    <cellStyle name="Normal 2 2 3 2 2 10" xfId="4739"/>
    <cellStyle name="Normal 2 2 3 2 2 11" xfId="2669"/>
    <cellStyle name="Normal 2 2 3 2 2 2" xfId="1097"/>
    <cellStyle name="Normal 2 2 3 2 2 2 10" xfId="3183"/>
    <cellStyle name="Normal 2 2 3 2 2 2 2" xfId="2141"/>
    <cellStyle name="Normal 2 2 3 2 2 2 2 2" xfId="18785"/>
    <cellStyle name="Normal 2 2 3 2 2 2 2 3" xfId="16701"/>
    <cellStyle name="Normal 2 2 3 2 2 2 2 4" xfId="14617"/>
    <cellStyle name="Normal 2 2 3 2 2 2 2 5" xfId="12533"/>
    <cellStyle name="Normal 2 2 3 2 2 2 2 6" xfId="10449"/>
    <cellStyle name="Normal 2 2 3 2 2 2 2 7" xfId="8365"/>
    <cellStyle name="Normal 2 2 3 2 2 2 2 8" xfId="6281"/>
    <cellStyle name="Normal 2 2 3 2 2 2 2 9" xfId="4225"/>
    <cellStyle name="Normal 2 2 3 2 2 2 3" xfId="17743"/>
    <cellStyle name="Normal 2 2 3 2 2 2 4" xfId="15659"/>
    <cellStyle name="Normal 2 2 3 2 2 2 5" xfId="13575"/>
    <cellStyle name="Normal 2 2 3 2 2 2 6" xfId="11491"/>
    <cellStyle name="Normal 2 2 3 2 2 2 7" xfId="9407"/>
    <cellStyle name="Normal 2 2 3 2 2 2 8" xfId="7323"/>
    <cellStyle name="Normal 2 2 3 2 2 2 9" xfId="5253"/>
    <cellStyle name="Normal 2 2 3 2 2 3" xfId="1627"/>
    <cellStyle name="Normal 2 2 3 2 2 3 2" xfId="18271"/>
    <cellStyle name="Normal 2 2 3 2 2 3 3" xfId="16187"/>
    <cellStyle name="Normal 2 2 3 2 2 3 4" xfId="14103"/>
    <cellStyle name="Normal 2 2 3 2 2 3 5" xfId="12019"/>
    <cellStyle name="Normal 2 2 3 2 2 3 6" xfId="9935"/>
    <cellStyle name="Normal 2 2 3 2 2 3 7" xfId="7851"/>
    <cellStyle name="Normal 2 2 3 2 2 3 8" xfId="5767"/>
    <cellStyle name="Normal 2 2 3 2 2 3 9" xfId="3711"/>
    <cellStyle name="Normal 2 2 3 2 2 4" xfId="17229"/>
    <cellStyle name="Normal 2 2 3 2 2 5" xfId="15145"/>
    <cellStyle name="Normal 2 2 3 2 2 6" xfId="13061"/>
    <cellStyle name="Normal 2 2 3 2 2 7" xfId="10977"/>
    <cellStyle name="Normal 2 2 3 2 2 8" xfId="8893"/>
    <cellStyle name="Normal 2 2 3 2 2 9" xfId="6809"/>
    <cellStyle name="Normal 2 2 3 2 3" xfId="840"/>
    <cellStyle name="Normal 2 2 3 2 3 10" xfId="2926"/>
    <cellStyle name="Normal 2 2 3 2 3 2" xfId="1884"/>
    <cellStyle name="Normal 2 2 3 2 3 2 2" xfId="18528"/>
    <cellStyle name="Normal 2 2 3 2 3 2 3" xfId="16444"/>
    <cellStyle name="Normal 2 2 3 2 3 2 4" xfId="14360"/>
    <cellStyle name="Normal 2 2 3 2 3 2 5" xfId="12276"/>
    <cellStyle name="Normal 2 2 3 2 3 2 6" xfId="10192"/>
    <cellStyle name="Normal 2 2 3 2 3 2 7" xfId="8108"/>
    <cellStyle name="Normal 2 2 3 2 3 2 8" xfId="6024"/>
    <cellStyle name="Normal 2 2 3 2 3 2 9" xfId="3968"/>
    <cellStyle name="Normal 2 2 3 2 3 3" xfId="17486"/>
    <cellStyle name="Normal 2 2 3 2 3 4" xfId="15402"/>
    <cellStyle name="Normal 2 2 3 2 3 5" xfId="13318"/>
    <cellStyle name="Normal 2 2 3 2 3 6" xfId="11234"/>
    <cellStyle name="Normal 2 2 3 2 3 7" xfId="9150"/>
    <cellStyle name="Normal 2 2 3 2 3 8" xfId="7066"/>
    <cellStyle name="Normal 2 2 3 2 3 9" xfId="4996"/>
    <cellStyle name="Normal 2 2 3 2 4" xfId="1370"/>
    <cellStyle name="Normal 2 2 3 2 4 2" xfId="18014"/>
    <cellStyle name="Normal 2 2 3 2 4 3" xfId="15930"/>
    <cellStyle name="Normal 2 2 3 2 4 4" xfId="13846"/>
    <cellStyle name="Normal 2 2 3 2 4 5" xfId="11762"/>
    <cellStyle name="Normal 2 2 3 2 4 6" xfId="9678"/>
    <cellStyle name="Normal 2 2 3 2 4 7" xfId="7594"/>
    <cellStyle name="Normal 2 2 3 2 4 8" xfId="5510"/>
    <cellStyle name="Normal 2 2 3 2 4 9" xfId="3454"/>
    <cellStyle name="Normal 2 2 3 2 5" xfId="16972"/>
    <cellStyle name="Normal 2 2 3 2 6" xfId="14888"/>
    <cellStyle name="Normal 2 2 3 2 7" xfId="12804"/>
    <cellStyle name="Normal 2 2 3 2 8" xfId="10720"/>
    <cellStyle name="Normal 2 2 3 2 9" xfId="8636"/>
    <cellStyle name="Normal 2 2 3 3" xfId="347"/>
    <cellStyle name="Normal 2 2 3 3 10" xfId="4503"/>
    <cellStyle name="Normal 2 2 3 3 11" xfId="2433"/>
    <cellStyle name="Normal 2 2 3 3 2" xfId="861"/>
    <cellStyle name="Normal 2 2 3 3 2 10" xfId="2947"/>
    <cellStyle name="Normal 2 2 3 3 2 2" xfId="1905"/>
    <cellStyle name="Normal 2 2 3 3 2 2 2" xfId="18549"/>
    <cellStyle name="Normal 2 2 3 3 2 2 3" xfId="16465"/>
    <cellStyle name="Normal 2 2 3 3 2 2 4" xfId="14381"/>
    <cellStyle name="Normal 2 2 3 3 2 2 5" xfId="12297"/>
    <cellStyle name="Normal 2 2 3 3 2 2 6" xfId="10213"/>
    <cellStyle name="Normal 2 2 3 3 2 2 7" xfId="8129"/>
    <cellStyle name="Normal 2 2 3 3 2 2 8" xfId="6045"/>
    <cellStyle name="Normal 2 2 3 3 2 2 9" xfId="3989"/>
    <cellStyle name="Normal 2 2 3 3 2 3" xfId="17507"/>
    <cellStyle name="Normal 2 2 3 3 2 4" xfId="15423"/>
    <cellStyle name="Normal 2 2 3 3 2 5" xfId="13339"/>
    <cellStyle name="Normal 2 2 3 3 2 6" xfId="11255"/>
    <cellStyle name="Normal 2 2 3 3 2 7" xfId="9171"/>
    <cellStyle name="Normal 2 2 3 3 2 8" xfId="7087"/>
    <cellStyle name="Normal 2 2 3 3 2 9" xfId="5017"/>
    <cellStyle name="Normal 2 2 3 3 3" xfId="1391"/>
    <cellStyle name="Normal 2 2 3 3 3 2" xfId="18035"/>
    <cellStyle name="Normal 2 2 3 3 3 3" xfId="15951"/>
    <cellStyle name="Normal 2 2 3 3 3 4" xfId="13867"/>
    <cellStyle name="Normal 2 2 3 3 3 5" xfId="11783"/>
    <cellStyle name="Normal 2 2 3 3 3 6" xfId="9699"/>
    <cellStyle name="Normal 2 2 3 3 3 7" xfId="7615"/>
    <cellStyle name="Normal 2 2 3 3 3 8" xfId="5531"/>
    <cellStyle name="Normal 2 2 3 3 3 9" xfId="3475"/>
    <cellStyle name="Normal 2 2 3 3 4" xfId="16993"/>
    <cellStyle name="Normal 2 2 3 3 5" xfId="14909"/>
    <cellStyle name="Normal 2 2 3 3 6" xfId="12825"/>
    <cellStyle name="Normal 2 2 3 3 7" xfId="10741"/>
    <cellStyle name="Normal 2 2 3 3 8" xfId="8657"/>
    <cellStyle name="Normal 2 2 3 3 9" xfId="6573"/>
    <cellStyle name="Normal 2 2 3 4" xfId="604"/>
    <cellStyle name="Normal 2 2 3 4 10" xfId="2690"/>
    <cellStyle name="Normal 2 2 3 4 2" xfId="1648"/>
    <cellStyle name="Normal 2 2 3 4 2 2" xfId="18292"/>
    <cellStyle name="Normal 2 2 3 4 2 3" xfId="16208"/>
    <cellStyle name="Normal 2 2 3 4 2 4" xfId="14124"/>
    <cellStyle name="Normal 2 2 3 4 2 5" xfId="12040"/>
    <cellStyle name="Normal 2 2 3 4 2 6" xfId="9956"/>
    <cellStyle name="Normal 2 2 3 4 2 7" xfId="7872"/>
    <cellStyle name="Normal 2 2 3 4 2 8" xfId="5788"/>
    <cellStyle name="Normal 2 2 3 4 2 9" xfId="3732"/>
    <cellStyle name="Normal 2 2 3 4 3" xfId="17250"/>
    <cellStyle name="Normal 2 2 3 4 4" xfId="15166"/>
    <cellStyle name="Normal 2 2 3 4 5" xfId="13082"/>
    <cellStyle name="Normal 2 2 3 4 6" xfId="10998"/>
    <cellStyle name="Normal 2 2 3 4 7" xfId="8914"/>
    <cellStyle name="Normal 2 2 3 4 8" xfId="6830"/>
    <cellStyle name="Normal 2 2 3 4 9" xfId="4760"/>
    <cellStyle name="Normal 2 2 3 5" xfId="1120"/>
    <cellStyle name="Normal 2 2 3 5 2" xfId="17766"/>
    <cellStyle name="Normal 2 2 3 5 3" xfId="15682"/>
    <cellStyle name="Normal 2 2 3 5 4" xfId="13598"/>
    <cellStyle name="Normal 2 2 3 5 5" xfId="11514"/>
    <cellStyle name="Normal 2 2 3 5 6" xfId="9430"/>
    <cellStyle name="Normal 2 2 3 5 7" xfId="7346"/>
    <cellStyle name="Normal 2 2 3 5 8" xfId="5274"/>
    <cellStyle name="Normal 2 2 3 5 9" xfId="3206"/>
    <cellStyle name="Normal 2 2 3 6" xfId="16724"/>
    <cellStyle name="Normal 2 2 3 7" xfId="14640"/>
    <cellStyle name="Normal 2 2 3 8" xfId="12556"/>
    <cellStyle name="Normal 2 2 3 9" xfId="10472"/>
    <cellStyle name="Normal 2 2 4" xfId="83"/>
    <cellStyle name="Normal 2 2 4 10" xfId="6325"/>
    <cellStyle name="Normal 2 2 4 11" xfId="4266"/>
    <cellStyle name="Normal 2 2 4 12" xfId="2185"/>
    <cellStyle name="Normal 2 2 4 2" xfId="367"/>
    <cellStyle name="Normal 2 2 4 2 10" xfId="4523"/>
    <cellStyle name="Normal 2 2 4 2 11" xfId="2453"/>
    <cellStyle name="Normal 2 2 4 2 2" xfId="881"/>
    <cellStyle name="Normal 2 2 4 2 2 10" xfId="2967"/>
    <cellStyle name="Normal 2 2 4 2 2 2" xfId="1925"/>
    <cellStyle name="Normal 2 2 4 2 2 2 2" xfId="18569"/>
    <cellStyle name="Normal 2 2 4 2 2 2 3" xfId="16485"/>
    <cellStyle name="Normal 2 2 4 2 2 2 4" xfId="14401"/>
    <cellStyle name="Normal 2 2 4 2 2 2 5" xfId="12317"/>
    <cellStyle name="Normal 2 2 4 2 2 2 6" xfId="10233"/>
    <cellStyle name="Normal 2 2 4 2 2 2 7" xfId="8149"/>
    <cellStyle name="Normal 2 2 4 2 2 2 8" xfId="6065"/>
    <cellStyle name="Normal 2 2 4 2 2 2 9" xfId="4009"/>
    <cellStyle name="Normal 2 2 4 2 2 3" xfId="17527"/>
    <cellStyle name="Normal 2 2 4 2 2 4" xfId="15443"/>
    <cellStyle name="Normal 2 2 4 2 2 5" xfId="13359"/>
    <cellStyle name="Normal 2 2 4 2 2 6" xfId="11275"/>
    <cellStyle name="Normal 2 2 4 2 2 7" xfId="9191"/>
    <cellStyle name="Normal 2 2 4 2 2 8" xfId="7107"/>
    <cellStyle name="Normal 2 2 4 2 2 9" xfId="5037"/>
    <cellStyle name="Normal 2 2 4 2 3" xfId="1411"/>
    <cellStyle name="Normal 2 2 4 2 3 2" xfId="18055"/>
    <cellStyle name="Normal 2 2 4 2 3 3" xfId="15971"/>
    <cellStyle name="Normal 2 2 4 2 3 4" xfId="13887"/>
    <cellStyle name="Normal 2 2 4 2 3 5" xfId="11803"/>
    <cellStyle name="Normal 2 2 4 2 3 6" xfId="9719"/>
    <cellStyle name="Normal 2 2 4 2 3 7" xfId="7635"/>
    <cellStyle name="Normal 2 2 4 2 3 8" xfId="5551"/>
    <cellStyle name="Normal 2 2 4 2 3 9" xfId="3495"/>
    <cellStyle name="Normal 2 2 4 2 4" xfId="17013"/>
    <cellStyle name="Normal 2 2 4 2 5" xfId="14929"/>
    <cellStyle name="Normal 2 2 4 2 6" xfId="12845"/>
    <cellStyle name="Normal 2 2 4 2 7" xfId="10761"/>
    <cellStyle name="Normal 2 2 4 2 8" xfId="8677"/>
    <cellStyle name="Normal 2 2 4 2 9" xfId="6593"/>
    <cellStyle name="Normal 2 2 4 3" xfId="624"/>
    <cellStyle name="Normal 2 2 4 3 10" xfId="2710"/>
    <cellStyle name="Normal 2 2 4 3 2" xfId="1668"/>
    <cellStyle name="Normal 2 2 4 3 2 2" xfId="18312"/>
    <cellStyle name="Normal 2 2 4 3 2 3" xfId="16228"/>
    <cellStyle name="Normal 2 2 4 3 2 4" xfId="14144"/>
    <cellStyle name="Normal 2 2 4 3 2 5" xfId="12060"/>
    <cellStyle name="Normal 2 2 4 3 2 6" xfId="9976"/>
    <cellStyle name="Normal 2 2 4 3 2 7" xfId="7892"/>
    <cellStyle name="Normal 2 2 4 3 2 8" xfId="5808"/>
    <cellStyle name="Normal 2 2 4 3 2 9" xfId="3752"/>
    <cellStyle name="Normal 2 2 4 3 3" xfId="17270"/>
    <cellStyle name="Normal 2 2 4 3 4" xfId="15186"/>
    <cellStyle name="Normal 2 2 4 3 5" xfId="13102"/>
    <cellStyle name="Normal 2 2 4 3 6" xfId="11018"/>
    <cellStyle name="Normal 2 2 4 3 7" xfId="8934"/>
    <cellStyle name="Normal 2 2 4 3 8" xfId="6850"/>
    <cellStyle name="Normal 2 2 4 3 9" xfId="4780"/>
    <cellStyle name="Normal 2 2 4 4" xfId="1143"/>
    <cellStyle name="Normal 2 2 4 4 2" xfId="17787"/>
    <cellStyle name="Normal 2 2 4 4 3" xfId="15703"/>
    <cellStyle name="Normal 2 2 4 4 4" xfId="13619"/>
    <cellStyle name="Normal 2 2 4 4 5" xfId="11535"/>
    <cellStyle name="Normal 2 2 4 4 6" xfId="9451"/>
    <cellStyle name="Normal 2 2 4 4 7" xfId="7367"/>
    <cellStyle name="Normal 2 2 4 4 8" xfId="5294"/>
    <cellStyle name="Normal 2 2 4 4 9" xfId="3227"/>
    <cellStyle name="Normal 2 2 4 5" xfId="16745"/>
    <cellStyle name="Normal 2 2 4 6" xfId="14661"/>
    <cellStyle name="Normal 2 2 4 7" xfId="12577"/>
    <cellStyle name="Normal 2 2 4 8" xfId="10493"/>
    <cellStyle name="Normal 2 2 4 9" xfId="8409"/>
    <cellStyle name="Normal 2 2 5" xfId="334"/>
    <cellStyle name="Normal 2 2 5 10" xfId="4490"/>
    <cellStyle name="Normal 2 2 5 11" xfId="2420"/>
    <cellStyle name="Normal 2 2 5 2" xfId="848"/>
    <cellStyle name="Normal 2 2 5 2 10" xfId="2934"/>
    <cellStyle name="Normal 2 2 5 2 2" xfId="1892"/>
    <cellStyle name="Normal 2 2 5 2 2 2" xfId="18536"/>
    <cellStyle name="Normal 2 2 5 2 2 3" xfId="16452"/>
    <cellStyle name="Normal 2 2 5 2 2 4" xfId="14368"/>
    <cellStyle name="Normal 2 2 5 2 2 5" xfId="12284"/>
    <cellStyle name="Normal 2 2 5 2 2 6" xfId="10200"/>
    <cellStyle name="Normal 2 2 5 2 2 7" xfId="8116"/>
    <cellStyle name="Normal 2 2 5 2 2 8" xfId="6032"/>
    <cellStyle name="Normal 2 2 5 2 2 9" xfId="3976"/>
    <cellStyle name="Normal 2 2 5 2 3" xfId="17494"/>
    <cellStyle name="Normal 2 2 5 2 4" xfId="15410"/>
    <cellStyle name="Normal 2 2 5 2 5" xfId="13326"/>
    <cellStyle name="Normal 2 2 5 2 6" xfId="11242"/>
    <cellStyle name="Normal 2 2 5 2 7" xfId="9158"/>
    <cellStyle name="Normal 2 2 5 2 8" xfId="7074"/>
    <cellStyle name="Normal 2 2 5 2 9" xfId="5004"/>
    <cellStyle name="Normal 2 2 5 3" xfId="1378"/>
    <cellStyle name="Normal 2 2 5 3 2" xfId="18022"/>
    <cellStyle name="Normal 2 2 5 3 3" xfId="15938"/>
    <cellStyle name="Normal 2 2 5 3 4" xfId="13854"/>
    <cellStyle name="Normal 2 2 5 3 5" xfId="11770"/>
    <cellStyle name="Normal 2 2 5 3 6" xfId="9686"/>
    <cellStyle name="Normal 2 2 5 3 7" xfId="7602"/>
    <cellStyle name="Normal 2 2 5 3 8" xfId="5518"/>
    <cellStyle name="Normal 2 2 5 3 9" xfId="3462"/>
    <cellStyle name="Normal 2 2 5 4" xfId="16980"/>
    <cellStyle name="Normal 2 2 5 5" xfId="14896"/>
    <cellStyle name="Normal 2 2 5 6" xfId="12812"/>
    <cellStyle name="Normal 2 2 5 7" xfId="10728"/>
    <cellStyle name="Normal 2 2 5 8" xfId="8644"/>
    <cellStyle name="Normal 2 2 5 9" xfId="6560"/>
    <cellStyle name="Normal 2 2 6" xfId="591"/>
    <cellStyle name="Normal 2 2 6 10" xfId="2677"/>
    <cellStyle name="Normal 2 2 6 2" xfId="1635"/>
    <cellStyle name="Normal 2 2 6 2 2" xfId="18279"/>
    <cellStyle name="Normal 2 2 6 2 3" xfId="16195"/>
    <cellStyle name="Normal 2 2 6 2 4" xfId="14111"/>
    <cellStyle name="Normal 2 2 6 2 5" xfId="12027"/>
    <cellStyle name="Normal 2 2 6 2 6" xfId="9943"/>
    <cellStyle name="Normal 2 2 6 2 7" xfId="7859"/>
    <cellStyle name="Normal 2 2 6 2 8" xfId="5775"/>
    <cellStyle name="Normal 2 2 6 2 9" xfId="3719"/>
    <cellStyle name="Normal 2 2 6 3" xfId="17237"/>
    <cellStyle name="Normal 2 2 6 4" xfId="15153"/>
    <cellStyle name="Normal 2 2 6 5" xfId="13069"/>
    <cellStyle name="Normal 2 2 6 6" xfId="10985"/>
    <cellStyle name="Normal 2 2 6 7" xfId="8901"/>
    <cellStyle name="Normal 2 2 6 8" xfId="6817"/>
    <cellStyle name="Normal 2 2 6 9" xfId="4747"/>
    <cellStyle name="Normal 2 2 7" xfId="1107"/>
    <cellStyle name="Normal 2 2 7 2" xfId="17753"/>
    <cellStyle name="Normal 2 2 7 3" xfId="15669"/>
    <cellStyle name="Normal 2 2 7 4" xfId="13585"/>
    <cellStyle name="Normal 2 2 7 5" xfId="11501"/>
    <cellStyle name="Normal 2 2 7 6" xfId="9417"/>
    <cellStyle name="Normal 2 2 7 7" xfId="7333"/>
    <cellStyle name="Normal 2 2 7 8" xfId="5261"/>
    <cellStyle name="Normal 2 2 7 9" xfId="3193"/>
    <cellStyle name="Normal 2 2 8" xfId="16711"/>
    <cellStyle name="Normal 2 2 9" xfId="14627"/>
    <cellStyle name="Normal 2 3" xfId="50"/>
    <cellStyle name="Normal 2 3 10" xfId="10462"/>
    <cellStyle name="Normal 2 3 11" xfId="8378"/>
    <cellStyle name="Normal 2 3 12" xfId="6294"/>
    <cellStyle name="Normal 2 3 13" xfId="4236"/>
    <cellStyle name="Normal 2 3 14" xfId="2154"/>
    <cellStyle name="Normal 2 3 2" xfId="63"/>
    <cellStyle name="Normal 2 3 2 10" xfId="8391"/>
    <cellStyle name="Normal 2 3 2 11" xfId="6307"/>
    <cellStyle name="Normal 2 3 2 12" xfId="4249"/>
    <cellStyle name="Normal 2 3 2 13" xfId="2167"/>
    <cellStyle name="Normal 2 3 2 2" xfId="328"/>
    <cellStyle name="Normal 2 3 2 2 10" xfId="6554"/>
    <cellStyle name="Normal 2 3 2 2 11" xfId="4484"/>
    <cellStyle name="Normal 2 3 2 2 12" xfId="2414"/>
    <cellStyle name="Normal 2 3 2 2 2" xfId="585"/>
    <cellStyle name="Normal 2 3 2 2 2 10" xfId="4741"/>
    <cellStyle name="Normal 2 3 2 2 2 11" xfId="2671"/>
    <cellStyle name="Normal 2 3 2 2 2 2" xfId="1099"/>
    <cellStyle name="Normal 2 3 2 2 2 2 10" xfId="3185"/>
    <cellStyle name="Normal 2 3 2 2 2 2 2" xfId="2143"/>
    <cellStyle name="Normal 2 3 2 2 2 2 2 2" xfId="18787"/>
    <cellStyle name="Normal 2 3 2 2 2 2 2 3" xfId="16703"/>
    <cellStyle name="Normal 2 3 2 2 2 2 2 4" xfId="14619"/>
    <cellStyle name="Normal 2 3 2 2 2 2 2 5" xfId="12535"/>
    <cellStyle name="Normal 2 3 2 2 2 2 2 6" xfId="10451"/>
    <cellStyle name="Normal 2 3 2 2 2 2 2 7" xfId="8367"/>
    <cellStyle name="Normal 2 3 2 2 2 2 2 8" xfId="6283"/>
    <cellStyle name="Normal 2 3 2 2 2 2 2 9" xfId="4227"/>
    <cellStyle name="Normal 2 3 2 2 2 2 3" xfId="17745"/>
    <cellStyle name="Normal 2 3 2 2 2 2 4" xfId="15661"/>
    <cellStyle name="Normal 2 3 2 2 2 2 5" xfId="13577"/>
    <cellStyle name="Normal 2 3 2 2 2 2 6" xfId="11493"/>
    <cellStyle name="Normal 2 3 2 2 2 2 7" xfId="9409"/>
    <cellStyle name="Normal 2 3 2 2 2 2 8" xfId="7325"/>
    <cellStyle name="Normal 2 3 2 2 2 2 9" xfId="5255"/>
    <cellStyle name="Normal 2 3 2 2 2 3" xfId="1629"/>
    <cellStyle name="Normal 2 3 2 2 2 3 2" xfId="18273"/>
    <cellStyle name="Normal 2 3 2 2 2 3 3" xfId="16189"/>
    <cellStyle name="Normal 2 3 2 2 2 3 4" xfId="14105"/>
    <cellStyle name="Normal 2 3 2 2 2 3 5" xfId="12021"/>
    <cellStyle name="Normal 2 3 2 2 2 3 6" xfId="9937"/>
    <cellStyle name="Normal 2 3 2 2 2 3 7" xfId="7853"/>
    <cellStyle name="Normal 2 3 2 2 2 3 8" xfId="5769"/>
    <cellStyle name="Normal 2 3 2 2 2 3 9" xfId="3713"/>
    <cellStyle name="Normal 2 3 2 2 2 4" xfId="17231"/>
    <cellStyle name="Normal 2 3 2 2 2 5" xfId="15147"/>
    <cellStyle name="Normal 2 3 2 2 2 6" xfId="13063"/>
    <cellStyle name="Normal 2 3 2 2 2 7" xfId="10979"/>
    <cellStyle name="Normal 2 3 2 2 2 8" xfId="8895"/>
    <cellStyle name="Normal 2 3 2 2 2 9" xfId="6811"/>
    <cellStyle name="Normal 2 3 2 2 3" xfId="842"/>
    <cellStyle name="Normal 2 3 2 2 3 10" xfId="2928"/>
    <cellStyle name="Normal 2 3 2 2 3 2" xfId="1886"/>
    <cellStyle name="Normal 2 3 2 2 3 2 2" xfId="18530"/>
    <cellStyle name="Normal 2 3 2 2 3 2 3" xfId="16446"/>
    <cellStyle name="Normal 2 3 2 2 3 2 4" xfId="14362"/>
    <cellStyle name="Normal 2 3 2 2 3 2 5" xfId="12278"/>
    <cellStyle name="Normal 2 3 2 2 3 2 6" xfId="10194"/>
    <cellStyle name="Normal 2 3 2 2 3 2 7" xfId="8110"/>
    <cellStyle name="Normal 2 3 2 2 3 2 8" xfId="6026"/>
    <cellStyle name="Normal 2 3 2 2 3 2 9" xfId="3970"/>
    <cellStyle name="Normal 2 3 2 2 3 3" xfId="17488"/>
    <cellStyle name="Normal 2 3 2 2 3 4" xfId="15404"/>
    <cellStyle name="Normal 2 3 2 2 3 5" xfId="13320"/>
    <cellStyle name="Normal 2 3 2 2 3 6" xfId="11236"/>
    <cellStyle name="Normal 2 3 2 2 3 7" xfId="9152"/>
    <cellStyle name="Normal 2 3 2 2 3 8" xfId="7068"/>
    <cellStyle name="Normal 2 3 2 2 3 9" xfId="4998"/>
    <cellStyle name="Normal 2 3 2 2 4" xfId="1372"/>
    <cellStyle name="Normal 2 3 2 2 4 2" xfId="18016"/>
    <cellStyle name="Normal 2 3 2 2 4 3" xfId="15932"/>
    <cellStyle name="Normal 2 3 2 2 4 4" xfId="13848"/>
    <cellStyle name="Normal 2 3 2 2 4 5" xfId="11764"/>
    <cellStyle name="Normal 2 3 2 2 4 6" xfId="9680"/>
    <cellStyle name="Normal 2 3 2 2 4 7" xfId="7596"/>
    <cellStyle name="Normal 2 3 2 2 4 8" xfId="5512"/>
    <cellStyle name="Normal 2 3 2 2 4 9" xfId="3456"/>
    <cellStyle name="Normal 2 3 2 2 5" xfId="16974"/>
    <cellStyle name="Normal 2 3 2 2 6" xfId="14890"/>
    <cellStyle name="Normal 2 3 2 2 7" xfId="12806"/>
    <cellStyle name="Normal 2 3 2 2 8" xfId="10722"/>
    <cellStyle name="Normal 2 3 2 2 9" xfId="8638"/>
    <cellStyle name="Normal 2 3 2 3" xfId="350"/>
    <cellStyle name="Normal 2 3 2 3 10" xfId="4506"/>
    <cellStyle name="Normal 2 3 2 3 11" xfId="2436"/>
    <cellStyle name="Normal 2 3 2 3 2" xfId="864"/>
    <cellStyle name="Normal 2 3 2 3 2 10" xfId="2950"/>
    <cellStyle name="Normal 2 3 2 3 2 2" xfId="1908"/>
    <cellStyle name="Normal 2 3 2 3 2 2 2" xfId="18552"/>
    <cellStyle name="Normal 2 3 2 3 2 2 3" xfId="16468"/>
    <cellStyle name="Normal 2 3 2 3 2 2 4" xfId="14384"/>
    <cellStyle name="Normal 2 3 2 3 2 2 5" xfId="12300"/>
    <cellStyle name="Normal 2 3 2 3 2 2 6" xfId="10216"/>
    <cellStyle name="Normal 2 3 2 3 2 2 7" xfId="8132"/>
    <cellStyle name="Normal 2 3 2 3 2 2 8" xfId="6048"/>
    <cellStyle name="Normal 2 3 2 3 2 2 9" xfId="3992"/>
    <cellStyle name="Normal 2 3 2 3 2 3" xfId="17510"/>
    <cellStyle name="Normal 2 3 2 3 2 4" xfId="15426"/>
    <cellStyle name="Normal 2 3 2 3 2 5" xfId="13342"/>
    <cellStyle name="Normal 2 3 2 3 2 6" xfId="11258"/>
    <cellStyle name="Normal 2 3 2 3 2 7" xfId="9174"/>
    <cellStyle name="Normal 2 3 2 3 2 8" xfId="7090"/>
    <cellStyle name="Normal 2 3 2 3 2 9" xfId="5020"/>
    <cellStyle name="Normal 2 3 2 3 3" xfId="1394"/>
    <cellStyle name="Normal 2 3 2 3 3 2" xfId="18038"/>
    <cellStyle name="Normal 2 3 2 3 3 3" xfId="15954"/>
    <cellStyle name="Normal 2 3 2 3 3 4" xfId="13870"/>
    <cellStyle name="Normal 2 3 2 3 3 5" xfId="11786"/>
    <cellStyle name="Normal 2 3 2 3 3 6" xfId="9702"/>
    <cellStyle name="Normal 2 3 2 3 3 7" xfId="7618"/>
    <cellStyle name="Normal 2 3 2 3 3 8" xfId="5534"/>
    <cellStyle name="Normal 2 3 2 3 3 9" xfId="3478"/>
    <cellStyle name="Normal 2 3 2 3 4" xfId="16996"/>
    <cellStyle name="Normal 2 3 2 3 5" xfId="14912"/>
    <cellStyle name="Normal 2 3 2 3 6" xfId="12828"/>
    <cellStyle name="Normal 2 3 2 3 7" xfId="10744"/>
    <cellStyle name="Normal 2 3 2 3 8" xfId="8660"/>
    <cellStyle name="Normal 2 3 2 3 9" xfId="6576"/>
    <cellStyle name="Normal 2 3 2 4" xfId="607"/>
    <cellStyle name="Normal 2 3 2 4 10" xfId="2693"/>
    <cellStyle name="Normal 2 3 2 4 2" xfId="1651"/>
    <cellStyle name="Normal 2 3 2 4 2 2" xfId="18295"/>
    <cellStyle name="Normal 2 3 2 4 2 3" xfId="16211"/>
    <cellStyle name="Normal 2 3 2 4 2 4" xfId="14127"/>
    <cellStyle name="Normal 2 3 2 4 2 5" xfId="12043"/>
    <cellStyle name="Normal 2 3 2 4 2 6" xfId="9959"/>
    <cellStyle name="Normal 2 3 2 4 2 7" xfId="7875"/>
    <cellStyle name="Normal 2 3 2 4 2 8" xfId="5791"/>
    <cellStyle name="Normal 2 3 2 4 2 9" xfId="3735"/>
    <cellStyle name="Normal 2 3 2 4 3" xfId="17253"/>
    <cellStyle name="Normal 2 3 2 4 4" xfId="15169"/>
    <cellStyle name="Normal 2 3 2 4 5" xfId="13085"/>
    <cellStyle name="Normal 2 3 2 4 6" xfId="11001"/>
    <cellStyle name="Normal 2 3 2 4 7" xfId="8917"/>
    <cellStyle name="Normal 2 3 2 4 8" xfId="6833"/>
    <cellStyle name="Normal 2 3 2 4 9" xfId="4763"/>
    <cellStyle name="Normal 2 3 2 5" xfId="1123"/>
    <cellStyle name="Normal 2 3 2 5 2" xfId="17769"/>
    <cellStyle name="Normal 2 3 2 5 3" xfId="15685"/>
    <cellStyle name="Normal 2 3 2 5 4" xfId="13601"/>
    <cellStyle name="Normal 2 3 2 5 5" xfId="11517"/>
    <cellStyle name="Normal 2 3 2 5 6" xfId="9433"/>
    <cellStyle name="Normal 2 3 2 5 7" xfId="7349"/>
    <cellStyle name="Normal 2 3 2 5 8" xfId="5277"/>
    <cellStyle name="Normal 2 3 2 5 9" xfId="3209"/>
    <cellStyle name="Normal 2 3 2 6" xfId="16727"/>
    <cellStyle name="Normal 2 3 2 7" xfId="14643"/>
    <cellStyle name="Normal 2 3 2 8" xfId="12559"/>
    <cellStyle name="Normal 2 3 2 9" xfId="10475"/>
    <cellStyle name="Normal 2 3 3" xfId="320"/>
    <cellStyle name="Normal 2 3 3 10" xfId="6546"/>
    <cellStyle name="Normal 2 3 3 11" xfId="4476"/>
    <cellStyle name="Normal 2 3 3 12" xfId="2406"/>
    <cellStyle name="Normal 2 3 3 2" xfId="577"/>
    <cellStyle name="Normal 2 3 3 2 10" xfId="4733"/>
    <cellStyle name="Normal 2 3 3 2 11" xfId="2663"/>
    <cellStyle name="Normal 2 3 3 2 2" xfId="1091"/>
    <cellStyle name="Normal 2 3 3 2 2 10" xfId="3177"/>
    <cellStyle name="Normal 2 3 3 2 2 2" xfId="2135"/>
    <cellStyle name="Normal 2 3 3 2 2 2 2" xfId="18779"/>
    <cellStyle name="Normal 2 3 3 2 2 2 3" xfId="16695"/>
    <cellStyle name="Normal 2 3 3 2 2 2 4" xfId="14611"/>
    <cellStyle name="Normal 2 3 3 2 2 2 5" xfId="12527"/>
    <cellStyle name="Normal 2 3 3 2 2 2 6" xfId="10443"/>
    <cellStyle name="Normal 2 3 3 2 2 2 7" xfId="8359"/>
    <cellStyle name="Normal 2 3 3 2 2 2 8" xfId="6275"/>
    <cellStyle name="Normal 2 3 3 2 2 2 9" xfId="4219"/>
    <cellStyle name="Normal 2 3 3 2 2 3" xfId="17737"/>
    <cellStyle name="Normal 2 3 3 2 2 4" xfId="15653"/>
    <cellStyle name="Normal 2 3 3 2 2 5" xfId="13569"/>
    <cellStyle name="Normal 2 3 3 2 2 6" xfId="11485"/>
    <cellStyle name="Normal 2 3 3 2 2 7" xfId="9401"/>
    <cellStyle name="Normal 2 3 3 2 2 8" xfId="7317"/>
    <cellStyle name="Normal 2 3 3 2 2 9" xfId="5247"/>
    <cellStyle name="Normal 2 3 3 2 3" xfId="1621"/>
    <cellStyle name="Normal 2 3 3 2 3 2" xfId="18265"/>
    <cellStyle name="Normal 2 3 3 2 3 3" xfId="16181"/>
    <cellStyle name="Normal 2 3 3 2 3 4" xfId="14097"/>
    <cellStyle name="Normal 2 3 3 2 3 5" xfId="12013"/>
    <cellStyle name="Normal 2 3 3 2 3 6" xfId="9929"/>
    <cellStyle name="Normal 2 3 3 2 3 7" xfId="7845"/>
    <cellStyle name="Normal 2 3 3 2 3 8" xfId="5761"/>
    <cellStyle name="Normal 2 3 3 2 3 9" xfId="3705"/>
    <cellStyle name="Normal 2 3 3 2 4" xfId="17223"/>
    <cellStyle name="Normal 2 3 3 2 5" xfId="15139"/>
    <cellStyle name="Normal 2 3 3 2 6" xfId="13055"/>
    <cellStyle name="Normal 2 3 3 2 7" xfId="10971"/>
    <cellStyle name="Normal 2 3 3 2 8" xfId="8887"/>
    <cellStyle name="Normal 2 3 3 2 9" xfId="6803"/>
    <cellStyle name="Normal 2 3 3 3" xfId="834"/>
    <cellStyle name="Normal 2 3 3 3 10" xfId="2920"/>
    <cellStyle name="Normal 2 3 3 3 2" xfId="1878"/>
    <cellStyle name="Normal 2 3 3 3 2 2" xfId="18522"/>
    <cellStyle name="Normal 2 3 3 3 2 3" xfId="16438"/>
    <cellStyle name="Normal 2 3 3 3 2 4" xfId="14354"/>
    <cellStyle name="Normal 2 3 3 3 2 5" xfId="12270"/>
    <cellStyle name="Normal 2 3 3 3 2 6" xfId="10186"/>
    <cellStyle name="Normal 2 3 3 3 2 7" xfId="8102"/>
    <cellStyle name="Normal 2 3 3 3 2 8" xfId="6018"/>
    <cellStyle name="Normal 2 3 3 3 2 9" xfId="3962"/>
    <cellStyle name="Normal 2 3 3 3 3" xfId="17480"/>
    <cellStyle name="Normal 2 3 3 3 4" xfId="15396"/>
    <cellStyle name="Normal 2 3 3 3 5" xfId="13312"/>
    <cellStyle name="Normal 2 3 3 3 6" xfId="11228"/>
    <cellStyle name="Normal 2 3 3 3 7" xfId="9144"/>
    <cellStyle name="Normal 2 3 3 3 8" xfId="7060"/>
    <cellStyle name="Normal 2 3 3 3 9" xfId="4990"/>
    <cellStyle name="Normal 2 3 3 4" xfId="1364"/>
    <cellStyle name="Normal 2 3 3 4 2" xfId="18008"/>
    <cellStyle name="Normal 2 3 3 4 3" xfId="15924"/>
    <cellStyle name="Normal 2 3 3 4 4" xfId="13840"/>
    <cellStyle name="Normal 2 3 3 4 5" xfId="11756"/>
    <cellStyle name="Normal 2 3 3 4 6" xfId="9672"/>
    <cellStyle name="Normal 2 3 3 4 7" xfId="7588"/>
    <cellStyle name="Normal 2 3 3 4 8" xfId="5504"/>
    <cellStyle name="Normal 2 3 3 4 9" xfId="3448"/>
    <cellStyle name="Normal 2 3 3 5" xfId="16966"/>
    <cellStyle name="Normal 2 3 3 6" xfId="14882"/>
    <cellStyle name="Normal 2 3 3 7" xfId="12798"/>
    <cellStyle name="Normal 2 3 3 8" xfId="10714"/>
    <cellStyle name="Normal 2 3 3 9" xfId="8630"/>
    <cellStyle name="Normal 2 3 4" xfId="337"/>
    <cellStyle name="Normal 2 3 4 10" xfId="4493"/>
    <cellStyle name="Normal 2 3 4 11" xfId="2423"/>
    <cellStyle name="Normal 2 3 4 2" xfId="851"/>
    <cellStyle name="Normal 2 3 4 2 10" xfId="2937"/>
    <cellStyle name="Normal 2 3 4 2 2" xfId="1895"/>
    <cellStyle name="Normal 2 3 4 2 2 2" xfId="18539"/>
    <cellStyle name="Normal 2 3 4 2 2 3" xfId="16455"/>
    <cellStyle name="Normal 2 3 4 2 2 4" xfId="14371"/>
    <cellStyle name="Normal 2 3 4 2 2 5" xfId="12287"/>
    <cellStyle name="Normal 2 3 4 2 2 6" xfId="10203"/>
    <cellStyle name="Normal 2 3 4 2 2 7" xfId="8119"/>
    <cellStyle name="Normal 2 3 4 2 2 8" xfId="6035"/>
    <cellStyle name="Normal 2 3 4 2 2 9" xfId="3979"/>
    <cellStyle name="Normal 2 3 4 2 3" xfId="17497"/>
    <cellStyle name="Normal 2 3 4 2 4" xfId="15413"/>
    <cellStyle name="Normal 2 3 4 2 5" xfId="13329"/>
    <cellStyle name="Normal 2 3 4 2 6" xfId="11245"/>
    <cellStyle name="Normal 2 3 4 2 7" xfId="9161"/>
    <cellStyle name="Normal 2 3 4 2 8" xfId="7077"/>
    <cellStyle name="Normal 2 3 4 2 9" xfId="5007"/>
    <cellStyle name="Normal 2 3 4 3" xfId="1381"/>
    <cellStyle name="Normal 2 3 4 3 2" xfId="18025"/>
    <cellStyle name="Normal 2 3 4 3 3" xfId="15941"/>
    <cellStyle name="Normal 2 3 4 3 4" xfId="13857"/>
    <cellStyle name="Normal 2 3 4 3 5" xfId="11773"/>
    <cellStyle name="Normal 2 3 4 3 6" xfId="9689"/>
    <cellStyle name="Normal 2 3 4 3 7" xfId="7605"/>
    <cellStyle name="Normal 2 3 4 3 8" xfId="5521"/>
    <cellStyle name="Normal 2 3 4 3 9" xfId="3465"/>
    <cellStyle name="Normal 2 3 4 4" xfId="16983"/>
    <cellStyle name="Normal 2 3 4 5" xfId="14899"/>
    <cellStyle name="Normal 2 3 4 6" xfId="12815"/>
    <cellStyle name="Normal 2 3 4 7" xfId="10731"/>
    <cellStyle name="Normal 2 3 4 8" xfId="8647"/>
    <cellStyle name="Normal 2 3 4 9" xfId="6563"/>
    <cellStyle name="Normal 2 3 5" xfId="594"/>
    <cellStyle name="Normal 2 3 5 10" xfId="2680"/>
    <cellStyle name="Normal 2 3 5 2" xfId="1638"/>
    <cellStyle name="Normal 2 3 5 2 2" xfId="18282"/>
    <cellStyle name="Normal 2 3 5 2 3" xfId="16198"/>
    <cellStyle name="Normal 2 3 5 2 4" xfId="14114"/>
    <cellStyle name="Normal 2 3 5 2 5" xfId="12030"/>
    <cellStyle name="Normal 2 3 5 2 6" xfId="9946"/>
    <cellStyle name="Normal 2 3 5 2 7" xfId="7862"/>
    <cellStyle name="Normal 2 3 5 2 8" xfId="5778"/>
    <cellStyle name="Normal 2 3 5 2 9" xfId="3722"/>
    <cellStyle name="Normal 2 3 5 3" xfId="17240"/>
    <cellStyle name="Normal 2 3 5 4" xfId="15156"/>
    <cellStyle name="Normal 2 3 5 5" xfId="13072"/>
    <cellStyle name="Normal 2 3 5 6" xfId="10988"/>
    <cellStyle name="Normal 2 3 5 7" xfId="8904"/>
    <cellStyle name="Normal 2 3 5 8" xfId="6820"/>
    <cellStyle name="Normal 2 3 5 9" xfId="4750"/>
    <cellStyle name="Normal 2 3 6" xfId="1110"/>
    <cellStyle name="Normal 2 3 6 2" xfId="17756"/>
    <cellStyle name="Normal 2 3 6 3" xfId="15672"/>
    <cellStyle name="Normal 2 3 6 4" xfId="13588"/>
    <cellStyle name="Normal 2 3 6 5" xfId="11504"/>
    <cellStyle name="Normal 2 3 6 6" xfId="9420"/>
    <cellStyle name="Normal 2 3 6 7" xfId="7336"/>
    <cellStyle name="Normal 2 3 6 8" xfId="5264"/>
    <cellStyle name="Normal 2 3 6 9" xfId="3196"/>
    <cellStyle name="Normal 2 3 7" xfId="16714"/>
    <cellStyle name="Normal 2 3 8" xfId="14630"/>
    <cellStyle name="Normal 2 3 9" xfId="12546"/>
    <cellStyle name="Normal 2 4" xfId="58"/>
    <cellStyle name="Normal 2 4 10" xfId="8386"/>
    <cellStyle name="Normal 2 4 11" xfId="6302"/>
    <cellStyle name="Normal 2 4 12" xfId="4244"/>
    <cellStyle name="Normal 2 4 13" xfId="2162"/>
    <cellStyle name="Normal 2 4 2" xfId="325"/>
    <cellStyle name="Normal 2 4 2 10" xfId="6551"/>
    <cellStyle name="Normal 2 4 2 11" xfId="4481"/>
    <cellStyle name="Normal 2 4 2 12" xfId="2411"/>
    <cellStyle name="Normal 2 4 2 2" xfId="582"/>
    <cellStyle name="Normal 2 4 2 2 10" xfId="4738"/>
    <cellStyle name="Normal 2 4 2 2 11" xfId="2668"/>
    <cellStyle name="Normal 2 4 2 2 2" xfId="1096"/>
    <cellStyle name="Normal 2 4 2 2 2 10" xfId="3182"/>
    <cellStyle name="Normal 2 4 2 2 2 2" xfId="2140"/>
    <cellStyle name="Normal 2 4 2 2 2 2 2" xfId="18784"/>
    <cellStyle name="Normal 2 4 2 2 2 2 3" xfId="16700"/>
    <cellStyle name="Normal 2 4 2 2 2 2 4" xfId="14616"/>
    <cellStyle name="Normal 2 4 2 2 2 2 5" xfId="12532"/>
    <cellStyle name="Normal 2 4 2 2 2 2 6" xfId="10448"/>
    <cellStyle name="Normal 2 4 2 2 2 2 7" xfId="8364"/>
    <cellStyle name="Normal 2 4 2 2 2 2 8" xfId="6280"/>
    <cellStyle name="Normal 2 4 2 2 2 2 9" xfId="4224"/>
    <cellStyle name="Normal 2 4 2 2 2 3" xfId="17742"/>
    <cellStyle name="Normal 2 4 2 2 2 4" xfId="15658"/>
    <cellStyle name="Normal 2 4 2 2 2 5" xfId="13574"/>
    <cellStyle name="Normal 2 4 2 2 2 6" xfId="11490"/>
    <cellStyle name="Normal 2 4 2 2 2 7" xfId="9406"/>
    <cellStyle name="Normal 2 4 2 2 2 8" xfId="7322"/>
    <cellStyle name="Normal 2 4 2 2 2 9" xfId="5252"/>
    <cellStyle name="Normal 2 4 2 2 3" xfId="1626"/>
    <cellStyle name="Normal 2 4 2 2 3 2" xfId="18270"/>
    <cellStyle name="Normal 2 4 2 2 3 3" xfId="16186"/>
    <cellStyle name="Normal 2 4 2 2 3 4" xfId="14102"/>
    <cellStyle name="Normal 2 4 2 2 3 5" xfId="12018"/>
    <cellStyle name="Normal 2 4 2 2 3 6" xfId="9934"/>
    <cellStyle name="Normal 2 4 2 2 3 7" xfId="7850"/>
    <cellStyle name="Normal 2 4 2 2 3 8" xfId="5766"/>
    <cellStyle name="Normal 2 4 2 2 3 9" xfId="3710"/>
    <cellStyle name="Normal 2 4 2 2 4" xfId="17228"/>
    <cellStyle name="Normal 2 4 2 2 5" xfId="15144"/>
    <cellStyle name="Normal 2 4 2 2 6" xfId="13060"/>
    <cellStyle name="Normal 2 4 2 2 7" xfId="10976"/>
    <cellStyle name="Normal 2 4 2 2 8" xfId="8892"/>
    <cellStyle name="Normal 2 4 2 2 9" xfId="6808"/>
    <cellStyle name="Normal 2 4 2 3" xfId="839"/>
    <cellStyle name="Normal 2 4 2 3 10" xfId="2925"/>
    <cellStyle name="Normal 2 4 2 3 2" xfId="1883"/>
    <cellStyle name="Normal 2 4 2 3 2 2" xfId="18527"/>
    <cellStyle name="Normal 2 4 2 3 2 3" xfId="16443"/>
    <cellStyle name="Normal 2 4 2 3 2 4" xfId="14359"/>
    <cellStyle name="Normal 2 4 2 3 2 5" xfId="12275"/>
    <cellStyle name="Normal 2 4 2 3 2 6" xfId="10191"/>
    <cellStyle name="Normal 2 4 2 3 2 7" xfId="8107"/>
    <cellStyle name="Normal 2 4 2 3 2 8" xfId="6023"/>
    <cellStyle name="Normal 2 4 2 3 2 9" xfId="3967"/>
    <cellStyle name="Normal 2 4 2 3 3" xfId="17485"/>
    <cellStyle name="Normal 2 4 2 3 4" xfId="15401"/>
    <cellStyle name="Normal 2 4 2 3 5" xfId="13317"/>
    <cellStyle name="Normal 2 4 2 3 6" xfId="11233"/>
    <cellStyle name="Normal 2 4 2 3 7" xfId="9149"/>
    <cellStyle name="Normal 2 4 2 3 8" xfId="7065"/>
    <cellStyle name="Normal 2 4 2 3 9" xfId="4995"/>
    <cellStyle name="Normal 2 4 2 4" xfId="1369"/>
    <cellStyle name="Normal 2 4 2 4 2" xfId="18013"/>
    <cellStyle name="Normal 2 4 2 4 3" xfId="15929"/>
    <cellStyle name="Normal 2 4 2 4 4" xfId="13845"/>
    <cellStyle name="Normal 2 4 2 4 5" xfId="11761"/>
    <cellStyle name="Normal 2 4 2 4 6" xfId="9677"/>
    <cellStyle name="Normal 2 4 2 4 7" xfId="7593"/>
    <cellStyle name="Normal 2 4 2 4 8" xfId="5509"/>
    <cellStyle name="Normal 2 4 2 4 9" xfId="3453"/>
    <cellStyle name="Normal 2 4 2 5" xfId="16971"/>
    <cellStyle name="Normal 2 4 2 6" xfId="14887"/>
    <cellStyle name="Normal 2 4 2 7" xfId="12803"/>
    <cellStyle name="Normal 2 4 2 8" xfId="10719"/>
    <cellStyle name="Normal 2 4 2 9" xfId="8635"/>
    <cellStyle name="Normal 2 4 3" xfId="345"/>
    <cellStyle name="Normal 2 4 3 10" xfId="4501"/>
    <cellStyle name="Normal 2 4 3 11" xfId="2431"/>
    <cellStyle name="Normal 2 4 3 2" xfId="859"/>
    <cellStyle name="Normal 2 4 3 2 10" xfId="2945"/>
    <cellStyle name="Normal 2 4 3 2 2" xfId="1903"/>
    <cellStyle name="Normal 2 4 3 2 2 2" xfId="18547"/>
    <cellStyle name="Normal 2 4 3 2 2 3" xfId="16463"/>
    <cellStyle name="Normal 2 4 3 2 2 4" xfId="14379"/>
    <cellStyle name="Normal 2 4 3 2 2 5" xfId="12295"/>
    <cellStyle name="Normal 2 4 3 2 2 6" xfId="10211"/>
    <cellStyle name="Normal 2 4 3 2 2 7" xfId="8127"/>
    <cellStyle name="Normal 2 4 3 2 2 8" xfId="6043"/>
    <cellStyle name="Normal 2 4 3 2 2 9" xfId="3987"/>
    <cellStyle name="Normal 2 4 3 2 3" xfId="17505"/>
    <cellStyle name="Normal 2 4 3 2 4" xfId="15421"/>
    <cellStyle name="Normal 2 4 3 2 5" xfId="13337"/>
    <cellStyle name="Normal 2 4 3 2 6" xfId="11253"/>
    <cellStyle name="Normal 2 4 3 2 7" xfId="9169"/>
    <cellStyle name="Normal 2 4 3 2 8" xfId="7085"/>
    <cellStyle name="Normal 2 4 3 2 9" xfId="5015"/>
    <cellStyle name="Normal 2 4 3 3" xfId="1389"/>
    <cellStyle name="Normal 2 4 3 3 2" xfId="18033"/>
    <cellStyle name="Normal 2 4 3 3 3" xfId="15949"/>
    <cellStyle name="Normal 2 4 3 3 4" xfId="13865"/>
    <cellStyle name="Normal 2 4 3 3 5" xfId="11781"/>
    <cellStyle name="Normal 2 4 3 3 6" xfId="9697"/>
    <cellStyle name="Normal 2 4 3 3 7" xfId="7613"/>
    <cellStyle name="Normal 2 4 3 3 8" xfId="5529"/>
    <cellStyle name="Normal 2 4 3 3 9" xfId="3473"/>
    <cellStyle name="Normal 2 4 3 4" xfId="16991"/>
    <cellStyle name="Normal 2 4 3 5" xfId="14907"/>
    <cellStyle name="Normal 2 4 3 6" xfId="12823"/>
    <cellStyle name="Normal 2 4 3 7" xfId="10739"/>
    <cellStyle name="Normal 2 4 3 8" xfId="8655"/>
    <cellStyle name="Normal 2 4 3 9" xfId="6571"/>
    <cellStyle name="Normal 2 4 4" xfId="602"/>
    <cellStyle name="Normal 2 4 4 10" xfId="2688"/>
    <cellStyle name="Normal 2 4 4 2" xfId="1646"/>
    <cellStyle name="Normal 2 4 4 2 2" xfId="18290"/>
    <cellStyle name="Normal 2 4 4 2 3" xfId="16206"/>
    <cellStyle name="Normal 2 4 4 2 4" xfId="14122"/>
    <cellStyle name="Normal 2 4 4 2 5" xfId="12038"/>
    <cellStyle name="Normal 2 4 4 2 6" xfId="9954"/>
    <cellStyle name="Normal 2 4 4 2 7" xfId="7870"/>
    <cellStyle name="Normal 2 4 4 2 8" xfId="5786"/>
    <cellStyle name="Normal 2 4 4 2 9" xfId="3730"/>
    <cellStyle name="Normal 2 4 4 3" xfId="17248"/>
    <cellStyle name="Normal 2 4 4 4" xfId="15164"/>
    <cellStyle name="Normal 2 4 4 5" xfId="13080"/>
    <cellStyle name="Normal 2 4 4 6" xfId="10996"/>
    <cellStyle name="Normal 2 4 4 7" xfId="8912"/>
    <cellStyle name="Normal 2 4 4 8" xfId="6828"/>
    <cellStyle name="Normal 2 4 4 9" xfId="4758"/>
    <cellStyle name="Normal 2 4 5" xfId="1118"/>
    <cellStyle name="Normal 2 4 5 2" xfId="17764"/>
    <cellStyle name="Normal 2 4 5 3" xfId="15680"/>
    <cellStyle name="Normal 2 4 5 4" xfId="13596"/>
    <cellStyle name="Normal 2 4 5 5" xfId="11512"/>
    <cellStyle name="Normal 2 4 5 6" xfId="9428"/>
    <cellStyle name="Normal 2 4 5 7" xfId="7344"/>
    <cellStyle name="Normal 2 4 5 8" xfId="5272"/>
    <cellStyle name="Normal 2 4 5 9" xfId="3204"/>
    <cellStyle name="Normal 2 4 6" xfId="16722"/>
    <cellStyle name="Normal 2 4 7" xfId="14638"/>
    <cellStyle name="Normal 2 4 8" xfId="12554"/>
    <cellStyle name="Normal 2 4 9" xfId="10470"/>
    <cellStyle name="Normal 2 5" xfId="80"/>
    <cellStyle name="Normal 2 5 2" xfId="1140"/>
    <cellStyle name="Normal 2 6" xfId="332"/>
    <cellStyle name="Normal 2 6 10" xfId="4488"/>
    <cellStyle name="Normal 2 6 11" xfId="2418"/>
    <cellStyle name="Normal 2 6 2" xfId="846"/>
    <cellStyle name="Normal 2 6 2 10" xfId="2932"/>
    <cellStyle name="Normal 2 6 2 2" xfId="1890"/>
    <cellStyle name="Normal 2 6 2 2 2" xfId="18534"/>
    <cellStyle name="Normal 2 6 2 2 3" xfId="16450"/>
    <cellStyle name="Normal 2 6 2 2 4" xfId="14366"/>
    <cellStyle name="Normal 2 6 2 2 5" xfId="12282"/>
    <cellStyle name="Normal 2 6 2 2 6" xfId="10198"/>
    <cellStyle name="Normal 2 6 2 2 7" xfId="8114"/>
    <cellStyle name="Normal 2 6 2 2 8" xfId="6030"/>
    <cellStyle name="Normal 2 6 2 2 9" xfId="3974"/>
    <cellStyle name="Normal 2 6 2 3" xfId="17492"/>
    <cellStyle name="Normal 2 6 2 4" xfId="15408"/>
    <cellStyle name="Normal 2 6 2 5" xfId="13324"/>
    <cellStyle name="Normal 2 6 2 6" xfId="11240"/>
    <cellStyle name="Normal 2 6 2 7" xfId="9156"/>
    <cellStyle name="Normal 2 6 2 8" xfId="7072"/>
    <cellStyle name="Normal 2 6 2 9" xfId="5002"/>
    <cellStyle name="Normal 2 6 3" xfId="1376"/>
    <cellStyle name="Normal 2 6 3 2" xfId="18020"/>
    <cellStyle name="Normal 2 6 3 3" xfId="15936"/>
    <cellStyle name="Normal 2 6 3 4" xfId="13852"/>
    <cellStyle name="Normal 2 6 3 5" xfId="11768"/>
    <cellStyle name="Normal 2 6 3 6" xfId="9684"/>
    <cellStyle name="Normal 2 6 3 7" xfId="7600"/>
    <cellStyle name="Normal 2 6 3 8" xfId="5516"/>
    <cellStyle name="Normal 2 6 3 9" xfId="3460"/>
    <cellStyle name="Normal 2 6 4" xfId="16978"/>
    <cellStyle name="Normal 2 6 5" xfId="14894"/>
    <cellStyle name="Normal 2 6 6" xfId="12810"/>
    <cellStyle name="Normal 2 6 7" xfId="10726"/>
    <cellStyle name="Normal 2 6 8" xfId="8642"/>
    <cellStyle name="Normal 2 6 9" xfId="6558"/>
    <cellStyle name="Normal 2 7" xfId="589"/>
    <cellStyle name="Normal 2 7 10" xfId="2675"/>
    <cellStyle name="Normal 2 7 2" xfId="1633"/>
    <cellStyle name="Normal 2 7 2 2" xfId="18277"/>
    <cellStyle name="Normal 2 7 2 3" xfId="16193"/>
    <cellStyle name="Normal 2 7 2 4" xfId="14109"/>
    <cellStyle name="Normal 2 7 2 5" xfId="12025"/>
    <cellStyle name="Normal 2 7 2 6" xfId="9941"/>
    <cellStyle name="Normal 2 7 2 7" xfId="7857"/>
    <cellStyle name="Normal 2 7 2 8" xfId="5773"/>
    <cellStyle name="Normal 2 7 2 9" xfId="3717"/>
    <cellStyle name="Normal 2 7 3" xfId="17235"/>
    <cellStyle name="Normal 2 7 4" xfId="15151"/>
    <cellStyle name="Normal 2 7 5" xfId="13067"/>
    <cellStyle name="Normal 2 7 6" xfId="10983"/>
    <cellStyle name="Normal 2 7 7" xfId="8899"/>
    <cellStyle name="Normal 2 7 8" xfId="6815"/>
    <cellStyle name="Normal 2 7 9" xfId="4745"/>
    <cellStyle name="Normal 2 8" xfId="1104"/>
    <cellStyle name="Normal 2 8 2" xfId="17750"/>
    <cellStyle name="Normal 2 8 3" xfId="15666"/>
    <cellStyle name="Normal 2 8 4" xfId="13582"/>
    <cellStyle name="Normal 2 8 5" xfId="11498"/>
    <cellStyle name="Normal 2 8 6" xfId="9414"/>
    <cellStyle name="Normal 2 8 7" xfId="7330"/>
    <cellStyle name="Normal 2 8 8" xfId="5259"/>
    <cellStyle name="Normal 2 8 9" xfId="3190"/>
    <cellStyle name="Normal 2 9" xfId="16708"/>
    <cellStyle name="Normal 3" xfId="49"/>
    <cellStyle name="Normal 3 10" xfId="1109"/>
    <cellStyle name="Normal 3 10 2" xfId="17755"/>
    <cellStyle name="Normal 3 10 3" xfId="15671"/>
    <cellStyle name="Normal 3 10 4" xfId="13587"/>
    <cellStyle name="Normal 3 10 5" xfId="11503"/>
    <cellStyle name="Normal 3 10 6" xfId="9419"/>
    <cellStyle name="Normal 3 10 7" xfId="7335"/>
    <cellStyle name="Normal 3 10 8" xfId="5263"/>
    <cellStyle name="Normal 3 10 9" xfId="3195"/>
    <cellStyle name="Normal 3 11" xfId="16713"/>
    <cellStyle name="Normal 3 12" xfId="14629"/>
    <cellStyle name="Normal 3 13" xfId="12545"/>
    <cellStyle name="Normal 3 14" xfId="10461"/>
    <cellStyle name="Normal 3 15" xfId="8377"/>
    <cellStyle name="Normal 3 16" xfId="6293"/>
    <cellStyle name="Normal 3 17" xfId="4235"/>
    <cellStyle name="Normal 3 18" xfId="2153"/>
    <cellStyle name="Normal 3 2" xfId="54"/>
    <cellStyle name="Normal 3 2 10" xfId="16718"/>
    <cellStyle name="Normal 3 2 11" xfId="14634"/>
    <cellStyle name="Normal 3 2 12" xfId="12550"/>
    <cellStyle name="Normal 3 2 13" xfId="10466"/>
    <cellStyle name="Normal 3 2 14" xfId="8382"/>
    <cellStyle name="Normal 3 2 15" xfId="6298"/>
    <cellStyle name="Normal 3 2 16" xfId="4240"/>
    <cellStyle name="Normal 3 2 17" xfId="2158"/>
    <cellStyle name="Normal 3 2 2" xfId="67"/>
    <cellStyle name="Normal 3 2 2 10" xfId="14647"/>
    <cellStyle name="Normal 3 2 2 11" xfId="12563"/>
    <cellStyle name="Normal 3 2 2 12" xfId="10479"/>
    <cellStyle name="Normal 3 2 2 13" xfId="8395"/>
    <cellStyle name="Normal 3 2 2 14" xfId="6311"/>
    <cellStyle name="Normal 3 2 2 15" xfId="4253"/>
    <cellStyle name="Normal 3 2 2 16" xfId="2171"/>
    <cellStyle name="Normal 3 2 2 2" xfId="196"/>
    <cellStyle name="Normal 3 2 2 2 2" xfId="318"/>
    <cellStyle name="Normal 3 2 2 3" xfId="314"/>
    <cellStyle name="Normal 3 2 2 4" xfId="192"/>
    <cellStyle name="Normal 3 2 2 5" xfId="330"/>
    <cellStyle name="Normal 3 2 2 5 10" xfId="6556"/>
    <cellStyle name="Normal 3 2 2 5 11" xfId="4486"/>
    <cellStyle name="Normal 3 2 2 5 12" xfId="2416"/>
    <cellStyle name="Normal 3 2 2 5 2" xfId="587"/>
    <cellStyle name="Normal 3 2 2 5 2 10" xfId="4743"/>
    <cellStyle name="Normal 3 2 2 5 2 11" xfId="2673"/>
    <cellStyle name="Normal 3 2 2 5 2 2" xfId="1101"/>
    <cellStyle name="Normal 3 2 2 5 2 2 10" xfId="3187"/>
    <cellStyle name="Normal 3 2 2 5 2 2 2" xfId="2145"/>
    <cellStyle name="Normal 3 2 2 5 2 2 2 2" xfId="18789"/>
    <cellStyle name="Normal 3 2 2 5 2 2 2 3" xfId="16705"/>
    <cellStyle name="Normal 3 2 2 5 2 2 2 4" xfId="14621"/>
    <cellStyle name="Normal 3 2 2 5 2 2 2 5" xfId="12537"/>
    <cellStyle name="Normal 3 2 2 5 2 2 2 6" xfId="10453"/>
    <cellStyle name="Normal 3 2 2 5 2 2 2 7" xfId="8369"/>
    <cellStyle name="Normal 3 2 2 5 2 2 2 8" xfId="6285"/>
    <cellStyle name="Normal 3 2 2 5 2 2 2 9" xfId="4229"/>
    <cellStyle name="Normal 3 2 2 5 2 2 3" xfId="17747"/>
    <cellStyle name="Normal 3 2 2 5 2 2 4" xfId="15663"/>
    <cellStyle name="Normal 3 2 2 5 2 2 5" xfId="13579"/>
    <cellStyle name="Normal 3 2 2 5 2 2 6" xfId="11495"/>
    <cellStyle name="Normal 3 2 2 5 2 2 7" xfId="9411"/>
    <cellStyle name="Normal 3 2 2 5 2 2 8" xfId="7327"/>
    <cellStyle name="Normal 3 2 2 5 2 2 9" xfId="5257"/>
    <cellStyle name="Normal 3 2 2 5 2 3" xfId="1631"/>
    <cellStyle name="Normal 3 2 2 5 2 3 2" xfId="18275"/>
    <cellStyle name="Normal 3 2 2 5 2 3 3" xfId="16191"/>
    <cellStyle name="Normal 3 2 2 5 2 3 4" xfId="14107"/>
    <cellStyle name="Normal 3 2 2 5 2 3 5" xfId="12023"/>
    <cellStyle name="Normal 3 2 2 5 2 3 6" xfId="9939"/>
    <cellStyle name="Normal 3 2 2 5 2 3 7" xfId="7855"/>
    <cellStyle name="Normal 3 2 2 5 2 3 8" xfId="5771"/>
    <cellStyle name="Normal 3 2 2 5 2 3 9" xfId="3715"/>
    <cellStyle name="Normal 3 2 2 5 2 4" xfId="17233"/>
    <cellStyle name="Normal 3 2 2 5 2 5" xfId="15149"/>
    <cellStyle name="Normal 3 2 2 5 2 6" xfId="13065"/>
    <cellStyle name="Normal 3 2 2 5 2 7" xfId="10981"/>
    <cellStyle name="Normal 3 2 2 5 2 8" xfId="8897"/>
    <cellStyle name="Normal 3 2 2 5 2 9" xfId="6813"/>
    <cellStyle name="Normal 3 2 2 5 3" xfId="844"/>
    <cellStyle name="Normal 3 2 2 5 3 10" xfId="2930"/>
    <cellStyle name="Normal 3 2 2 5 3 2" xfId="1888"/>
    <cellStyle name="Normal 3 2 2 5 3 2 2" xfId="18532"/>
    <cellStyle name="Normal 3 2 2 5 3 2 3" xfId="16448"/>
    <cellStyle name="Normal 3 2 2 5 3 2 4" xfId="14364"/>
    <cellStyle name="Normal 3 2 2 5 3 2 5" xfId="12280"/>
    <cellStyle name="Normal 3 2 2 5 3 2 6" xfId="10196"/>
    <cellStyle name="Normal 3 2 2 5 3 2 7" xfId="8112"/>
    <cellStyle name="Normal 3 2 2 5 3 2 8" xfId="6028"/>
    <cellStyle name="Normal 3 2 2 5 3 2 9" xfId="3972"/>
    <cellStyle name="Normal 3 2 2 5 3 3" xfId="17490"/>
    <cellStyle name="Normal 3 2 2 5 3 4" xfId="15406"/>
    <cellStyle name="Normal 3 2 2 5 3 5" xfId="13322"/>
    <cellStyle name="Normal 3 2 2 5 3 6" xfId="11238"/>
    <cellStyle name="Normal 3 2 2 5 3 7" xfId="9154"/>
    <cellStyle name="Normal 3 2 2 5 3 8" xfId="7070"/>
    <cellStyle name="Normal 3 2 2 5 3 9" xfId="5000"/>
    <cellStyle name="Normal 3 2 2 5 4" xfId="1374"/>
    <cellStyle name="Normal 3 2 2 5 4 2" xfId="18018"/>
    <cellStyle name="Normal 3 2 2 5 4 3" xfId="15934"/>
    <cellStyle name="Normal 3 2 2 5 4 4" xfId="13850"/>
    <cellStyle name="Normal 3 2 2 5 4 5" xfId="11766"/>
    <cellStyle name="Normal 3 2 2 5 4 6" xfId="9682"/>
    <cellStyle name="Normal 3 2 2 5 4 7" xfId="7598"/>
    <cellStyle name="Normal 3 2 2 5 4 8" xfId="5514"/>
    <cellStyle name="Normal 3 2 2 5 4 9" xfId="3458"/>
    <cellStyle name="Normal 3 2 2 5 5" xfId="16976"/>
    <cellStyle name="Normal 3 2 2 5 6" xfId="14892"/>
    <cellStyle name="Normal 3 2 2 5 7" xfId="12808"/>
    <cellStyle name="Normal 3 2 2 5 8" xfId="10724"/>
    <cellStyle name="Normal 3 2 2 5 9" xfId="8640"/>
    <cellStyle name="Normal 3 2 2 6" xfId="354"/>
    <cellStyle name="Normal 3 2 2 6 10" xfId="4510"/>
    <cellStyle name="Normal 3 2 2 6 11" xfId="2440"/>
    <cellStyle name="Normal 3 2 2 6 2" xfId="868"/>
    <cellStyle name="Normal 3 2 2 6 2 10" xfId="2954"/>
    <cellStyle name="Normal 3 2 2 6 2 2" xfId="1912"/>
    <cellStyle name="Normal 3 2 2 6 2 2 2" xfId="18556"/>
    <cellStyle name="Normal 3 2 2 6 2 2 3" xfId="16472"/>
    <cellStyle name="Normal 3 2 2 6 2 2 4" xfId="14388"/>
    <cellStyle name="Normal 3 2 2 6 2 2 5" xfId="12304"/>
    <cellStyle name="Normal 3 2 2 6 2 2 6" xfId="10220"/>
    <cellStyle name="Normal 3 2 2 6 2 2 7" xfId="8136"/>
    <cellStyle name="Normal 3 2 2 6 2 2 8" xfId="6052"/>
    <cellStyle name="Normal 3 2 2 6 2 2 9" xfId="3996"/>
    <cellStyle name="Normal 3 2 2 6 2 3" xfId="17514"/>
    <cellStyle name="Normal 3 2 2 6 2 4" xfId="15430"/>
    <cellStyle name="Normal 3 2 2 6 2 5" xfId="13346"/>
    <cellStyle name="Normal 3 2 2 6 2 6" xfId="11262"/>
    <cellStyle name="Normal 3 2 2 6 2 7" xfId="9178"/>
    <cellStyle name="Normal 3 2 2 6 2 8" xfId="7094"/>
    <cellStyle name="Normal 3 2 2 6 2 9" xfId="5024"/>
    <cellStyle name="Normal 3 2 2 6 3" xfId="1398"/>
    <cellStyle name="Normal 3 2 2 6 3 2" xfId="18042"/>
    <cellStyle name="Normal 3 2 2 6 3 3" xfId="15958"/>
    <cellStyle name="Normal 3 2 2 6 3 4" xfId="13874"/>
    <cellStyle name="Normal 3 2 2 6 3 5" xfId="11790"/>
    <cellStyle name="Normal 3 2 2 6 3 6" xfId="9706"/>
    <cellStyle name="Normal 3 2 2 6 3 7" xfId="7622"/>
    <cellStyle name="Normal 3 2 2 6 3 8" xfId="5538"/>
    <cellStyle name="Normal 3 2 2 6 3 9" xfId="3482"/>
    <cellStyle name="Normal 3 2 2 6 4" xfId="17000"/>
    <cellStyle name="Normal 3 2 2 6 5" xfId="14916"/>
    <cellStyle name="Normal 3 2 2 6 6" xfId="12832"/>
    <cellStyle name="Normal 3 2 2 6 7" xfId="10748"/>
    <cellStyle name="Normal 3 2 2 6 8" xfId="8664"/>
    <cellStyle name="Normal 3 2 2 6 9" xfId="6580"/>
    <cellStyle name="Normal 3 2 2 7" xfId="611"/>
    <cellStyle name="Normal 3 2 2 7 10" xfId="2697"/>
    <cellStyle name="Normal 3 2 2 7 2" xfId="1655"/>
    <cellStyle name="Normal 3 2 2 7 2 2" xfId="18299"/>
    <cellStyle name="Normal 3 2 2 7 2 3" xfId="16215"/>
    <cellStyle name="Normal 3 2 2 7 2 4" xfId="14131"/>
    <cellStyle name="Normal 3 2 2 7 2 5" xfId="12047"/>
    <cellStyle name="Normal 3 2 2 7 2 6" xfId="9963"/>
    <cellStyle name="Normal 3 2 2 7 2 7" xfId="7879"/>
    <cellStyle name="Normal 3 2 2 7 2 8" xfId="5795"/>
    <cellStyle name="Normal 3 2 2 7 2 9" xfId="3739"/>
    <cellStyle name="Normal 3 2 2 7 3" xfId="17257"/>
    <cellStyle name="Normal 3 2 2 7 4" xfId="15173"/>
    <cellStyle name="Normal 3 2 2 7 5" xfId="13089"/>
    <cellStyle name="Normal 3 2 2 7 6" xfId="11005"/>
    <cellStyle name="Normal 3 2 2 7 7" xfId="8921"/>
    <cellStyle name="Normal 3 2 2 7 8" xfId="6837"/>
    <cellStyle name="Normal 3 2 2 7 9" xfId="4767"/>
    <cellStyle name="Normal 3 2 2 8" xfId="1127"/>
    <cellStyle name="Normal 3 2 2 8 2" xfId="17773"/>
    <cellStyle name="Normal 3 2 2 8 3" xfId="15689"/>
    <cellStyle name="Normal 3 2 2 8 4" xfId="13605"/>
    <cellStyle name="Normal 3 2 2 8 5" xfId="11521"/>
    <cellStyle name="Normal 3 2 2 8 6" xfId="9437"/>
    <cellStyle name="Normal 3 2 2 8 7" xfId="7353"/>
    <cellStyle name="Normal 3 2 2 8 8" xfId="5281"/>
    <cellStyle name="Normal 3 2 2 8 9" xfId="3213"/>
    <cellStyle name="Normal 3 2 2 9" xfId="16731"/>
    <cellStyle name="Normal 3 2 3" xfId="194"/>
    <cellStyle name="Normal 3 2 3 2" xfId="316"/>
    <cellStyle name="Normal 3 2 4" xfId="236"/>
    <cellStyle name="Normal 3 2 5" xfId="114"/>
    <cellStyle name="Normal 3 2 6" xfId="322"/>
    <cellStyle name="Normal 3 2 6 10" xfId="6548"/>
    <cellStyle name="Normal 3 2 6 11" xfId="4478"/>
    <cellStyle name="Normal 3 2 6 12" xfId="2408"/>
    <cellStyle name="Normal 3 2 6 2" xfId="579"/>
    <cellStyle name="Normal 3 2 6 2 10" xfId="4735"/>
    <cellStyle name="Normal 3 2 6 2 11" xfId="2665"/>
    <cellStyle name="Normal 3 2 6 2 2" xfId="1093"/>
    <cellStyle name="Normal 3 2 6 2 2 10" xfId="3179"/>
    <cellStyle name="Normal 3 2 6 2 2 2" xfId="2137"/>
    <cellStyle name="Normal 3 2 6 2 2 2 2" xfId="18781"/>
    <cellStyle name="Normal 3 2 6 2 2 2 3" xfId="16697"/>
    <cellStyle name="Normal 3 2 6 2 2 2 4" xfId="14613"/>
    <cellStyle name="Normal 3 2 6 2 2 2 5" xfId="12529"/>
    <cellStyle name="Normal 3 2 6 2 2 2 6" xfId="10445"/>
    <cellStyle name="Normal 3 2 6 2 2 2 7" xfId="8361"/>
    <cellStyle name="Normal 3 2 6 2 2 2 8" xfId="6277"/>
    <cellStyle name="Normal 3 2 6 2 2 2 9" xfId="4221"/>
    <cellStyle name="Normal 3 2 6 2 2 3" xfId="17739"/>
    <cellStyle name="Normal 3 2 6 2 2 4" xfId="15655"/>
    <cellStyle name="Normal 3 2 6 2 2 5" xfId="13571"/>
    <cellStyle name="Normal 3 2 6 2 2 6" xfId="11487"/>
    <cellStyle name="Normal 3 2 6 2 2 7" xfId="9403"/>
    <cellStyle name="Normal 3 2 6 2 2 8" xfId="7319"/>
    <cellStyle name="Normal 3 2 6 2 2 9" xfId="5249"/>
    <cellStyle name="Normal 3 2 6 2 3" xfId="1623"/>
    <cellStyle name="Normal 3 2 6 2 3 2" xfId="18267"/>
    <cellStyle name="Normal 3 2 6 2 3 3" xfId="16183"/>
    <cellStyle name="Normal 3 2 6 2 3 4" xfId="14099"/>
    <cellStyle name="Normal 3 2 6 2 3 5" xfId="12015"/>
    <cellStyle name="Normal 3 2 6 2 3 6" xfId="9931"/>
    <cellStyle name="Normal 3 2 6 2 3 7" xfId="7847"/>
    <cellStyle name="Normal 3 2 6 2 3 8" xfId="5763"/>
    <cellStyle name="Normal 3 2 6 2 3 9" xfId="3707"/>
    <cellStyle name="Normal 3 2 6 2 4" xfId="17225"/>
    <cellStyle name="Normal 3 2 6 2 5" xfId="15141"/>
    <cellStyle name="Normal 3 2 6 2 6" xfId="13057"/>
    <cellStyle name="Normal 3 2 6 2 7" xfId="10973"/>
    <cellStyle name="Normal 3 2 6 2 8" xfId="8889"/>
    <cellStyle name="Normal 3 2 6 2 9" xfId="6805"/>
    <cellStyle name="Normal 3 2 6 3" xfId="836"/>
    <cellStyle name="Normal 3 2 6 3 10" xfId="2922"/>
    <cellStyle name="Normal 3 2 6 3 2" xfId="1880"/>
    <cellStyle name="Normal 3 2 6 3 2 2" xfId="18524"/>
    <cellStyle name="Normal 3 2 6 3 2 3" xfId="16440"/>
    <cellStyle name="Normal 3 2 6 3 2 4" xfId="14356"/>
    <cellStyle name="Normal 3 2 6 3 2 5" xfId="12272"/>
    <cellStyle name="Normal 3 2 6 3 2 6" xfId="10188"/>
    <cellStyle name="Normal 3 2 6 3 2 7" xfId="8104"/>
    <cellStyle name="Normal 3 2 6 3 2 8" xfId="6020"/>
    <cellStyle name="Normal 3 2 6 3 2 9" xfId="3964"/>
    <cellStyle name="Normal 3 2 6 3 3" xfId="17482"/>
    <cellStyle name="Normal 3 2 6 3 4" xfId="15398"/>
    <cellStyle name="Normal 3 2 6 3 5" xfId="13314"/>
    <cellStyle name="Normal 3 2 6 3 6" xfId="11230"/>
    <cellStyle name="Normal 3 2 6 3 7" xfId="9146"/>
    <cellStyle name="Normal 3 2 6 3 8" xfId="7062"/>
    <cellStyle name="Normal 3 2 6 3 9" xfId="4992"/>
    <cellStyle name="Normal 3 2 6 4" xfId="1366"/>
    <cellStyle name="Normal 3 2 6 4 2" xfId="18010"/>
    <cellStyle name="Normal 3 2 6 4 3" xfId="15926"/>
    <cellStyle name="Normal 3 2 6 4 4" xfId="13842"/>
    <cellStyle name="Normal 3 2 6 4 5" xfId="11758"/>
    <cellStyle name="Normal 3 2 6 4 6" xfId="9674"/>
    <cellStyle name="Normal 3 2 6 4 7" xfId="7590"/>
    <cellStyle name="Normal 3 2 6 4 8" xfId="5506"/>
    <cellStyle name="Normal 3 2 6 4 9" xfId="3450"/>
    <cellStyle name="Normal 3 2 6 5" xfId="16968"/>
    <cellStyle name="Normal 3 2 6 6" xfId="14884"/>
    <cellStyle name="Normal 3 2 6 7" xfId="12800"/>
    <cellStyle name="Normal 3 2 6 8" xfId="10716"/>
    <cellStyle name="Normal 3 2 6 9" xfId="8632"/>
    <cellStyle name="Normal 3 2 7" xfId="341"/>
    <cellStyle name="Normal 3 2 7 10" xfId="4497"/>
    <cellStyle name="Normal 3 2 7 11" xfId="2427"/>
    <cellStyle name="Normal 3 2 7 2" xfId="855"/>
    <cellStyle name="Normal 3 2 7 2 10" xfId="2941"/>
    <cellStyle name="Normal 3 2 7 2 2" xfId="1899"/>
    <cellStyle name="Normal 3 2 7 2 2 2" xfId="18543"/>
    <cellStyle name="Normal 3 2 7 2 2 3" xfId="16459"/>
    <cellStyle name="Normal 3 2 7 2 2 4" xfId="14375"/>
    <cellStyle name="Normal 3 2 7 2 2 5" xfId="12291"/>
    <cellStyle name="Normal 3 2 7 2 2 6" xfId="10207"/>
    <cellStyle name="Normal 3 2 7 2 2 7" xfId="8123"/>
    <cellStyle name="Normal 3 2 7 2 2 8" xfId="6039"/>
    <cellStyle name="Normal 3 2 7 2 2 9" xfId="3983"/>
    <cellStyle name="Normal 3 2 7 2 3" xfId="17501"/>
    <cellStyle name="Normal 3 2 7 2 4" xfId="15417"/>
    <cellStyle name="Normal 3 2 7 2 5" xfId="13333"/>
    <cellStyle name="Normal 3 2 7 2 6" xfId="11249"/>
    <cellStyle name="Normal 3 2 7 2 7" xfId="9165"/>
    <cellStyle name="Normal 3 2 7 2 8" xfId="7081"/>
    <cellStyle name="Normal 3 2 7 2 9" xfId="5011"/>
    <cellStyle name="Normal 3 2 7 3" xfId="1385"/>
    <cellStyle name="Normal 3 2 7 3 2" xfId="18029"/>
    <cellStyle name="Normal 3 2 7 3 3" xfId="15945"/>
    <cellStyle name="Normal 3 2 7 3 4" xfId="13861"/>
    <cellStyle name="Normal 3 2 7 3 5" xfId="11777"/>
    <cellStyle name="Normal 3 2 7 3 6" xfId="9693"/>
    <cellStyle name="Normal 3 2 7 3 7" xfId="7609"/>
    <cellStyle name="Normal 3 2 7 3 8" xfId="5525"/>
    <cellStyle name="Normal 3 2 7 3 9" xfId="3469"/>
    <cellStyle name="Normal 3 2 7 4" xfId="16987"/>
    <cellStyle name="Normal 3 2 7 5" xfId="14903"/>
    <cellStyle name="Normal 3 2 7 6" xfId="12819"/>
    <cellStyle name="Normal 3 2 7 7" xfId="10735"/>
    <cellStyle name="Normal 3 2 7 8" xfId="8651"/>
    <cellStyle name="Normal 3 2 7 9" xfId="6567"/>
    <cellStyle name="Normal 3 2 8" xfId="598"/>
    <cellStyle name="Normal 3 2 8 10" xfId="2684"/>
    <cellStyle name="Normal 3 2 8 2" xfId="1642"/>
    <cellStyle name="Normal 3 2 8 2 2" xfId="18286"/>
    <cellStyle name="Normal 3 2 8 2 3" xfId="16202"/>
    <cellStyle name="Normal 3 2 8 2 4" xfId="14118"/>
    <cellStyle name="Normal 3 2 8 2 5" xfId="12034"/>
    <cellStyle name="Normal 3 2 8 2 6" xfId="9950"/>
    <cellStyle name="Normal 3 2 8 2 7" xfId="7866"/>
    <cellStyle name="Normal 3 2 8 2 8" xfId="5782"/>
    <cellStyle name="Normal 3 2 8 2 9" xfId="3726"/>
    <cellStyle name="Normal 3 2 8 3" xfId="17244"/>
    <cellStyle name="Normal 3 2 8 4" xfId="15160"/>
    <cellStyle name="Normal 3 2 8 5" xfId="13076"/>
    <cellStyle name="Normal 3 2 8 6" xfId="10992"/>
    <cellStyle name="Normal 3 2 8 7" xfId="8908"/>
    <cellStyle name="Normal 3 2 8 8" xfId="6824"/>
    <cellStyle name="Normal 3 2 8 9" xfId="4754"/>
    <cellStyle name="Normal 3 2 9" xfId="1114"/>
    <cellStyle name="Normal 3 2 9 2" xfId="17760"/>
    <cellStyle name="Normal 3 2 9 3" xfId="15676"/>
    <cellStyle name="Normal 3 2 9 4" xfId="13592"/>
    <cellStyle name="Normal 3 2 9 5" xfId="11508"/>
    <cellStyle name="Normal 3 2 9 6" xfId="9424"/>
    <cellStyle name="Normal 3 2 9 7" xfId="7340"/>
    <cellStyle name="Normal 3 2 9 8" xfId="5268"/>
    <cellStyle name="Normal 3 2 9 9" xfId="3200"/>
    <cellStyle name="Normal 3 3" xfId="62"/>
    <cellStyle name="Normal 3 3 10" xfId="14642"/>
    <cellStyle name="Normal 3 3 11" xfId="12558"/>
    <cellStyle name="Normal 3 3 12" xfId="10474"/>
    <cellStyle name="Normal 3 3 13" xfId="8390"/>
    <cellStyle name="Normal 3 3 14" xfId="6306"/>
    <cellStyle name="Normal 3 3 15" xfId="4248"/>
    <cellStyle name="Normal 3 3 16" xfId="2166"/>
    <cellStyle name="Normal 3 3 2" xfId="195"/>
    <cellStyle name="Normal 3 3 2 2" xfId="317"/>
    <cellStyle name="Normal 3 3 3" xfId="294"/>
    <cellStyle name="Normal 3 3 4" xfId="172"/>
    <cellStyle name="Normal 3 3 5" xfId="327"/>
    <cellStyle name="Normal 3 3 5 10" xfId="6553"/>
    <cellStyle name="Normal 3 3 5 11" xfId="4483"/>
    <cellStyle name="Normal 3 3 5 12" xfId="2413"/>
    <cellStyle name="Normal 3 3 5 2" xfId="584"/>
    <cellStyle name="Normal 3 3 5 2 10" xfId="4740"/>
    <cellStyle name="Normal 3 3 5 2 11" xfId="2670"/>
    <cellStyle name="Normal 3 3 5 2 2" xfId="1098"/>
    <cellStyle name="Normal 3 3 5 2 2 10" xfId="3184"/>
    <cellStyle name="Normal 3 3 5 2 2 2" xfId="2142"/>
    <cellStyle name="Normal 3 3 5 2 2 2 2" xfId="18786"/>
    <cellStyle name="Normal 3 3 5 2 2 2 3" xfId="16702"/>
    <cellStyle name="Normal 3 3 5 2 2 2 4" xfId="14618"/>
    <cellStyle name="Normal 3 3 5 2 2 2 5" xfId="12534"/>
    <cellStyle name="Normal 3 3 5 2 2 2 6" xfId="10450"/>
    <cellStyle name="Normal 3 3 5 2 2 2 7" xfId="8366"/>
    <cellStyle name="Normal 3 3 5 2 2 2 8" xfId="6282"/>
    <cellStyle name="Normal 3 3 5 2 2 2 9" xfId="4226"/>
    <cellStyle name="Normal 3 3 5 2 2 3" xfId="17744"/>
    <cellStyle name="Normal 3 3 5 2 2 4" xfId="15660"/>
    <cellStyle name="Normal 3 3 5 2 2 5" xfId="13576"/>
    <cellStyle name="Normal 3 3 5 2 2 6" xfId="11492"/>
    <cellStyle name="Normal 3 3 5 2 2 7" xfId="9408"/>
    <cellStyle name="Normal 3 3 5 2 2 8" xfId="7324"/>
    <cellStyle name="Normal 3 3 5 2 2 9" xfId="5254"/>
    <cellStyle name="Normal 3 3 5 2 3" xfId="1628"/>
    <cellStyle name="Normal 3 3 5 2 3 2" xfId="18272"/>
    <cellStyle name="Normal 3 3 5 2 3 3" xfId="16188"/>
    <cellStyle name="Normal 3 3 5 2 3 4" xfId="14104"/>
    <cellStyle name="Normal 3 3 5 2 3 5" xfId="12020"/>
    <cellStyle name="Normal 3 3 5 2 3 6" xfId="9936"/>
    <cellStyle name="Normal 3 3 5 2 3 7" xfId="7852"/>
    <cellStyle name="Normal 3 3 5 2 3 8" xfId="5768"/>
    <cellStyle name="Normal 3 3 5 2 3 9" xfId="3712"/>
    <cellStyle name="Normal 3 3 5 2 4" xfId="17230"/>
    <cellStyle name="Normal 3 3 5 2 5" xfId="15146"/>
    <cellStyle name="Normal 3 3 5 2 6" xfId="13062"/>
    <cellStyle name="Normal 3 3 5 2 7" xfId="10978"/>
    <cellStyle name="Normal 3 3 5 2 8" xfId="8894"/>
    <cellStyle name="Normal 3 3 5 2 9" xfId="6810"/>
    <cellStyle name="Normal 3 3 5 3" xfId="841"/>
    <cellStyle name="Normal 3 3 5 3 10" xfId="2927"/>
    <cellStyle name="Normal 3 3 5 3 2" xfId="1885"/>
    <cellStyle name="Normal 3 3 5 3 2 2" xfId="18529"/>
    <cellStyle name="Normal 3 3 5 3 2 3" xfId="16445"/>
    <cellStyle name="Normal 3 3 5 3 2 4" xfId="14361"/>
    <cellStyle name="Normal 3 3 5 3 2 5" xfId="12277"/>
    <cellStyle name="Normal 3 3 5 3 2 6" xfId="10193"/>
    <cellStyle name="Normal 3 3 5 3 2 7" xfId="8109"/>
    <cellStyle name="Normal 3 3 5 3 2 8" xfId="6025"/>
    <cellStyle name="Normal 3 3 5 3 2 9" xfId="3969"/>
    <cellStyle name="Normal 3 3 5 3 3" xfId="17487"/>
    <cellStyle name="Normal 3 3 5 3 4" xfId="15403"/>
    <cellStyle name="Normal 3 3 5 3 5" xfId="13319"/>
    <cellStyle name="Normal 3 3 5 3 6" xfId="11235"/>
    <cellStyle name="Normal 3 3 5 3 7" xfId="9151"/>
    <cellStyle name="Normal 3 3 5 3 8" xfId="7067"/>
    <cellStyle name="Normal 3 3 5 3 9" xfId="4997"/>
    <cellStyle name="Normal 3 3 5 4" xfId="1371"/>
    <cellStyle name="Normal 3 3 5 4 2" xfId="18015"/>
    <cellStyle name="Normal 3 3 5 4 3" xfId="15931"/>
    <cellStyle name="Normal 3 3 5 4 4" xfId="13847"/>
    <cellStyle name="Normal 3 3 5 4 5" xfId="11763"/>
    <cellStyle name="Normal 3 3 5 4 6" xfId="9679"/>
    <cellStyle name="Normal 3 3 5 4 7" xfId="7595"/>
    <cellStyle name="Normal 3 3 5 4 8" xfId="5511"/>
    <cellStyle name="Normal 3 3 5 4 9" xfId="3455"/>
    <cellStyle name="Normal 3 3 5 5" xfId="16973"/>
    <cellStyle name="Normal 3 3 5 6" xfId="14889"/>
    <cellStyle name="Normal 3 3 5 7" xfId="12805"/>
    <cellStyle name="Normal 3 3 5 8" xfId="10721"/>
    <cellStyle name="Normal 3 3 5 9" xfId="8637"/>
    <cellStyle name="Normal 3 3 6" xfId="349"/>
    <cellStyle name="Normal 3 3 6 10" xfId="4505"/>
    <cellStyle name="Normal 3 3 6 11" xfId="2435"/>
    <cellStyle name="Normal 3 3 6 2" xfId="863"/>
    <cellStyle name="Normal 3 3 6 2 10" xfId="2949"/>
    <cellStyle name="Normal 3 3 6 2 2" xfId="1907"/>
    <cellStyle name="Normal 3 3 6 2 2 2" xfId="18551"/>
    <cellStyle name="Normal 3 3 6 2 2 3" xfId="16467"/>
    <cellStyle name="Normal 3 3 6 2 2 4" xfId="14383"/>
    <cellStyle name="Normal 3 3 6 2 2 5" xfId="12299"/>
    <cellStyle name="Normal 3 3 6 2 2 6" xfId="10215"/>
    <cellStyle name="Normal 3 3 6 2 2 7" xfId="8131"/>
    <cellStyle name="Normal 3 3 6 2 2 8" xfId="6047"/>
    <cellStyle name="Normal 3 3 6 2 2 9" xfId="3991"/>
    <cellStyle name="Normal 3 3 6 2 3" xfId="17509"/>
    <cellStyle name="Normal 3 3 6 2 4" xfId="15425"/>
    <cellStyle name="Normal 3 3 6 2 5" xfId="13341"/>
    <cellStyle name="Normal 3 3 6 2 6" xfId="11257"/>
    <cellStyle name="Normal 3 3 6 2 7" xfId="9173"/>
    <cellStyle name="Normal 3 3 6 2 8" xfId="7089"/>
    <cellStyle name="Normal 3 3 6 2 9" xfId="5019"/>
    <cellStyle name="Normal 3 3 6 3" xfId="1393"/>
    <cellStyle name="Normal 3 3 6 3 2" xfId="18037"/>
    <cellStyle name="Normal 3 3 6 3 3" xfId="15953"/>
    <cellStyle name="Normal 3 3 6 3 4" xfId="13869"/>
    <cellStyle name="Normal 3 3 6 3 5" xfId="11785"/>
    <cellStyle name="Normal 3 3 6 3 6" xfId="9701"/>
    <cellStyle name="Normal 3 3 6 3 7" xfId="7617"/>
    <cellStyle name="Normal 3 3 6 3 8" xfId="5533"/>
    <cellStyle name="Normal 3 3 6 3 9" xfId="3477"/>
    <cellStyle name="Normal 3 3 6 4" xfId="16995"/>
    <cellStyle name="Normal 3 3 6 5" xfId="14911"/>
    <cellStyle name="Normal 3 3 6 6" xfId="12827"/>
    <cellStyle name="Normal 3 3 6 7" xfId="10743"/>
    <cellStyle name="Normal 3 3 6 8" xfId="8659"/>
    <cellStyle name="Normal 3 3 6 9" xfId="6575"/>
    <cellStyle name="Normal 3 3 7" xfId="606"/>
    <cellStyle name="Normal 3 3 7 10" xfId="2692"/>
    <cellStyle name="Normal 3 3 7 2" xfId="1650"/>
    <cellStyle name="Normal 3 3 7 2 2" xfId="18294"/>
    <cellStyle name="Normal 3 3 7 2 3" xfId="16210"/>
    <cellStyle name="Normal 3 3 7 2 4" xfId="14126"/>
    <cellStyle name="Normal 3 3 7 2 5" xfId="12042"/>
    <cellStyle name="Normal 3 3 7 2 6" xfId="9958"/>
    <cellStyle name="Normal 3 3 7 2 7" xfId="7874"/>
    <cellStyle name="Normal 3 3 7 2 8" xfId="5790"/>
    <cellStyle name="Normal 3 3 7 2 9" xfId="3734"/>
    <cellStyle name="Normal 3 3 7 3" xfId="17252"/>
    <cellStyle name="Normal 3 3 7 4" xfId="15168"/>
    <cellStyle name="Normal 3 3 7 5" xfId="13084"/>
    <cellStyle name="Normal 3 3 7 6" xfId="11000"/>
    <cellStyle name="Normal 3 3 7 7" xfId="8916"/>
    <cellStyle name="Normal 3 3 7 8" xfId="6832"/>
    <cellStyle name="Normal 3 3 7 9" xfId="4762"/>
    <cellStyle name="Normal 3 3 8" xfId="1122"/>
    <cellStyle name="Normal 3 3 8 2" xfId="17768"/>
    <cellStyle name="Normal 3 3 8 3" xfId="15684"/>
    <cellStyle name="Normal 3 3 8 4" xfId="13600"/>
    <cellStyle name="Normal 3 3 8 5" xfId="11516"/>
    <cellStyle name="Normal 3 3 8 6" xfId="9432"/>
    <cellStyle name="Normal 3 3 8 7" xfId="7348"/>
    <cellStyle name="Normal 3 3 8 8" xfId="5276"/>
    <cellStyle name="Normal 3 3 8 9" xfId="3208"/>
    <cellStyle name="Normal 3 3 9" xfId="16726"/>
    <cellStyle name="Normal 3 4" xfId="193"/>
    <cellStyle name="Normal 3 4 2" xfId="315"/>
    <cellStyle name="Normal 3 5" xfId="216"/>
    <cellStyle name="Normal 3 6" xfId="94"/>
    <cellStyle name="Normal 3 7" xfId="319"/>
    <cellStyle name="Normal 3 7 10" xfId="6545"/>
    <cellStyle name="Normal 3 7 11" xfId="4475"/>
    <cellStyle name="Normal 3 7 12" xfId="2405"/>
    <cellStyle name="Normal 3 7 2" xfId="576"/>
    <cellStyle name="Normal 3 7 2 10" xfId="4732"/>
    <cellStyle name="Normal 3 7 2 11" xfId="2662"/>
    <cellStyle name="Normal 3 7 2 2" xfId="1090"/>
    <cellStyle name="Normal 3 7 2 2 10" xfId="3176"/>
    <cellStyle name="Normal 3 7 2 2 2" xfId="2134"/>
    <cellStyle name="Normal 3 7 2 2 2 2" xfId="18778"/>
    <cellStyle name="Normal 3 7 2 2 2 3" xfId="16694"/>
    <cellStyle name="Normal 3 7 2 2 2 4" xfId="14610"/>
    <cellStyle name="Normal 3 7 2 2 2 5" xfId="12526"/>
    <cellStyle name="Normal 3 7 2 2 2 6" xfId="10442"/>
    <cellStyle name="Normal 3 7 2 2 2 7" xfId="8358"/>
    <cellStyle name="Normal 3 7 2 2 2 8" xfId="6274"/>
    <cellStyle name="Normal 3 7 2 2 2 9" xfId="4218"/>
    <cellStyle name="Normal 3 7 2 2 3" xfId="17736"/>
    <cellStyle name="Normal 3 7 2 2 4" xfId="15652"/>
    <cellStyle name="Normal 3 7 2 2 5" xfId="13568"/>
    <cellStyle name="Normal 3 7 2 2 6" xfId="11484"/>
    <cellStyle name="Normal 3 7 2 2 7" xfId="9400"/>
    <cellStyle name="Normal 3 7 2 2 8" xfId="7316"/>
    <cellStyle name="Normal 3 7 2 2 9" xfId="5246"/>
    <cellStyle name="Normal 3 7 2 3" xfId="1620"/>
    <cellStyle name="Normal 3 7 2 3 2" xfId="18264"/>
    <cellStyle name="Normal 3 7 2 3 3" xfId="16180"/>
    <cellStyle name="Normal 3 7 2 3 4" xfId="14096"/>
    <cellStyle name="Normal 3 7 2 3 5" xfId="12012"/>
    <cellStyle name="Normal 3 7 2 3 6" xfId="9928"/>
    <cellStyle name="Normal 3 7 2 3 7" xfId="7844"/>
    <cellStyle name="Normal 3 7 2 3 8" xfId="5760"/>
    <cellStyle name="Normal 3 7 2 3 9" xfId="3704"/>
    <cellStyle name="Normal 3 7 2 4" xfId="17222"/>
    <cellStyle name="Normal 3 7 2 5" xfId="15138"/>
    <cellStyle name="Normal 3 7 2 6" xfId="13054"/>
    <cellStyle name="Normal 3 7 2 7" xfId="10970"/>
    <cellStyle name="Normal 3 7 2 8" xfId="8886"/>
    <cellStyle name="Normal 3 7 2 9" xfId="6802"/>
    <cellStyle name="Normal 3 7 3" xfId="833"/>
    <cellStyle name="Normal 3 7 3 10" xfId="2919"/>
    <cellStyle name="Normal 3 7 3 2" xfId="1877"/>
    <cellStyle name="Normal 3 7 3 2 2" xfId="18521"/>
    <cellStyle name="Normal 3 7 3 2 3" xfId="16437"/>
    <cellStyle name="Normal 3 7 3 2 4" xfId="14353"/>
    <cellStyle name="Normal 3 7 3 2 5" xfId="12269"/>
    <cellStyle name="Normal 3 7 3 2 6" xfId="10185"/>
    <cellStyle name="Normal 3 7 3 2 7" xfId="8101"/>
    <cellStyle name="Normal 3 7 3 2 8" xfId="6017"/>
    <cellStyle name="Normal 3 7 3 2 9" xfId="3961"/>
    <cellStyle name="Normal 3 7 3 3" xfId="17479"/>
    <cellStyle name="Normal 3 7 3 4" xfId="15395"/>
    <cellStyle name="Normal 3 7 3 5" xfId="13311"/>
    <cellStyle name="Normal 3 7 3 6" xfId="11227"/>
    <cellStyle name="Normal 3 7 3 7" xfId="9143"/>
    <cellStyle name="Normal 3 7 3 8" xfId="7059"/>
    <cellStyle name="Normal 3 7 3 9" xfId="4989"/>
    <cellStyle name="Normal 3 7 4" xfId="1363"/>
    <cellStyle name="Normal 3 7 4 2" xfId="18007"/>
    <cellStyle name="Normal 3 7 4 3" xfId="15923"/>
    <cellStyle name="Normal 3 7 4 4" xfId="13839"/>
    <cellStyle name="Normal 3 7 4 5" xfId="11755"/>
    <cellStyle name="Normal 3 7 4 6" xfId="9671"/>
    <cellStyle name="Normal 3 7 4 7" xfId="7587"/>
    <cellStyle name="Normal 3 7 4 8" xfId="5503"/>
    <cellStyle name="Normal 3 7 4 9" xfId="3447"/>
    <cellStyle name="Normal 3 7 5" xfId="16965"/>
    <cellStyle name="Normal 3 7 6" xfId="14881"/>
    <cellStyle name="Normal 3 7 7" xfId="12797"/>
    <cellStyle name="Normal 3 7 8" xfId="10713"/>
    <cellStyle name="Normal 3 7 9" xfId="8629"/>
    <cellStyle name="Normal 3 8" xfId="336"/>
    <cellStyle name="Normal 3 8 10" xfId="4492"/>
    <cellStyle name="Normal 3 8 11" xfId="2422"/>
    <cellStyle name="Normal 3 8 2" xfId="850"/>
    <cellStyle name="Normal 3 8 2 10" xfId="2936"/>
    <cellStyle name="Normal 3 8 2 2" xfId="1894"/>
    <cellStyle name="Normal 3 8 2 2 2" xfId="18538"/>
    <cellStyle name="Normal 3 8 2 2 3" xfId="16454"/>
    <cellStyle name="Normal 3 8 2 2 4" xfId="14370"/>
    <cellStyle name="Normal 3 8 2 2 5" xfId="12286"/>
    <cellStyle name="Normal 3 8 2 2 6" xfId="10202"/>
    <cellStyle name="Normal 3 8 2 2 7" xfId="8118"/>
    <cellStyle name="Normal 3 8 2 2 8" xfId="6034"/>
    <cellStyle name="Normal 3 8 2 2 9" xfId="3978"/>
    <cellStyle name="Normal 3 8 2 3" xfId="17496"/>
    <cellStyle name="Normal 3 8 2 4" xfId="15412"/>
    <cellStyle name="Normal 3 8 2 5" xfId="13328"/>
    <cellStyle name="Normal 3 8 2 6" xfId="11244"/>
    <cellStyle name="Normal 3 8 2 7" xfId="9160"/>
    <cellStyle name="Normal 3 8 2 8" xfId="7076"/>
    <cellStyle name="Normal 3 8 2 9" xfId="5006"/>
    <cellStyle name="Normal 3 8 3" xfId="1380"/>
    <cellStyle name="Normal 3 8 3 2" xfId="18024"/>
    <cellStyle name="Normal 3 8 3 3" xfId="15940"/>
    <cellStyle name="Normal 3 8 3 4" xfId="13856"/>
    <cellStyle name="Normal 3 8 3 5" xfId="11772"/>
    <cellStyle name="Normal 3 8 3 6" xfId="9688"/>
    <cellStyle name="Normal 3 8 3 7" xfId="7604"/>
    <cellStyle name="Normal 3 8 3 8" xfId="5520"/>
    <cellStyle name="Normal 3 8 3 9" xfId="3464"/>
    <cellStyle name="Normal 3 8 4" xfId="16982"/>
    <cellStyle name="Normal 3 8 5" xfId="14898"/>
    <cellStyle name="Normal 3 8 6" xfId="12814"/>
    <cellStyle name="Normal 3 8 7" xfId="10730"/>
    <cellStyle name="Normal 3 8 8" xfId="8646"/>
    <cellStyle name="Normal 3 8 9" xfId="6562"/>
    <cellStyle name="Normal 3 9" xfId="593"/>
    <cellStyle name="Normal 3 9 10" xfId="2679"/>
    <cellStyle name="Normal 3 9 2" xfId="1637"/>
    <cellStyle name="Normal 3 9 2 2" xfId="18281"/>
    <cellStyle name="Normal 3 9 2 3" xfId="16197"/>
    <cellStyle name="Normal 3 9 2 4" xfId="14113"/>
    <cellStyle name="Normal 3 9 2 5" xfId="12029"/>
    <cellStyle name="Normal 3 9 2 6" xfId="9945"/>
    <cellStyle name="Normal 3 9 2 7" xfId="7861"/>
    <cellStyle name="Normal 3 9 2 8" xfId="5777"/>
    <cellStyle name="Normal 3 9 2 9" xfId="3721"/>
    <cellStyle name="Normal 3 9 3" xfId="17239"/>
    <cellStyle name="Normal 3 9 4" xfId="15155"/>
    <cellStyle name="Normal 3 9 5" xfId="13071"/>
    <cellStyle name="Normal 3 9 6" xfId="10987"/>
    <cellStyle name="Normal 3 9 7" xfId="8903"/>
    <cellStyle name="Normal 3 9 8" xfId="6819"/>
    <cellStyle name="Normal 3 9 9" xfId="4749"/>
    <cellStyle name="Normal 4" xfId="55"/>
    <cellStyle name="Normal 4 10" xfId="10467"/>
    <cellStyle name="Normal 4 11" xfId="8383"/>
    <cellStyle name="Normal 4 12" xfId="6299"/>
    <cellStyle name="Normal 4 13" xfId="4241"/>
    <cellStyle name="Normal 4 14" xfId="2159"/>
    <cellStyle name="Normal 4 2" xfId="68"/>
    <cellStyle name="Normal 4 2 10" xfId="8396"/>
    <cellStyle name="Normal 4 2 11" xfId="6312"/>
    <cellStyle name="Normal 4 2 12" xfId="4254"/>
    <cellStyle name="Normal 4 2 13" xfId="2172"/>
    <cellStyle name="Normal 4 2 2" xfId="331"/>
    <cellStyle name="Normal 4 2 2 10" xfId="6557"/>
    <cellStyle name="Normal 4 2 2 11" xfId="4487"/>
    <cellStyle name="Normal 4 2 2 12" xfId="2417"/>
    <cellStyle name="Normal 4 2 2 2" xfId="588"/>
    <cellStyle name="Normal 4 2 2 2 10" xfId="4744"/>
    <cellStyle name="Normal 4 2 2 2 11" xfId="2674"/>
    <cellStyle name="Normal 4 2 2 2 2" xfId="1102"/>
    <cellStyle name="Normal 4 2 2 2 2 10" xfId="3188"/>
    <cellStyle name="Normal 4 2 2 2 2 2" xfId="2146"/>
    <cellStyle name="Normal 4 2 2 2 2 2 2" xfId="18790"/>
    <cellStyle name="Normal 4 2 2 2 2 2 3" xfId="16706"/>
    <cellStyle name="Normal 4 2 2 2 2 2 4" xfId="14622"/>
    <cellStyle name="Normal 4 2 2 2 2 2 5" xfId="12538"/>
    <cellStyle name="Normal 4 2 2 2 2 2 6" xfId="10454"/>
    <cellStyle name="Normal 4 2 2 2 2 2 7" xfId="8370"/>
    <cellStyle name="Normal 4 2 2 2 2 2 8" xfId="6286"/>
    <cellStyle name="Normal 4 2 2 2 2 2 9" xfId="4230"/>
    <cellStyle name="Normal 4 2 2 2 2 3" xfId="17748"/>
    <cellStyle name="Normal 4 2 2 2 2 4" xfId="15664"/>
    <cellStyle name="Normal 4 2 2 2 2 5" xfId="13580"/>
    <cellStyle name="Normal 4 2 2 2 2 6" xfId="11496"/>
    <cellStyle name="Normal 4 2 2 2 2 7" xfId="9412"/>
    <cellStyle name="Normal 4 2 2 2 2 8" xfId="7328"/>
    <cellStyle name="Normal 4 2 2 2 2 9" xfId="5258"/>
    <cellStyle name="Normal 4 2 2 2 3" xfId="1632"/>
    <cellStyle name="Normal 4 2 2 2 3 2" xfId="18276"/>
    <cellStyle name="Normal 4 2 2 2 3 3" xfId="16192"/>
    <cellStyle name="Normal 4 2 2 2 3 4" xfId="14108"/>
    <cellStyle name="Normal 4 2 2 2 3 5" xfId="12024"/>
    <cellStyle name="Normal 4 2 2 2 3 6" xfId="9940"/>
    <cellStyle name="Normal 4 2 2 2 3 7" xfId="7856"/>
    <cellStyle name="Normal 4 2 2 2 3 8" xfId="5772"/>
    <cellStyle name="Normal 4 2 2 2 3 9" xfId="3716"/>
    <cellStyle name="Normal 4 2 2 2 4" xfId="17234"/>
    <cellStyle name="Normal 4 2 2 2 5" xfId="15150"/>
    <cellStyle name="Normal 4 2 2 2 6" xfId="13066"/>
    <cellStyle name="Normal 4 2 2 2 7" xfId="10982"/>
    <cellStyle name="Normal 4 2 2 2 8" xfId="8898"/>
    <cellStyle name="Normal 4 2 2 2 9" xfId="6814"/>
    <cellStyle name="Normal 4 2 2 3" xfId="845"/>
    <cellStyle name="Normal 4 2 2 3 10" xfId="2931"/>
    <cellStyle name="Normal 4 2 2 3 2" xfId="1889"/>
    <cellStyle name="Normal 4 2 2 3 2 2" xfId="18533"/>
    <cellStyle name="Normal 4 2 2 3 2 3" xfId="16449"/>
    <cellStyle name="Normal 4 2 2 3 2 4" xfId="14365"/>
    <cellStyle name="Normal 4 2 2 3 2 5" xfId="12281"/>
    <cellStyle name="Normal 4 2 2 3 2 6" xfId="10197"/>
    <cellStyle name="Normal 4 2 2 3 2 7" xfId="8113"/>
    <cellStyle name="Normal 4 2 2 3 2 8" xfId="6029"/>
    <cellStyle name="Normal 4 2 2 3 2 9" xfId="3973"/>
    <cellStyle name="Normal 4 2 2 3 3" xfId="17491"/>
    <cellStyle name="Normal 4 2 2 3 4" xfId="15407"/>
    <cellStyle name="Normal 4 2 2 3 5" xfId="13323"/>
    <cellStyle name="Normal 4 2 2 3 6" xfId="11239"/>
    <cellStyle name="Normal 4 2 2 3 7" xfId="9155"/>
    <cellStyle name="Normal 4 2 2 3 8" xfId="7071"/>
    <cellStyle name="Normal 4 2 2 3 9" xfId="5001"/>
    <cellStyle name="Normal 4 2 2 4" xfId="1375"/>
    <cellStyle name="Normal 4 2 2 4 2" xfId="18019"/>
    <cellStyle name="Normal 4 2 2 4 3" xfId="15935"/>
    <cellStyle name="Normal 4 2 2 4 4" xfId="13851"/>
    <cellStyle name="Normal 4 2 2 4 5" xfId="11767"/>
    <cellStyle name="Normal 4 2 2 4 6" xfId="9683"/>
    <cellStyle name="Normal 4 2 2 4 7" xfId="7599"/>
    <cellStyle name="Normal 4 2 2 4 8" xfId="5515"/>
    <cellStyle name="Normal 4 2 2 4 9" xfId="3459"/>
    <cellStyle name="Normal 4 2 2 5" xfId="16977"/>
    <cellStyle name="Normal 4 2 2 6" xfId="14893"/>
    <cellStyle name="Normal 4 2 2 7" xfId="12809"/>
    <cellStyle name="Normal 4 2 2 8" xfId="10725"/>
    <cellStyle name="Normal 4 2 2 9" xfId="8641"/>
    <cellStyle name="Normal 4 2 3" xfId="355"/>
    <cellStyle name="Normal 4 2 3 10" xfId="4511"/>
    <cellStyle name="Normal 4 2 3 11" xfId="2441"/>
    <cellStyle name="Normal 4 2 3 2" xfId="869"/>
    <cellStyle name="Normal 4 2 3 2 10" xfId="2955"/>
    <cellStyle name="Normal 4 2 3 2 2" xfId="1913"/>
    <cellStyle name="Normal 4 2 3 2 2 2" xfId="18557"/>
    <cellStyle name="Normal 4 2 3 2 2 3" xfId="16473"/>
    <cellStyle name="Normal 4 2 3 2 2 4" xfId="14389"/>
    <cellStyle name="Normal 4 2 3 2 2 5" xfId="12305"/>
    <cellStyle name="Normal 4 2 3 2 2 6" xfId="10221"/>
    <cellStyle name="Normal 4 2 3 2 2 7" xfId="8137"/>
    <cellStyle name="Normal 4 2 3 2 2 8" xfId="6053"/>
    <cellStyle name="Normal 4 2 3 2 2 9" xfId="3997"/>
    <cellStyle name="Normal 4 2 3 2 3" xfId="17515"/>
    <cellStyle name="Normal 4 2 3 2 4" xfId="15431"/>
    <cellStyle name="Normal 4 2 3 2 5" xfId="13347"/>
    <cellStyle name="Normal 4 2 3 2 6" xfId="11263"/>
    <cellStyle name="Normal 4 2 3 2 7" xfId="9179"/>
    <cellStyle name="Normal 4 2 3 2 8" xfId="7095"/>
    <cellStyle name="Normal 4 2 3 2 9" xfId="5025"/>
    <cellStyle name="Normal 4 2 3 3" xfId="1399"/>
    <cellStyle name="Normal 4 2 3 3 2" xfId="18043"/>
    <cellStyle name="Normal 4 2 3 3 3" xfId="15959"/>
    <cellStyle name="Normal 4 2 3 3 4" xfId="13875"/>
    <cellStyle name="Normal 4 2 3 3 5" xfId="11791"/>
    <cellStyle name="Normal 4 2 3 3 6" xfId="9707"/>
    <cellStyle name="Normal 4 2 3 3 7" xfId="7623"/>
    <cellStyle name="Normal 4 2 3 3 8" xfId="5539"/>
    <cellStyle name="Normal 4 2 3 3 9" xfId="3483"/>
    <cellStyle name="Normal 4 2 3 4" xfId="17001"/>
    <cellStyle name="Normal 4 2 3 5" xfId="14917"/>
    <cellStyle name="Normal 4 2 3 6" xfId="12833"/>
    <cellStyle name="Normal 4 2 3 7" xfId="10749"/>
    <cellStyle name="Normal 4 2 3 8" xfId="8665"/>
    <cellStyle name="Normal 4 2 3 9" xfId="6581"/>
    <cellStyle name="Normal 4 2 4" xfId="612"/>
    <cellStyle name="Normal 4 2 4 10" xfId="2698"/>
    <cellStyle name="Normal 4 2 4 2" xfId="1656"/>
    <cellStyle name="Normal 4 2 4 2 2" xfId="18300"/>
    <cellStyle name="Normal 4 2 4 2 3" xfId="16216"/>
    <cellStyle name="Normal 4 2 4 2 4" xfId="14132"/>
    <cellStyle name="Normal 4 2 4 2 5" xfId="12048"/>
    <cellStyle name="Normal 4 2 4 2 6" xfId="9964"/>
    <cellStyle name="Normal 4 2 4 2 7" xfId="7880"/>
    <cellStyle name="Normal 4 2 4 2 8" xfId="5796"/>
    <cellStyle name="Normal 4 2 4 2 9" xfId="3740"/>
    <cellStyle name="Normal 4 2 4 3" xfId="17258"/>
    <cellStyle name="Normal 4 2 4 4" xfId="15174"/>
    <cellStyle name="Normal 4 2 4 5" xfId="13090"/>
    <cellStyle name="Normal 4 2 4 6" xfId="11006"/>
    <cellStyle name="Normal 4 2 4 7" xfId="8922"/>
    <cellStyle name="Normal 4 2 4 8" xfId="6838"/>
    <cellStyle name="Normal 4 2 4 9" xfId="4768"/>
    <cellStyle name="Normal 4 2 5" xfId="1128"/>
    <cellStyle name="Normal 4 2 5 2" xfId="17774"/>
    <cellStyle name="Normal 4 2 5 3" xfId="15690"/>
    <cellStyle name="Normal 4 2 5 4" xfId="13606"/>
    <cellStyle name="Normal 4 2 5 5" xfId="11522"/>
    <cellStyle name="Normal 4 2 5 6" xfId="9438"/>
    <cellStyle name="Normal 4 2 5 7" xfId="7354"/>
    <cellStyle name="Normal 4 2 5 8" xfId="5282"/>
    <cellStyle name="Normal 4 2 5 9" xfId="3214"/>
    <cellStyle name="Normal 4 2 6" xfId="16732"/>
    <cellStyle name="Normal 4 2 7" xfId="14648"/>
    <cellStyle name="Normal 4 2 8" xfId="12564"/>
    <cellStyle name="Normal 4 2 9" xfId="10480"/>
    <cellStyle name="Normal 4 3" xfId="323"/>
    <cellStyle name="Normal 4 3 10" xfId="6549"/>
    <cellStyle name="Normal 4 3 11" xfId="4479"/>
    <cellStyle name="Normal 4 3 12" xfId="2409"/>
    <cellStyle name="Normal 4 3 2" xfId="580"/>
    <cellStyle name="Normal 4 3 2 10" xfId="4736"/>
    <cellStyle name="Normal 4 3 2 11" xfId="2666"/>
    <cellStyle name="Normal 4 3 2 2" xfId="1094"/>
    <cellStyle name="Normal 4 3 2 2 10" xfId="3180"/>
    <cellStyle name="Normal 4 3 2 2 2" xfId="2138"/>
    <cellStyle name="Normal 4 3 2 2 2 2" xfId="18782"/>
    <cellStyle name="Normal 4 3 2 2 2 3" xfId="16698"/>
    <cellStyle name="Normal 4 3 2 2 2 4" xfId="14614"/>
    <cellStyle name="Normal 4 3 2 2 2 5" xfId="12530"/>
    <cellStyle name="Normal 4 3 2 2 2 6" xfId="10446"/>
    <cellStyle name="Normal 4 3 2 2 2 7" xfId="8362"/>
    <cellStyle name="Normal 4 3 2 2 2 8" xfId="6278"/>
    <cellStyle name="Normal 4 3 2 2 2 9" xfId="4222"/>
    <cellStyle name="Normal 4 3 2 2 3" xfId="17740"/>
    <cellStyle name="Normal 4 3 2 2 4" xfId="15656"/>
    <cellStyle name="Normal 4 3 2 2 5" xfId="13572"/>
    <cellStyle name="Normal 4 3 2 2 6" xfId="11488"/>
    <cellStyle name="Normal 4 3 2 2 7" xfId="9404"/>
    <cellStyle name="Normal 4 3 2 2 8" xfId="7320"/>
    <cellStyle name="Normal 4 3 2 2 9" xfId="5250"/>
    <cellStyle name="Normal 4 3 2 3" xfId="1624"/>
    <cellStyle name="Normal 4 3 2 3 2" xfId="18268"/>
    <cellStyle name="Normal 4 3 2 3 3" xfId="16184"/>
    <cellStyle name="Normal 4 3 2 3 4" xfId="14100"/>
    <cellStyle name="Normal 4 3 2 3 5" xfId="12016"/>
    <cellStyle name="Normal 4 3 2 3 6" xfId="9932"/>
    <cellStyle name="Normal 4 3 2 3 7" xfId="7848"/>
    <cellStyle name="Normal 4 3 2 3 8" xfId="5764"/>
    <cellStyle name="Normal 4 3 2 3 9" xfId="3708"/>
    <cellStyle name="Normal 4 3 2 4" xfId="17226"/>
    <cellStyle name="Normal 4 3 2 5" xfId="15142"/>
    <cellStyle name="Normal 4 3 2 6" xfId="13058"/>
    <cellStyle name="Normal 4 3 2 7" xfId="10974"/>
    <cellStyle name="Normal 4 3 2 8" xfId="8890"/>
    <cellStyle name="Normal 4 3 2 9" xfId="6806"/>
    <cellStyle name="Normal 4 3 3" xfId="837"/>
    <cellStyle name="Normal 4 3 3 10" xfId="2923"/>
    <cellStyle name="Normal 4 3 3 2" xfId="1881"/>
    <cellStyle name="Normal 4 3 3 2 2" xfId="18525"/>
    <cellStyle name="Normal 4 3 3 2 3" xfId="16441"/>
    <cellStyle name="Normal 4 3 3 2 4" xfId="14357"/>
    <cellStyle name="Normal 4 3 3 2 5" xfId="12273"/>
    <cellStyle name="Normal 4 3 3 2 6" xfId="10189"/>
    <cellStyle name="Normal 4 3 3 2 7" xfId="8105"/>
    <cellStyle name="Normal 4 3 3 2 8" xfId="6021"/>
    <cellStyle name="Normal 4 3 3 2 9" xfId="3965"/>
    <cellStyle name="Normal 4 3 3 3" xfId="17483"/>
    <cellStyle name="Normal 4 3 3 4" xfId="15399"/>
    <cellStyle name="Normal 4 3 3 5" xfId="13315"/>
    <cellStyle name="Normal 4 3 3 6" xfId="11231"/>
    <cellStyle name="Normal 4 3 3 7" xfId="9147"/>
    <cellStyle name="Normal 4 3 3 8" xfId="7063"/>
    <cellStyle name="Normal 4 3 3 9" xfId="4993"/>
    <cellStyle name="Normal 4 3 4" xfId="1367"/>
    <cellStyle name="Normal 4 3 4 2" xfId="18011"/>
    <cellStyle name="Normal 4 3 4 3" xfId="15927"/>
    <cellStyle name="Normal 4 3 4 4" xfId="13843"/>
    <cellStyle name="Normal 4 3 4 5" xfId="11759"/>
    <cellStyle name="Normal 4 3 4 6" xfId="9675"/>
    <cellStyle name="Normal 4 3 4 7" xfId="7591"/>
    <cellStyle name="Normal 4 3 4 8" xfId="5507"/>
    <cellStyle name="Normal 4 3 4 9" xfId="3451"/>
    <cellStyle name="Normal 4 3 5" xfId="16969"/>
    <cellStyle name="Normal 4 3 6" xfId="14885"/>
    <cellStyle name="Normal 4 3 7" xfId="12801"/>
    <cellStyle name="Normal 4 3 8" xfId="10717"/>
    <cellStyle name="Normal 4 3 9" xfId="8633"/>
    <cellStyle name="Normal 4 4" xfId="342"/>
    <cellStyle name="Normal 4 4 10" xfId="4498"/>
    <cellStyle name="Normal 4 4 11" xfId="2428"/>
    <cellStyle name="Normal 4 4 2" xfId="856"/>
    <cellStyle name="Normal 4 4 2 10" xfId="2942"/>
    <cellStyle name="Normal 4 4 2 2" xfId="1900"/>
    <cellStyle name="Normal 4 4 2 2 2" xfId="18544"/>
    <cellStyle name="Normal 4 4 2 2 3" xfId="16460"/>
    <cellStyle name="Normal 4 4 2 2 4" xfId="14376"/>
    <cellStyle name="Normal 4 4 2 2 5" xfId="12292"/>
    <cellStyle name="Normal 4 4 2 2 6" xfId="10208"/>
    <cellStyle name="Normal 4 4 2 2 7" xfId="8124"/>
    <cellStyle name="Normal 4 4 2 2 8" xfId="6040"/>
    <cellStyle name="Normal 4 4 2 2 9" xfId="3984"/>
    <cellStyle name="Normal 4 4 2 3" xfId="17502"/>
    <cellStyle name="Normal 4 4 2 4" xfId="15418"/>
    <cellStyle name="Normal 4 4 2 5" xfId="13334"/>
    <cellStyle name="Normal 4 4 2 6" xfId="11250"/>
    <cellStyle name="Normal 4 4 2 7" xfId="9166"/>
    <cellStyle name="Normal 4 4 2 8" xfId="7082"/>
    <cellStyle name="Normal 4 4 2 9" xfId="5012"/>
    <cellStyle name="Normal 4 4 3" xfId="1386"/>
    <cellStyle name="Normal 4 4 3 2" xfId="18030"/>
    <cellStyle name="Normal 4 4 3 3" xfId="15946"/>
    <cellStyle name="Normal 4 4 3 4" xfId="13862"/>
    <cellStyle name="Normal 4 4 3 5" xfId="11778"/>
    <cellStyle name="Normal 4 4 3 6" xfId="9694"/>
    <cellStyle name="Normal 4 4 3 7" xfId="7610"/>
    <cellStyle name="Normal 4 4 3 8" xfId="5526"/>
    <cellStyle name="Normal 4 4 3 9" xfId="3470"/>
    <cellStyle name="Normal 4 4 4" xfId="16988"/>
    <cellStyle name="Normal 4 4 5" xfId="14904"/>
    <cellStyle name="Normal 4 4 6" xfId="12820"/>
    <cellStyle name="Normal 4 4 7" xfId="10736"/>
    <cellStyle name="Normal 4 4 8" xfId="8652"/>
    <cellStyle name="Normal 4 4 9" xfId="6568"/>
    <cellStyle name="Normal 4 5" xfId="599"/>
    <cellStyle name="Normal 4 5 10" xfId="2685"/>
    <cellStyle name="Normal 4 5 2" xfId="1643"/>
    <cellStyle name="Normal 4 5 2 2" xfId="18287"/>
    <cellStyle name="Normal 4 5 2 3" xfId="16203"/>
    <cellStyle name="Normal 4 5 2 4" xfId="14119"/>
    <cellStyle name="Normal 4 5 2 5" xfId="12035"/>
    <cellStyle name="Normal 4 5 2 6" xfId="9951"/>
    <cellStyle name="Normal 4 5 2 7" xfId="7867"/>
    <cellStyle name="Normal 4 5 2 8" xfId="5783"/>
    <cellStyle name="Normal 4 5 2 9" xfId="3727"/>
    <cellStyle name="Normal 4 5 3" xfId="17245"/>
    <cellStyle name="Normal 4 5 4" xfId="15161"/>
    <cellStyle name="Normal 4 5 5" xfId="13077"/>
    <cellStyle name="Normal 4 5 6" xfId="10993"/>
    <cellStyle name="Normal 4 5 7" xfId="8909"/>
    <cellStyle name="Normal 4 5 8" xfId="6825"/>
    <cellStyle name="Normal 4 5 9" xfId="4755"/>
    <cellStyle name="Normal 4 6" xfId="1115"/>
    <cellStyle name="Normal 4 6 2" xfId="17761"/>
    <cellStyle name="Normal 4 6 3" xfId="15677"/>
    <cellStyle name="Normal 4 6 4" xfId="13593"/>
    <cellStyle name="Normal 4 6 5" xfId="11509"/>
    <cellStyle name="Normal 4 6 6" xfId="9425"/>
    <cellStyle name="Normal 4 6 7" xfId="7341"/>
    <cellStyle name="Normal 4 6 8" xfId="5269"/>
    <cellStyle name="Normal 4 6 9" xfId="3201"/>
    <cellStyle name="Normal 4 7" xfId="16719"/>
    <cellStyle name="Normal 4 8" xfId="14635"/>
    <cellStyle name="Normal 4 9" xfId="12551"/>
    <cellStyle name="Normal 5" xfId="56"/>
    <cellStyle name="Normal 5 10" xfId="8384"/>
    <cellStyle name="Normal 5 11" xfId="6300"/>
    <cellStyle name="Normal 5 12" xfId="4242"/>
    <cellStyle name="Normal 5 13" xfId="2160"/>
    <cellStyle name="Normal 5 2" xfId="324"/>
    <cellStyle name="Normal 5 2 10" xfId="6550"/>
    <cellStyle name="Normal 5 2 11" xfId="4480"/>
    <cellStyle name="Normal 5 2 12" xfId="2410"/>
    <cellStyle name="Normal 5 2 2" xfId="581"/>
    <cellStyle name="Normal 5 2 2 10" xfId="4737"/>
    <cellStyle name="Normal 5 2 2 11" xfId="2667"/>
    <cellStyle name="Normal 5 2 2 2" xfId="1095"/>
    <cellStyle name="Normal 5 2 2 2 10" xfId="3181"/>
    <cellStyle name="Normal 5 2 2 2 2" xfId="2139"/>
    <cellStyle name="Normal 5 2 2 2 2 2" xfId="18783"/>
    <cellStyle name="Normal 5 2 2 2 2 3" xfId="16699"/>
    <cellStyle name="Normal 5 2 2 2 2 4" xfId="14615"/>
    <cellStyle name="Normal 5 2 2 2 2 5" xfId="12531"/>
    <cellStyle name="Normal 5 2 2 2 2 6" xfId="10447"/>
    <cellStyle name="Normal 5 2 2 2 2 7" xfId="8363"/>
    <cellStyle name="Normal 5 2 2 2 2 8" xfId="6279"/>
    <cellStyle name="Normal 5 2 2 2 2 9" xfId="4223"/>
    <cellStyle name="Normal 5 2 2 2 3" xfId="17741"/>
    <cellStyle name="Normal 5 2 2 2 4" xfId="15657"/>
    <cellStyle name="Normal 5 2 2 2 5" xfId="13573"/>
    <cellStyle name="Normal 5 2 2 2 6" xfId="11489"/>
    <cellStyle name="Normal 5 2 2 2 7" xfId="9405"/>
    <cellStyle name="Normal 5 2 2 2 8" xfId="7321"/>
    <cellStyle name="Normal 5 2 2 2 9" xfId="5251"/>
    <cellStyle name="Normal 5 2 2 3" xfId="1625"/>
    <cellStyle name="Normal 5 2 2 3 2" xfId="18269"/>
    <cellStyle name="Normal 5 2 2 3 3" xfId="16185"/>
    <cellStyle name="Normal 5 2 2 3 4" xfId="14101"/>
    <cellStyle name="Normal 5 2 2 3 5" xfId="12017"/>
    <cellStyle name="Normal 5 2 2 3 6" xfId="9933"/>
    <cellStyle name="Normal 5 2 2 3 7" xfId="7849"/>
    <cellStyle name="Normal 5 2 2 3 8" xfId="5765"/>
    <cellStyle name="Normal 5 2 2 3 9" xfId="3709"/>
    <cellStyle name="Normal 5 2 2 4" xfId="17227"/>
    <cellStyle name="Normal 5 2 2 5" xfId="15143"/>
    <cellStyle name="Normal 5 2 2 6" xfId="13059"/>
    <cellStyle name="Normal 5 2 2 7" xfId="10975"/>
    <cellStyle name="Normal 5 2 2 8" xfId="8891"/>
    <cellStyle name="Normal 5 2 2 9" xfId="6807"/>
    <cellStyle name="Normal 5 2 3" xfId="838"/>
    <cellStyle name="Normal 5 2 3 10" xfId="2924"/>
    <cellStyle name="Normal 5 2 3 2" xfId="1882"/>
    <cellStyle name="Normal 5 2 3 2 2" xfId="18526"/>
    <cellStyle name="Normal 5 2 3 2 3" xfId="16442"/>
    <cellStyle name="Normal 5 2 3 2 4" xfId="14358"/>
    <cellStyle name="Normal 5 2 3 2 5" xfId="12274"/>
    <cellStyle name="Normal 5 2 3 2 6" xfId="10190"/>
    <cellStyle name="Normal 5 2 3 2 7" xfId="8106"/>
    <cellStyle name="Normal 5 2 3 2 8" xfId="6022"/>
    <cellStyle name="Normal 5 2 3 2 9" xfId="3966"/>
    <cellStyle name="Normal 5 2 3 3" xfId="17484"/>
    <cellStyle name="Normal 5 2 3 4" xfId="15400"/>
    <cellStyle name="Normal 5 2 3 5" xfId="13316"/>
    <cellStyle name="Normal 5 2 3 6" xfId="11232"/>
    <cellStyle name="Normal 5 2 3 7" xfId="9148"/>
    <cellStyle name="Normal 5 2 3 8" xfId="7064"/>
    <cellStyle name="Normal 5 2 3 9" xfId="4994"/>
    <cellStyle name="Normal 5 2 4" xfId="1368"/>
    <cellStyle name="Normal 5 2 4 2" xfId="18012"/>
    <cellStyle name="Normal 5 2 4 3" xfId="15928"/>
    <cellStyle name="Normal 5 2 4 4" xfId="13844"/>
    <cellStyle name="Normal 5 2 4 5" xfId="11760"/>
    <cellStyle name="Normal 5 2 4 6" xfId="9676"/>
    <cellStyle name="Normal 5 2 4 7" xfId="7592"/>
    <cellStyle name="Normal 5 2 4 8" xfId="5508"/>
    <cellStyle name="Normal 5 2 4 9" xfId="3452"/>
    <cellStyle name="Normal 5 2 5" xfId="16970"/>
    <cellStyle name="Normal 5 2 6" xfId="14886"/>
    <cellStyle name="Normal 5 2 7" xfId="12802"/>
    <cellStyle name="Normal 5 2 8" xfId="10718"/>
    <cellStyle name="Normal 5 2 9" xfId="8634"/>
    <cellStyle name="Normal 5 3" xfId="343"/>
    <cellStyle name="Normal 5 3 10" xfId="4499"/>
    <cellStyle name="Normal 5 3 11" xfId="2429"/>
    <cellStyle name="Normal 5 3 2" xfId="857"/>
    <cellStyle name="Normal 5 3 2 10" xfId="2943"/>
    <cellStyle name="Normal 5 3 2 2" xfId="1901"/>
    <cellStyle name="Normal 5 3 2 2 2" xfId="18545"/>
    <cellStyle name="Normal 5 3 2 2 3" xfId="16461"/>
    <cellStyle name="Normal 5 3 2 2 4" xfId="14377"/>
    <cellStyle name="Normal 5 3 2 2 5" xfId="12293"/>
    <cellStyle name="Normal 5 3 2 2 6" xfId="10209"/>
    <cellStyle name="Normal 5 3 2 2 7" xfId="8125"/>
    <cellStyle name="Normal 5 3 2 2 8" xfId="6041"/>
    <cellStyle name="Normal 5 3 2 2 9" xfId="3985"/>
    <cellStyle name="Normal 5 3 2 3" xfId="17503"/>
    <cellStyle name="Normal 5 3 2 4" xfId="15419"/>
    <cellStyle name="Normal 5 3 2 5" xfId="13335"/>
    <cellStyle name="Normal 5 3 2 6" xfId="11251"/>
    <cellStyle name="Normal 5 3 2 7" xfId="9167"/>
    <cellStyle name="Normal 5 3 2 8" xfId="7083"/>
    <cellStyle name="Normal 5 3 2 9" xfId="5013"/>
    <cellStyle name="Normal 5 3 3" xfId="1387"/>
    <cellStyle name="Normal 5 3 3 2" xfId="18031"/>
    <cellStyle name="Normal 5 3 3 3" xfId="15947"/>
    <cellStyle name="Normal 5 3 3 4" xfId="13863"/>
    <cellStyle name="Normal 5 3 3 5" xfId="11779"/>
    <cellStyle name="Normal 5 3 3 6" xfId="9695"/>
    <cellStyle name="Normal 5 3 3 7" xfId="7611"/>
    <cellStyle name="Normal 5 3 3 8" xfId="5527"/>
    <cellStyle name="Normal 5 3 3 9" xfId="3471"/>
    <cellStyle name="Normal 5 3 4" xfId="16989"/>
    <cellStyle name="Normal 5 3 5" xfId="14905"/>
    <cellStyle name="Normal 5 3 6" xfId="12821"/>
    <cellStyle name="Normal 5 3 7" xfId="10737"/>
    <cellStyle name="Normal 5 3 8" xfId="8653"/>
    <cellStyle name="Normal 5 3 9" xfId="6569"/>
    <cellStyle name="Normal 5 4" xfId="600"/>
    <cellStyle name="Normal 5 4 10" xfId="2686"/>
    <cellStyle name="Normal 5 4 2" xfId="1644"/>
    <cellStyle name="Normal 5 4 2 2" xfId="18288"/>
    <cellStyle name="Normal 5 4 2 3" xfId="16204"/>
    <cellStyle name="Normal 5 4 2 4" xfId="14120"/>
    <cellStyle name="Normal 5 4 2 5" xfId="12036"/>
    <cellStyle name="Normal 5 4 2 6" xfId="9952"/>
    <cellStyle name="Normal 5 4 2 7" xfId="7868"/>
    <cellStyle name="Normal 5 4 2 8" xfId="5784"/>
    <cellStyle name="Normal 5 4 2 9" xfId="3728"/>
    <cellStyle name="Normal 5 4 3" xfId="17246"/>
    <cellStyle name="Normal 5 4 4" xfId="15162"/>
    <cellStyle name="Normal 5 4 5" xfId="13078"/>
    <cellStyle name="Normal 5 4 6" xfId="10994"/>
    <cellStyle name="Normal 5 4 7" xfId="8910"/>
    <cellStyle name="Normal 5 4 8" xfId="6826"/>
    <cellStyle name="Normal 5 4 9" xfId="4756"/>
    <cellStyle name="Normal 5 5" xfId="1116"/>
    <cellStyle name="Normal 5 5 2" xfId="17762"/>
    <cellStyle name="Normal 5 5 3" xfId="15678"/>
    <cellStyle name="Normal 5 5 4" xfId="13594"/>
    <cellStyle name="Normal 5 5 5" xfId="11510"/>
    <cellStyle name="Normal 5 5 6" xfId="9426"/>
    <cellStyle name="Normal 5 5 7" xfId="7342"/>
    <cellStyle name="Normal 5 5 8" xfId="5270"/>
    <cellStyle name="Normal 5 5 9" xfId="3202"/>
    <cellStyle name="Normal 5 6" xfId="16720"/>
    <cellStyle name="Normal 5 7" xfId="14636"/>
    <cellStyle name="Normal 5 8" xfId="12552"/>
    <cellStyle name="Normal 5 9" xfId="10468"/>
    <cellStyle name="Normal 6" xfId="69"/>
    <cellStyle name="Normal 6 10" xfId="6313"/>
    <cellStyle name="Normal 6 11" xfId="4255"/>
    <cellStyle name="Normal 6 12" xfId="2173"/>
    <cellStyle name="Normal 6 2" xfId="356"/>
    <cellStyle name="Normal 6 2 10" xfId="4512"/>
    <cellStyle name="Normal 6 2 11" xfId="2442"/>
    <cellStyle name="Normal 6 2 2" xfId="870"/>
    <cellStyle name="Normal 6 2 2 10" xfId="2956"/>
    <cellStyle name="Normal 6 2 2 2" xfId="1914"/>
    <cellStyle name="Normal 6 2 2 2 2" xfId="18558"/>
    <cellStyle name="Normal 6 2 2 2 3" xfId="16474"/>
    <cellStyle name="Normal 6 2 2 2 4" xfId="14390"/>
    <cellStyle name="Normal 6 2 2 2 5" xfId="12306"/>
    <cellStyle name="Normal 6 2 2 2 6" xfId="10222"/>
    <cellStyle name="Normal 6 2 2 2 7" xfId="8138"/>
    <cellStyle name="Normal 6 2 2 2 8" xfId="6054"/>
    <cellStyle name="Normal 6 2 2 2 9" xfId="3998"/>
    <cellStyle name="Normal 6 2 2 3" xfId="17516"/>
    <cellStyle name="Normal 6 2 2 4" xfId="15432"/>
    <cellStyle name="Normal 6 2 2 5" xfId="13348"/>
    <cellStyle name="Normal 6 2 2 6" xfId="11264"/>
    <cellStyle name="Normal 6 2 2 7" xfId="9180"/>
    <cellStyle name="Normal 6 2 2 8" xfId="7096"/>
    <cellStyle name="Normal 6 2 2 9" xfId="5026"/>
    <cellStyle name="Normal 6 2 3" xfId="1400"/>
    <cellStyle name="Normal 6 2 3 2" xfId="18044"/>
    <cellStyle name="Normal 6 2 3 3" xfId="15960"/>
    <cellStyle name="Normal 6 2 3 4" xfId="13876"/>
    <cellStyle name="Normal 6 2 3 5" xfId="11792"/>
    <cellStyle name="Normal 6 2 3 6" xfId="9708"/>
    <cellStyle name="Normal 6 2 3 7" xfId="7624"/>
    <cellStyle name="Normal 6 2 3 8" xfId="5540"/>
    <cellStyle name="Normal 6 2 3 9" xfId="3484"/>
    <cellStyle name="Normal 6 2 4" xfId="17002"/>
    <cellStyle name="Normal 6 2 5" xfId="14918"/>
    <cellStyle name="Normal 6 2 6" xfId="12834"/>
    <cellStyle name="Normal 6 2 7" xfId="10750"/>
    <cellStyle name="Normal 6 2 8" xfId="8666"/>
    <cellStyle name="Normal 6 2 9" xfId="6582"/>
    <cellStyle name="Normal 6 3" xfId="613"/>
    <cellStyle name="Normal 6 3 10" xfId="2699"/>
    <cellStyle name="Normal 6 3 2" xfId="1657"/>
    <cellStyle name="Normal 6 3 2 2" xfId="18301"/>
    <cellStyle name="Normal 6 3 2 3" xfId="16217"/>
    <cellStyle name="Normal 6 3 2 4" xfId="14133"/>
    <cellStyle name="Normal 6 3 2 5" xfId="12049"/>
    <cellStyle name="Normal 6 3 2 6" xfId="9965"/>
    <cellStyle name="Normal 6 3 2 7" xfId="7881"/>
    <cellStyle name="Normal 6 3 2 8" xfId="5797"/>
    <cellStyle name="Normal 6 3 2 9" xfId="3741"/>
    <cellStyle name="Normal 6 3 3" xfId="17259"/>
    <cellStyle name="Normal 6 3 4" xfId="15175"/>
    <cellStyle name="Normal 6 3 5" xfId="13091"/>
    <cellStyle name="Normal 6 3 6" xfId="11007"/>
    <cellStyle name="Normal 6 3 7" xfId="8923"/>
    <cellStyle name="Normal 6 3 8" xfId="6839"/>
    <cellStyle name="Normal 6 3 9" xfId="4769"/>
    <cellStyle name="Normal 6 4" xfId="1129"/>
    <cellStyle name="Normal 6 4 2" xfId="17775"/>
    <cellStyle name="Normal 6 4 3" xfId="15691"/>
    <cellStyle name="Normal 6 4 4" xfId="13607"/>
    <cellStyle name="Normal 6 4 5" xfId="11523"/>
    <cellStyle name="Normal 6 4 6" xfId="9439"/>
    <cellStyle name="Normal 6 4 7" xfId="7355"/>
    <cellStyle name="Normal 6 4 8" xfId="5283"/>
    <cellStyle name="Normal 6 4 9" xfId="3215"/>
    <cellStyle name="Normal 6 5" xfId="16733"/>
    <cellStyle name="Normal 6 6" xfId="14649"/>
    <cellStyle name="Normal 6 7" xfId="12565"/>
    <cellStyle name="Normal 6 8" xfId="10481"/>
    <cellStyle name="Normal 6 9" xfId="8397"/>
    <cellStyle name="Note" xfId="16" builtinId="10" customBuiltin="1"/>
    <cellStyle name="Output" xfId="11" builtinId="21" customBuiltin="1"/>
    <cellStyle name="Percent" xfId="43" builtinId="5"/>
    <cellStyle name="Percent 2" xfId="85"/>
    <cellStyle name="Percent 2 10" xfId="6327"/>
    <cellStyle name="Percent 2 11" xfId="4268"/>
    <cellStyle name="Percent 2 12" xfId="2187"/>
    <cellStyle name="Percent 2 2" xfId="369"/>
    <cellStyle name="Percent 2 2 10" xfId="4525"/>
    <cellStyle name="Percent 2 2 11" xfId="2455"/>
    <cellStyle name="Percent 2 2 2" xfId="883"/>
    <cellStyle name="Percent 2 2 2 10" xfId="2969"/>
    <cellStyle name="Percent 2 2 2 2" xfId="1927"/>
    <cellStyle name="Percent 2 2 2 2 2" xfId="18571"/>
    <cellStyle name="Percent 2 2 2 2 3" xfId="16487"/>
    <cellStyle name="Percent 2 2 2 2 4" xfId="14403"/>
    <cellStyle name="Percent 2 2 2 2 5" xfId="12319"/>
    <cellStyle name="Percent 2 2 2 2 6" xfId="10235"/>
    <cellStyle name="Percent 2 2 2 2 7" xfId="8151"/>
    <cellStyle name="Percent 2 2 2 2 8" xfId="6067"/>
    <cellStyle name="Percent 2 2 2 2 9" xfId="4011"/>
    <cellStyle name="Percent 2 2 2 3" xfId="17529"/>
    <cellStyle name="Percent 2 2 2 4" xfId="15445"/>
    <cellStyle name="Percent 2 2 2 5" xfId="13361"/>
    <cellStyle name="Percent 2 2 2 6" xfId="11277"/>
    <cellStyle name="Percent 2 2 2 7" xfId="9193"/>
    <cellStyle name="Percent 2 2 2 8" xfId="7109"/>
    <cellStyle name="Percent 2 2 2 9" xfId="5039"/>
    <cellStyle name="Percent 2 2 3" xfId="1413"/>
    <cellStyle name="Percent 2 2 3 2" xfId="18057"/>
    <cellStyle name="Percent 2 2 3 3" xfId="15973"/>
    <cellStyle name="Percent 2 2 3 4" xfId="13889"/>
    <cellStyle name="Percent 2 2 3 5" xfId="11805"/>
    <cellStyle name="Percent 2 2 3 6" xfId="9721"/>
    <cellStyle name="Percent 2 2 3 7" xfId="7637"/>
    <cellStyle name="Percent 2 2 3 8" xfId="5553"/>
    <cellStyle name="Percent 2 2 3 9" xfId="3497"/>
    <cellStyle name="Percent 2 2 4" xfId="17015"/>
    <cellStyle name="Percent 2 2 5" xfId="14931"/>
    <cellStyle name="Percent 2 2 6" xfId="12847"/>
    <cellStyle name="Percent 2 2 7" xfId="10763"/>
    <cellStyle name="Percent 2 2 8" xfId="8679"/>
    <cellStyle name="Percent 2 2 9" xfId="6595"/>
    <cellStyle name="Percent 2 3" xfId="626"/>
    <cellStyle name="Percent 2 3 10" xfId="2712"/>
    <cellStyle name="Percent 2 3 2" xfId="1670"/>
    <cellStyle name="Percent 2 3 2 2" xfId="18314"/>
    <cellStyle name="Percent 2 3 2 3" xfId="16230"/>
    <cellStyle name="Percent 2 3 2 4" xfId="14146"/>
    <cellStyle name="Percent 2 3 2 5" xfId="12062"/>
    <cellStyle name="Percent 2 3 2 6" xfId="9978"/>
    <cellStyle name="Percent 2 3 2 7" xfId="7894"/>
    <cellStyle name="Percent 2 3 2 8" xfId="5810"/>
    <cellStyle name="Percent 2 3 2 9" xfId="3754"/>
    <cellStyle name="Percent 2 3 3" xfId="17272"/>
    <cellStyle name="Percent 2 3 4" xfId="15188"/>
    <cellStyle name="Percent 2 3 5" xfId="13104"/>
    <cellStyle name="Percent 2 3 6" xfId="11020"/>
    <cellStyle name="Percent 2 3 7" xfId="8936"/>
    <cellStyle name="Percent 2 3 8" xfId="6852"/>
    <cellStyle name="Percent 2 3 9" xfId="4782"/>
    <cellStyle name="Percent 2 4" xfId="1145"/>
    <cellStyle name="Percent 2 4 2" xfId="17789"/>
    <cellStyle name="Percent 2 4 3" xfId="15705"/>
    <cellStyle name="Percent 2 4 4" xfId="13621"/>
    <cellStyle name="Percent 2 4 5" xfId="11537"/>
    <cellStyle name="Percent 2 4 6" xfId="9453"/>
    <cellStyle name="Percent 2 4 7" xfId="7369"/>
    <cellStyle name="Percent 2 4 8" xfId="5296"/>
    <cellStyle name="Percent 2 4 9" xfId="3229"/>
    <cellStyle name="Percent 2 5" xfId="16747"/>
    <cellStyle name="Percent 2 6" xfId="14663"/>
    <cellStyle name="Percent 2 7" xfId="12579"/>
    <cellStyle name="Percent 2 8" xfId="10495"/>
    <cellStyle name="Percent 2 9" xfId="8411"/>
    <cellStyle name="Percent 3" xfId="82"/>
    <cellStyle name="Percent 3 2" xfId="1142"/>
    <cellStyle name="Percent 4" xfId="71"/>
    <cellStyle name="Percent 4 10" xfId="6315"/>
    <cellStyle name="Percent 4 11" xfId="4257"/>
    <cellStyle name="Percent 4 12" xfId="2175"/>
    <cellStyle name="Percent 4 2" xfId="358"/>
    <cellStyle name="Percent 4 2 10" xfId="4514"/>
    <cellStyle name="Percent 4 2 11" xfId="2444"/>
    <cellStyle name="Percent 4 2 2" xfId="872"/>
    <cellStyle name="Percent 4 2 2 10" xfId="2958"/>
    <cellStyle name="Percent 4 2 2 2" xfId="1916"/>
    <cellStyle name="Percent 4 2 2 2 2" xfId="18560"/>
    <cellStyle name="Percent 4 2 2 2 3" xfId="16476"/>
    <cellStyle name="Percent 4 2 2 2 4" xfId="14392"/>
    <cellStyle name="Percent 4 2 2 2 5" xfId="12308"/>
    <cellStyle name="Percent 4 2 2 2 6" xfId="10224"/>
    <cellStyle name="Percent 4 2 2 2 7" xfId="8140"/>
    <cellStyle name="Percent 4 2 2 2 8" xfId="6056"/>
    <cellStyle name="Percent 4 2 2 2 9" xfId="4000"/>
    <cellStyle name="Percent 4 2 2 3" xfId="17518"/>
    <cellStyle name="Percent 4 2 2 4" xfId="15434"/>
    <cellStyle name="Percent 4 2 2 5" xfId="13350"/>
    <cellStyle name="Percent 4 2 2 6" xfId="11266"/>
    <cellStyle name="Percent 4 2 2 7" xfId="9182"/>
    <cellStyle name="Percent 4 2 2 8" xfId="7098"/>
    <cellStyle name="Percent 4 2 2 9" xfId="5028"/>
    <cellStyle name="Percent 4 2 3" xfId="1402"/>
    <cellStyle name="Percent 4 2 3 2" xfId="18046"/>
    <cellStyle name="Percent 4 2 3 3" xfId="15962"/>
    <cellStyle name="Percent 4 2 3 4" xfId="13878"/>
    <cellStyle name="Percent 4 2 3 5" xfId="11794"/>
    <cellStyle name="Percent 4 2 3 6" xfId="9710"/>
    <cellStyle name="Percent 4 2 3 7" xfId="7626"/>
    <cellStyle name="Percent 4 2 3 8" xfId="5542"/>
    <cellStyle name="Percent 4 2 3 9" xfId="3486"/>
    <cellStyle name="Percent 4 2 4" xfId="17004"/>
    <cellStyle name="Percent 4 2 5" xfId="14920"/>
    <cellStyle name="Percent 4 2 6" xfId="12836"/>
    <cellStyle name="Percent 4 2 7" xfId="10752"/>
    <cellStyle name="Percent 4 2 8" xfId="8668"/>
    <cellStyle name="Percent 4 2 9" xfId="6584"/>
    <cellStyle name="Percent 4 3" xfId="615"/>
    <cellStyle name="Percent 4 3 10" xfId="2701"/>
    <cellStyle name="Percent 4 3 2" xfId="1659"/>
    <cellStyle name="Percent 4 3 2 2" xfId="18303"/>
    <cellStyle name="Percent 4 3 2 3" xfId="16219"/>
    <cellStyle name="Percent 4 3 2 4" xfId="14135"/>
    <cellStyle name="Percent 4 3 2 5" xfId="12051"/>
    <cellStyle name="Percent 4 3 2 6" xfId="9967"/>
    <cellStyle name="Percent 4 3 2 7" xfId="7883"/>
    <cellStyle name="Percent 4 3 2 8" xfId="5799"/>
    <cellStyle name="Percent 4 3 2 9" xfId="3743"/>
    <cellStyle name="Percent 4 3 3" xfId="17261"/>
    <cellStyle name="Percent 4 3 4" xfId="15177"/>
    <cellStyle name="Percent 4 3 5" xfId="13093"/>
    <cellStyle name="Percent 4 3 6" xfId="11009"/>
    <cellStyle name="Percent 4 3 7" xfId="8925"/>
    <cellStyle name="Percent 4 3 8" xfId="6841"/>
    <cellStyle name="Percent 4 3 9" xfId="4771"/>
    <cellStyle name="Percent 4 4" xfId="1131"/>
    <cellStyle name="Percent 4 4 2" xfId="17777"/>
    <cellStyle name="Percent 4 4 3" xfId="15693"/>
    <cellStyle name="Percent 4 4 4" xfId="13609"/>
    <cellStyle name="Percent 4 4 5" xfId="11525"/>
    <cellStyle name="Percent 4 4 6" xfId="9441"/>
    <cellStyle name="Percent 4 4 7" xfId="7357"/>
    <cellStyle name="Percent 4 4 8" xfId="5285"/>
    <cellStyle name="Percent 4 4 9" xfId="3217"/>
    <cellStyle name="Percent 4 5" xfId="16735"/>
    <cellStyle name="Percent 4 6" xfId="14651"/>
    <cellStyle name="Percent 4 7" xfId="12567"/>
    <cellStyle name="Percent 4 8" xfId="10483"/>
    <cellStyle name="Percent 4 9" xfId="8399"/>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424"/>
  <sheetViews>
    <sheetView showGridLines="0" tabSelected="1" zoomScaleNormal="100" workbookViewId="0">
      <selection activeCell="K16" sqref="K16"/>
    </sheetView>
  </sheetViews>
  <sheetFormatPr defaultColWidth="9.109375" defaultRowHeight="13.2" x14ac:dyDescent="0.25"/>
  <cols>
    <col min="1" max="1" width="35" style="10" customWidth="1"/>
    <col min="2" max="2" width="14" style="10" customWidth="1"/>
    <col min="3" max="3" width="16.44140625" style="10" customWidth="1"/>
    <col min="4" max="4" width="13.33203125" style="10" customWidth="1"/>
    <col min="5" max="5" width="10.6640625" style="10" customWidth="1"/>
    <col min="6" max="6" width="15.5546875" style="10" bestFit="1" customWidth="1"/>
    <col min="7" max="8" width="16" style="10" bestFit="1" customWidth="1"/>
    <col min="9" max="9" width="15.5546875" style="10" bestFit="1" customWidth="1"/>
    <col min="10" max="10" width="18.6640625" style="10" bestFit="1" customWidth="1"/>
    <col min="11" max="11" width="18.6640625" style="170" bestFit="1" customWidth="1"/>
    <col min="12" max="12" width="17.109375" style="170" customWidth="1"/>
    <col min="13" max="16384" width="9.109375" style="10"/>
  </cols>
  <sheetData>
    <row r="3" spans="1:12" x14ac:dyDescent="0.25">
      <c r="H3" s="125">
        <v>43921</v>
      </c>
    </row>
    <row r="7" spans="1:12" x14ac:dyDescent="0.25">
      <c r="A7" s="107" t="str">
        <f>"Market Profile - "&amp; TEXT($H$3,"MMM")&amp;" "&amp;TEXT($H$3,"YYYY")</f>
        <v>Market Profile - Mar 2020</v>
      </c>
    </row>
    <row r="8" spans="1:12" x14ac:dyDescent="0.25">
      <c r="A8" s="107"/>
      <c r="G8" s="374" t="s">
        <v>188</v>
      </c>
      <c r="H8" s="374"/>
      <c r="I8" s="374"/>
    </row>
    <row r="9" spans="1:12" x14ac:dyDescent="0.25">
      <c r="A9" s="107"/>
      <c r="G9" s="374"/>
      <c r="H9" s="374"/>
      <c r="I9" s="374"/>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6" t="s">
        <v>160</v>
      </c>
      <c r="B13" s="269" t="s">
        <v>1</v>
      </c>
      <c r="C13" s="269" t="s">
        <v>169</v>
      </c>
      <c r="D13" s="269" t="s">
        <v>169</v>
      </c>
      <c r="E13" s="269" t="s">
        <v>2</v>
      </c>
      <c r="F13" s="269"/>
      <c r="G13" s="269"/>
      <c r="H13" s="269"/>
      <c r="I13" s="270"/>
      <c r="K13" s="165"/>
      <c r="L13" s="165"/>
    </row>
    <row r="14" spans="1:12" s="107" customFormat="1" ht="12.75" customHeight="1" x14ac:dyDescent="0.25">
      <c r="A14" s="376"/>
      <c r="B14" s="269" t="s">
        <v>3</v>
      </c>
      <c r="C14" s="269" t="s">
        <v>4</v>
      </c>
      <c r="D14" s="269" t="s">
        <v>4</v>
      </c>
      <c r="E14" s="269" t="s">
        <v>5</v>
      </c>
      <c r="F14" s="269"/>
      <c r="G14" s="269"/>
      <c r="H14" s="269"/>
      <c r="I14" s="270"/>
      <c r="K14" s="165"/>
      <c r="L14" s="165"/>
    </row>
    <row r="15" spans="1:12" s="107" customFormat="1" ht="12.75" customHeight="1" thickBot="1" x14ac:dyDescent="0.3">
      <c r="A15" s="377"/>
      <c r="B15" s="271" t="str">
        <f>TEXT($H$3,"MMM")&amp;" "&amp;TEXT($H$3,"YYYY")</f>
        <v>Mar 2020</v>
      </c>
      <c r="C15" s="271" t="str">
        <f>TEXT($H$3,"YYYY")</f>
        <v>2020</v>
      </c>
      <c r="D15" s="272">
        <f>TEXT($H$3,"YYYY")-1</f>
        <v>2019</v>
      </c>
      <c r="E15" s="273" t="s">
        <v>6</v>
      </c>
      <c r="F15" s="274">
        <f>TEXT($H$3,"YYYY")-1</f>
        <v>2019</v>
      </c>
      <c r="G15" s="274">
        <f>TEXT($H$3,"YYYY")-2</f>
        <v>2018</v>
      </c>
      <c r="H15" s="274">
        <f>TEXT($H$3,"YYYY")-3</f>
        <v>2017</v>
      </c>
      <c r="I15" s="274">
        <f>TEXT($H$3,"YYYY")-4</f>
        <v>2016</v>
      </c>
      <c r="J15" s="16"/>
      <c r="K15" s="165"/>
      <c r="L15" s="165"/>
    </row>
    <row r="16" spans="1:12" ht="12.75" customHeight="1" x14ac:dyDescent="0.25">
      <c r="A16" s="237" t="s">
        <v>116</v>
      </c>
      <c r="B16" s="126">
        <f>Data!D2</f>
        <v>13110584</v>
      </c>
      <c r="C16" s="126">
        <f>Data!D5</f>
        <v>25940031</v>
      </c>
      <c r="D16" s="238">
        <f>Data!D8</f>
        <v>17841704</v>
      </c>
      <c r="E16" s="275">
        <f>(C16-D16)/ABS(D16)</f>
        <v>0.4538987419587277</v>
      </c>
      <c r="F16" s="349">
        <v>76554772</v>
      </c>
      <c r="G16" s="349">
        <v>70356164</v>
      </c>
      <c r="H16" s="349">
        <v>67786095</v>
      </c>
      <c r="I16" s="349">
        <v>71179762</v>
      </c>
      <c r="J16" s="3"/>
      <c r="K16" s="164"/>
      <c r="L16" s="164"/>
    </row>
    <row r="17" spans="1:12" ht="12.75" customHeight="1" x14ac:dyDescent="0.25">
      <c r="A17" s="237" t="s">
        <v>117</v>
      </c>
      <c r="B17" s="126">
        <f>Data!B2/1000000</f>
        <v>14192.735987</v>
      </c>
      <c r="C17" s="126">
        <f>Data!B5/1000000</f>
        <v>28335.327830999999</v>
      </c>
      <c r="D17" s="238">
        <f>Data!B8/1000000</f>
        <v>20299.017091000002</v>
      </c>
      <c r="E17" s="275">
        <f t="shared" ref="E17:E18" si="0">(C17-D17)/ABS(D17)</f>
        <v>0.3958965453338657</v>
      </c>
      <c r="F17" s="349">
        <v>82472</v>
      </c>
      <c r="G17" s="349">
        <v>91717</v>
      </c>
      <c r="H17" s="349">
        <v>85958</v>
      </c>
      <c r="I17" s="349">
        <v>79501</v>
      </c>
      <c r="J17" s="3"/>
      <c r="K17" s="164"/>
      <c r="L17" s="164"/>
    </row>
    <row r="18" spans="1:12" ht="12.75" customHeight="1" x14ac:dyDescent="0.25">
      <c r="A18" s="237" t="s">
        <v>118</v>
      </c>
      <c r="B18" s="126">
        <f>Data!C2/1000000</f>
        <v>774898.57206267118</v>
      </c>
      <c r="C18" s="126">
        <f>Data!C5/1000000</f>
        <v>1584876.0431322369</v>
      </c>
      <c r="D18" s="238">
        <f>Data!C8/1000000</f>
        <v>1221740.7976655916</v>
      </c>
      <c r="E18" s="275">
        <f t="shared" si="0"/>
        <v>0.29722773125076635</v>
      </c>
      <c r="F18" s="349">
        <v>5137534</v>
      </c>
      <c r="G18" s="349">
        <v>5537665</v>
      </c>
      <c r="H18" s="349">
        <v>5479433</v>
      </c>
      <c r="I18" s="349">
        <v>5892768</v>
      </c>
      <c r="J18" s="3"/>
      <c r="K18" s="167"/>
      <c r="L18" s="164"/>
    </row>
    <row r="19" spans="1:12" ht="12.75" customHeight="1" x14ac:dyDescent="0.25">
      <c r="A19" s="237"/>
      <c r="B19" s="194"/>
      <c r="C19" s="126"/>
      <c r="D19" s="238"/>
      <c r="E19" s="237"/>
      <c r="F19" s="349"/>
      <c r="G19" s="349"/>
      <c r="H19" s="349"/>
      <c r="I19" s="349"/>
      <c r="J19" s="3"/>
      <c r="K19" s="164"/>
      <c r="L19" s="164"/>
    </row>
    <row r="20" spans="1:12" s="107" customFormat="1" ht="12.75" customHeight="1" x14ac:dyDescent="0.25">
      <c r="A20" s="277" t="s">
        <v>161</v>
      </c>
      <c r="B20" s="192"/>
      <c r="C20" s="192"/>
      <c r="D20" s="239"/>
      <c r="E20" s="237"/>
      <c r="F20" s="349"/>
      <c r="G20" s="349"/>
      <c r="H20" s="349"/>
      <c r="I20" s="355"/>
      <c r="J20" s="3"/>
      <c r="K20" s="164"/>
      <c r="L20" s="164"/>
    </row>
    <row r="21" spans="1:12" ht="12.75" customHeight="1" x14ac:dyDescent="0.25">
      <c r="A21" s="237" t="s">
        <v>116</v>
      </c>
      <c r="B21" s="126">
        <f>Data!F2</f>
        <v>1667</v>
      </c>
      <c r="C21" s="126">
        <f>Data!F5</f>
        <v>4183</v>
      </c>
      <c r="D21" s="238">
        <f>Data!F8</f>
        <v>2968</v>
      </c>
      <c r="E21" s="275">
        <f>(C21-D21)/ABS(D21)</f>
        <v>0.40936657681940702</v>
      </c>
      <c r="F21" s="349">
        <v>13577</v>
      </c>
      <c r="G21" s="349">
        <v>21951</v>
      </c>
      <c r="H21" s="349">
        <v>36150</v>
      </c>
      <c r="I21" s="349">
        <v>38735</v>
      </c>
      <c r="J21" s="3"/>
      <c r="K21" s="164"/>
      <c r="L21" s="164"/>
    </row>
    <row r="22" spans="1:12" ht="12.75" customHeight="1" x14ac:dyDescent="0.25">
      <c r="A22" s="237" t="s">
        <v>117</v>
      </c>
      <c r="B22" s="126">
        <f>Data!G2/1000000</f>
        <v>1238.9337720000001</v>
      </c>
      <c r="C22" s="126">
        <f>Data!G5/1000000</f>
        <v>2622.8516509999999</v>
      </c>
      <c r="D22" s="238">
        <f>Data!G8/1000000</f>
        <v>1968.338062</v>
      </c>
      <c r="E22" s="275">
        <f t="shared" ref="E22:E23" si="1">(C22-D22)/ABS(D22)</f>
        <v>0.33252092292263963</v>
      </c>
      <c r="F22" s="349">
        <v>7535</v>
      </c>
      <c r="G22" s="349">
        <v>8350</v>
      </c>
      <c r="H22" s="349">
        <v>10343</v>
      </c>
      <c r="I22" s="349">
        <v>6935</v>
      </c>
      <c r="J22" s="3"/>
      <c r="K22" s="164"/>
      <c r="L22" s="164"/>
    </row>
    <row r="23" spans="1:12" ht="12.75" customHeight="1" thickBot="1" x14ac:dyDescent="0.3">
      <c r="A23" s="278" t="s">
        <v>118</v>
      </c>
      <c r="B23" s="127">
        <f>Data!H2/1000000</f>
        <v>35063.074779416063</v>
      </c>
      <c r="C23" s="127">
        <f>Data!H5/1000000</f>
        <v>88482.766834856753</v>
      </c>
      <c r="D23" s="279">
        <f>Data!H8/1000000</f>
        <v>63464.762181066544</v>
      </c>
      <c r="E23" s="280">
        <f t="shared" si="1"/>
        <v>0.394203078905633</v>
      </c>
      <c r="F23" s="350">
        <v>237942</v>
      </c>
      <c r="G23" s="350">
        <v>328909</v>
      </c>
      <c r="H23" s="350">
        <v>417329</v>
      </c>
      <c r="I23" s="350">
        <v>379199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169</v>
      </c>
      <c r="D26" s="269" t="s">
        <v>169</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Mar 2020</v>
      </c>
      <c r="C28" s="271" t="str">
        <f>$C$15</f>
        <v>2020</v>
      </c>
      <c r="D28" s="271">
        <f>$D$15</f>
        <v>2019</v>
      </c>
      <c r="E28" s="273" t="s">
        <v>6</v>
      </c>
      <c r="F28" s="273">
        <f>$F$15</f>
        <v>2019</v>
      </c>
      <c r="G28" s="283">
        <f>$G$15</f>
        <v>2018</v>
      </c>
      <c r="H28" s="283">
        <f>$H$15</f>
        <v>2017</v>
      </c>
      <c r="I28" s="283">
        <f>$I$15</f>
        <v>2016</v>
      </c>
      <c r="K28" s="165"/>
      <c r="L28" s="165"/>
    </row>
    <row r="29" spans="1:12" ht="12.75" customHeight="1" x14ac:dyDescent="0.25">
      <c r="A29" s="237" t="s">
        <v>10</v>
      </c>
      <c r="B29" s="238">
        <f>Data!O2/1000000</f>
        <v>115194.29071450001</v>
      </c>
      <c r="C29" s="238">
        <f>Data!O5/1000000</f>
        <v>249361.86620426999</v>
      </c>
      <c r="D29" s="238">
        <f>Data!O8/1000000</f>
        <v>236054.34666097001</v>
      </c>
      <c r="E29" s="186">
        <f>C29-D29</f>
        <v>13307.519543299975</v>
      </c>
      <c r="F29" s="346">
        <v>899391</v>
      </c>
      <c r="G29" s="346">
        <v>1074516</v>
      </c>
      <c r="H29" s="346">
        <v>992119</v>
      </c>
      <c r="I29" s="284">
        <v>1010947</v>
      </c>
      <c r="J29" s="128"/>
    </row>
    <row r="30" spans="1:12" ht="12.75" customHeight="1" x14ac:dyDescent="0.25">
      <c r="A30" s="237" t="s">
        <v>11</v>
      </c>
      <c r="B30" s="238">
        <f>Data!P2/1000000</f>
        <v>-131149.30778567999</v>
      </c>
      <c r="C30" s="238">
        <f>Data!P5/1000000</f>
        <v>-276469.87557883002</v>
      </c>
      <c r="D30" s="238">
        <f>Data!P8/1000000</f>
        <v>-260718.49531523001</v>
      </c>
      <c r="E30" s="186">
        <f>C30-D30</f>
        <v>-15751.380263600004</v>
      </c>
      <c r="F30" s="346">
        <v>-1013558</v>
      </c>
      <c r="G30" s="346">
        <v>-1127559</v>
      </c>
      <c r="H30" s="346">
        <v>-1039685</v>
      </c>
      <c r="I30" s="284">
        <v>-1134812</v>
      </c>
      <c r="J30" s="128"/>
    </row>
    <row r="31" spans="1:12" s="107" customFormat="1" ht="12.75" customHeight="1" thickBot="1" x14ac:dyDescent="0.3">
      <c r="A31" s="285" t="s">
        <v>12</v>
      </c>
      <c r="B31" s="286">
        <f>Data!Q2/1000000</f>
        <v>-15955.01707118</v>
      </c>
      <c r="C31" s="286">
        <f>Data!Q5/1000000</f>
        <v>-27108.009374560002</v>
      </c>
      <c r="D31" s="286">
        <f>Data!Q8/1000000</f>
        <v>-24664.14865426</v>
      </c>
      <c r="E31" s="287">
        <f>C31-D31</f>
        <v>-2443.8607203000029</v>
      </c>
      <c r="F31" s="351">
        <v>-114167</v>
      </c>
      <c r="G31" s="351">
        <v>-53042</v>
      </c>
      <c r="H31" s="351">
        <v>-47566</v>
      </c>
      <c r="I31" s="351">
        <v>-123865</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156</v>
      </c>
      <c r="B33" s="118"/>
      <c r="C33" s="118"/>
      <c r="D33" s="118"/>
      <c r="E33" s="118"/>
      <c r="F33" s="118"/>
      <c r="G33" s="117"/>
      <c r="H33" s="118"/>
      <c r="I33" s="118"/>
    </row>
    <row r="34" spans="1:14" s="107" customFormat="1" ht="12.75" customHeight="1" x14ac:dyDescent="0.25">
      <c r="A34" s="288"/>
      <c r="B34" s="269" t="s">
        <v>1</v>
      </c>
      <c r="C34" s="269" t="s">
        <v>169</v>
      </c>
      <c r="D34" s="269" t="s">
        <v>169</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Mar 2020</v>
      </c>
      <c r="C36" s="271" t="str">
        <f>$C$15</f>
        <v>2020</v>
      </c>
      <c r="D36" s="271">
        <f>$D$15</f>
        <v>2019</v>
      </c>
      <c r="E36" s="273" t="s">
        <v>6</v>
      </c>
      <c r="F36" s="273">
        <f>$F$15</f>
        <v>2019</v>
      </c>
      <c r="G36" s="283">
        <f>$G$15</f>
        <v>2018</v>
      </c>
      <c r="H36" s="283">
        <f>$H$15</f>
        <v>2017</v>
      </c>
      <c r="I36" s="283">
        <f>$I$15</f>
        <v>2016</v>
      </c>
      <c r="K36" s="166"/>
      <c r="L36" s="170"/>
    </row>
    <row r="37" spans="1:14" ht="12.75" customHeight="1" x14ac:dyDescent="0.25">
      <c r="A37" s="291" t="s">
        <v>145</v>
      </c>
      <c r="B37" s="292"/>
      <c r="C37" s="292"/>
      <c r="D37" s="292"/>
      <c r="E37" s="291"/>
      <c r="F37" s="291"/>
      <c r="G37" s="276"/>
      <c r="H37" s="291"/>
      <c r="I37" s="291"/>
      <c r="K37" s="164"/>
      <c r="M37" s="19"/>
      <c r="N37" s="19"/>
    </row>
    <row r="38" spans="1:14" ht="12.75" customHeight="1" x14ac:dyDescent="0.25">
      <c r="A38" s="293" t="s">
        <v>116</v>
      </c>
      <c r="B38" s="276">
        <f>Data!CK1</f>
        <v>44272</v>
      </c>
      <c r="C38" s="276">
        <f>Data!CK6</f>
        <v>92685</v>
      </c>
      <c r="D38" s="276">
        <f>Data!CK11</f>
        <v>67627</v>
      </c>
      <c r="E38" s="275">
        <f t="shared" ref="E38:E40" si="2">IFERROR(IF(OR(AND(D38="",C38=""),AND(D38=0,C38=0)),"",
IF(OR(D38="",D38=0),1,
IF(OR(D38&lt;&gt;"",D38&lt;&gt;0),(C38-D38)/ABS(D38)))),-1)</f>
        <v>0.37053247963091662</v>
      </c>
      <c r="F38" s="349">
        <v>291499</v>
      </c>
      <c r="G38" s="349">
        <v>302385</v>
      </c>
      <c r="H38" s="349">
        <v>291730</v>
      </c>
      <c r="I38" s="349">
        <v>283127</v>
      </c>
      <c r="J38" s="29"/>
      <c r="K38" s="164"/>
      <c r="M38" s="19"/>
      <c r="N38" s="19"/>
    </row>
    <row r="39" spans="1:14" ht="12.75" customHeight="1" x14ac:dyDescent="0.25">
      <c r="A39" s="293" t="s">
        <v>146</v>
      </c>
      <c r="B39" s="276">
        <f>Data!CK2/1000000</f>
        <v>1383206.4348859999</v>
      </c>
      <c r="C39" s="276">
        <f>Data!CK7/1000000</f>
        <v>3342180.9556780001</v>
      </c>
      <c r="D39" s="276">
        <f>Data!CK12/1000000</f>
        <v>2178376.8388439999</v>
      </c>
      <c r="E39" s="275">
        <f t="shared" si="2"/>
        <v>0.53425288778391378</v>
      </c>
      <c r="F39" s="349">
        <v>9916268</v>
      </c>
      <c r="G39" s="349">
        <v>9185860</v>
      </c>
      <c r="H39" s="349">
        <v>7876304</v>
      </c>
      <c r="I39" s="349">
        <v>7321629</v>
      </c>
      <c r="J39" s="27"/>
      <c r="K39" s="164"/>
    </row>
    <row r="40" spans="1:14" ht="12.75" customHeight="1" x14ac:dyDescent="0.25">
      <c r="A40" s="293" t="s">
        <v>147</v>
      </c>
      <c r="B40" s="276">
        <f>Data!CK3/1000000</f>
        <v>1299852.1192533914</v>
      </c>
      <c r="C40" s="276">
        <f>Data!CK8/1000000</f>
        <v>3255836.2690906213</v>
      </c>
      <c r="D40" s="276">
        <f>Data!CK13/1000000</f>
        <v>2192051.5135856774</v>
      </c>
      <c r="E40" s="275">
        <f t="shared" si="2"/>
        <v>0.48529185966293459</v>
      </c>
      <c r="F40" s="349">
        <v>9975147</v>
      </c>
      <c r="G40" s="349">
        <v>9451509</v>
      </c>
      <c r="H40" s="349">
        <v>8198143</v>
      </c>
      <c r="I40" s="349">
        <v>7580050</v>
      </c>
      <c r="J40" s="29"/>
      <c r="L40" s="169"/>
    </row>
    <row r="41" spans="1:14" ht="12.75" customHeight="1" x14ac:dyDescent="0.25">
      <c r="A41" s="293"/>
      <c r="B41" s="238"/>
      <c r="C41" s="294"/>
      <c r="D41" s="294"/>
      <c r="E41" s="175"/>
      <c r="F41" s="349"/>
      <c r="G41" s="349"/>
      <c r="H41" s="349"/>
      <c r="I41" s="349"/>
      <c r="M41" s="19"/>
      <c r="N41" s="19"/>
    </row>
    <row r="42" spans="1:14" s="107" customFormat="1" ht="12.75" customHeight="1" x14ac:dyDescent="0.25">
      <c r="A42" s="291" t="s">
        <v>148</v>
      </c>
      <c r="B42" s="276"/>
      <c r="C42" s="276"/>
      <c r="D42" s="276"/>
      <c r="E42" s="175"/>
      <c r="F42" s="349"/>
      <c r="G42" s="349"/>
      <c r="H42" s="349"/>
      <c r="I42" s="295"/>
      <c r="K42" s="165"/>
      <c r="L42" s="165"/>
      <c r="M42" s="16"/>
      <c r="N42" s="16"/>
    </row>
    <row r="43" spans="1:14" ht="12.75" customHeight="1" x14ac:dyDescent="0.25">
      <c r="A43" s="293" t="s">
        <v>116</v>
      </c>
      <c r="B43" s="276">
        <f>Data!CN1</f>
        <v>17773</v>
      </c>
      <c r="C43" s="276">
        <f>Data!CN6</f>
        <v>48497</v>
      </c>
      <c r="D43" s="276">
        <f>Data!CN11</f>
        <v>43340</v>
      </c>
      <c r="E43" s="275">
        <f t="shared" ref="E43:E45" si="3">IFERROR(IF(OR(AND(D43="",C43=""),AND(D43=0,C43=0)),"",
IF(OR(D43="",D43=0),1,
IF(OR(D43&lt;&gt;"",D43&lt;&gt;0),(C43-D43)/ABS(D43)))),-1)</f>
        <v>0.11898938624826949</v>
      </c>
      <c r="F43" s="349">
        <v>177104</v>
      </c>
      <c r="G43" s="349">
        <v>161055</v>
      </c>
      <c r="H43" s="349">
        <v>153015</v>
      </c>
      <c r="I43" s="349">
        <v>170507</v>
      </c>
      <c r="J43" s="27"/>
      <c r="L43" s="165"/>
      <c r="M43" s="19"/>
      <c r="N43" s="19"/>
    </row>
    <row r="44" spans="1:14" ht="12.75" customHeight="1" x14ac:dyDescent="0.25">
      <c r="A44" s="293" t="s">
        <v>149</v>
      </c>
      <c r="B44" s="276">
        <f>Data!CN2/1000000</f>
        <v>2273856.9280019999</v>
      </c>
      <c r="C44" s="276">
        <f>Data!CN7/1000000</f>
        <v>6640976.4279070003</v>
      </c>
      <c r="D44" s="276">
        <f>Data!CN12/1000000</f>
        <v>5989520.3054950004</v>
      </c>
      <c r="E44" s="275">
        <f t="shared" si="3"/>
        <v>0.10876599279817628</v>
      </c>
      <c r="F44" s="349">
        <v>25798546</v>
      </c>
      <c r="G44" s="349">
        <v>20951365</v>
      </c>
      <c r="H44" s="349">
        <v>19085335</v>
      </c>
      <c r="I44" s="349">
        <v>19586029</v>
      </c>
      <c r="J44" s="29"/>
      <c r="L44" s="165"/>
    </row>
    <row r="45" spans="1:14" ht="12.75" customHeight="1" x14ac:dyDescent="0.25">
      <c r="A45" s="293" t="s">
        <v>147</v>
      </c>
      <c r="B45" s="276">
        <f>Data!CN3/1000000</f>
        <v>2200300.7746789893</v>
      </c>
      <c r="C45" s="276">
        <f>Data!CN8/1000000</f>
        <v>6673702.8888835963</v>
      </c>
      <c r="D45" s="276">
        <f>Data!CN13/1000000</f>
        <v>5754667.4943691315</v>
      </c>
      <c r="E45" s="275">
        <f t="shared" si="3"/>
        <v>0.15970260582626697</v>
      </c>
      <c r="F45" s="349">
        <v>25522755</v>
      </c>
      <c r="G45" s="349">
        <v>20334924</v>
      </c>
      <c r="H45" s="349">
        <v>18571364</v>
      </c>
      <c r="I45" s="349">
        <v>19133372</v>
      </c>
      <c r="J45" s="29"/>
      <c r="L45" s="165"/>
    </row>
    <row r="46" spans="1:14" ht="12.75" customHeight="1" x14ac:dyDescent="0.25">
      <c r="A46" s="293"/>
      <c r="B46" s="238"/>
      <c r="C46" s="294"/>
      <c r="D46" s="294"/>
      <c r="E46" s="175"/>
      <c r="F46" s="349"/>
      <c r="G46" s="349"/>
      <c r="H46" s="349"/>
      <c r="I46" s="349"/>
      <c r="L46" s="165"/>
    </row>
    <row r="47" spans="1:14" ht="12.75" customHeight="1" x14ac:dyDescent="0.25">
      <c r="A47" s="296" t="s">
        <v>155</v>
      </c>
      <c r="B47" s="238"/>
      <c r="C47" s="294"/>
      <c r="D47" s="294"/>
      <c r="E47" s="175"/>
      <c r="F47" s="349"/>
      <c r="G47" s="349"/>
      <c r="H47" s="349"/>
      <c r="I47" s="349"/>
      <c r="J47" s="27"/>
      <c r="L47" s="165"/>
    </row>
    <row r="48" spans="1:14" s="107" customFormat="1" ht="12.75" customHeight="1" x14ac:dyDescent="0.25">
      <c r="A48" s="293" t="s">
        <v>116</v>
      </c>
      <c r="B48" s="126">
        <f>Data!CQ1</f>
        <v>1825</v>
      </c>
      <c r="C48" s="126">
        <f>Data!CQ6</f>
        <v>3401</v>
      </c>
      <c r="D48" s="238">
        <f>Data!CQ11</f>
        <v>2314</v>
      </c>
      <c r="E48" s="275">
        <f t="shared" ref="E48:E50" si="4">IFERROR(IF(OR(AND(D48="",C48=""),AND(D48=0,C48=0)),"",
IF(OR(D48="",D48=0),1,
IF(OR(D48&lt;&gt;"",D48&lt;&gt;0),(C48-D48)/ABS(D48)))),-1)</f>
        <v>0.4697493517718237</v>
      </c>
      <c r="F48" s="349">
        <v>9100</v>
      </c>
      <c r="G48" s="349">
        <v>8603</v>
      </c>
      <c r="H48" s="349">
        <v>8729</v>
      </c>
      <c r="I48" s="349">
        <v>7665</v>
      </c>
      <c r="J48" s="27"/>
      <c r="K48" s="165"/>
      <c r="L48" s="169"/>
    </row>
    <row r="49" spans="1:12" s="107" customFormat="1" ht="12.75" customHeight="1" x14ac:dyDescent="0.25">
      <c r="A49" s="293" t="s">
        <v>149</v>
      </c>
      <c r="B49" s="126">
        <f>Data!CQ2/1000000</f>
        <v>157027.93573699999</v>
      </c>
      <c r="C49" s="126">
        <f>Data!CQ7/1000000</f>
        <v>290894.02142300003</v>
      </c>
      <c r="D49" s="238">
        <f>Data!CQ12/1000000</f>
        <v>161539.15698199999</v>
      </c>
      <c r="E49" s="275">
        <f t="shared" si="4"/>
        <v>0.80076476105055949</v>
      </c>
      <c r="F49" s="349">
        <v>717436</v>
      </c>
      <c r="G49" s="349">
        <v>658610</v>
      </c>
      <c r="H49" s="349">
        <v>737277</v>
      </c>
      <c r="I49" s="349">
        <v>747909</v>
      </c>
      <c r="J49" s="32"/>
      <c r="K49" s="165"/>
      <c r="L49" s="169"/>
    </row>
    <row r="50" spans="1:12" s="107" customFormat="1" ht="12.75" customHeight="1" thickBot="1" x14ac:dyDescent="0.3">
      <c r="A50" s="297" t="s">
        <v>147</v>
      </c>
      <c r="B50" s="127">
        <f>Data!CQ3/1000000</f>
        <v>52044.719120009984</v>
      </c>
      <c r="C50" s="127">
        <f>Data!CQ8/1000000</f>
        <v>91591.922664940066</v>
      </c>
      <c r="D50" s="279">
        <f>Data!CQ13/1000000</f>
        <v>61210.659053279996</v>
      </c>
      <c r="E50" s="280">
        <f t="shared" si="4"/>
        <v>0.49633942979138823</v>
      </c>
      <c r="F50" s="350">
        <v>223466</v>
      </c>
      <c r="G50" s="350">
        <v>206820</v>
      </c>
      <c r="H50" s="350">
        <v>305414</v>
      </c>
      <c r="I50" s="350">
        <v>370548</v>
      </c>
      <c r="J50" s="32"/>
      <c r="K50" s="16"/>
      <c r="L50" s="169"/>
    </row>
    <row r="51" spans="1:12" s="107" customFormat="1" ht="12.75" customHeight="1" thickTop="1" x14ac:dyDescent="0.25">
      <c r="A51" s="8" t="s">
        <v>150</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151</v>
      </c>
      <c r="B53" s="118"/>
      <c r="C53" s="119"/>
      <c r="D53" s="118"/>
      <c r="E53" s="118"/>
      <c r="F53" s="115"/>
      <c r="G53" s="117"/>
      <c r="H53" s="118"/>
      <c r="I53" s="118"/>
      <c r="J53" s="30"/>
    </row>
    <row r="54" spans="1:12" ht="12.75" customHeight="1" x14ac:dyDescent="0.25">
      <c r="A54" s="288"/>
      <c r="B54" s="269" t="s">
        <v>1</v>
      </c>
      <c r="C54" s="269" t="s">
        <v>169</v>
      </c>
      <c r="D54" s="269" t="s">
        <v>169</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Mar 2020</v>
      </c>
      <c r="C56" s="271" t="str">
        <f>$C$15</f>
        <v>2020</v>
      </c>
      <c r="D56" s="271">
        <f>$D$15</f>
        <v>2019</v>
      </c>
      <c r="E56" s="273" t="s">
        <v>6</v>
      </c>
      <c r="F56" s="273">
        <f>$F$15</f>
        <v>2019</v>
      </c>
      <c r="G56" s="283">
        <f>$G$15</f>
        <v>2018</v>
      </c>
      <c r="H56" s="283">
        <f>$H$15</f>
        <v>2017</v>
      </c>
      <c r="I56" s="283">
        <f>$I$15</f>
        <v>2016</v>
      </c>
      <c r="J56" s="107"/>
      <c r="L56" s="169"/>
    </row>
    <row r="57" spans="1:12" ht="12.75" customHeight="1" x14ac:dyDescent="0.25">
      <c r="A57" s="293" t="s">
        <v>152</v>
      </c>
      <c r="B57" s="276">
        <f>(SUMIFS(Data!$CZ$14:$CZ$25,Data!$CU$14:$CU$25,"Standard Trade")+SUMIFS(Data!$CZ$14:$CZ$25,Data!$CU$14:$CU$25,"Standard Trade (Spot)"))/1000000</f>
        <v>161345.529821</v>
      </c>
      <c r="C57" s="276">
        <f>(SUMIFS(Data!$CZ$1:$CZ$12,Data!$CU$1:$CU$12,"Standard Trade")+SUMIFS(Data!$CZ$1:$CZ$12,Data!$CU$1:$CU$12,"Standard Trade (Spot)"))/1000000</f>
        <v>429360.060337</v>
      </c>
      <c r="D57" s="276">
        <f>(SUMIFS(Data!$CZ$27:$CZ$38,Data!$CU$27:$CU$38,"Standard Trade")+SUMIFS(Data!$CZ$27:$CZ$38,Data!$CU$27:$CU$38,"Standard Trade (Spot)"))/1000000</f>
        <v>316230.26031699998</v>
      </c>
      <c r="E57" s="186">
        <f>C57-D57</f>
        <v>113129.80002000002</v>
      </c>
      <c r="F57" s="349">
        <v>1367130</v>
      </c>
      <c r="G57" s="349">
        <v>1118355</v>
      </c>
      <c r="H57" s="349">
        <v>1072127</v>
      </c>
      <c r="I57" s="294">
        <v>954436</v>
      </c>
      <c r="J57" s="27"/>
      <c r="L57" s="169"/>
    </row>
    <row r="58" spans="1:12" ht="12.75" customHeight="1" x14ac:dyDescent="0.25">
      <c r="A58" s="293" t="s">
        <v>153</v>
      </c>
      <c r="B58" s="276">
        <f>(SUMIFS(Data!$DC$14:$DC$25,Data!$CU$14:$CU$25,"Standard Trade")+SUMIFS(Data!$DC$14:$DC$25,Data!$CU$14:$CU$25,"Standard Trade (Spot)"))/1000000</f>
        <v>217784.01732399999</v>
      </c>
      <c r="C58" s="276">
        <f>(SUMIFS(Data!$DC$1:$DC$12,Data!$CU$1:$CU$12,"Standard Trade")+SUMIFS(Data!$DC$1:$DC$12,Data!$CU$1:$CU$12,"Standard Trade (Spot)"))/1000000</f>
        <v>483381.39352899999</v>
      </c>
      <c r="D58" s="276">
        <f>(SUMIFS(Data!$DC$27:$DC$38,Data!$CU$27:$CU$38,"Standard Trade")+SUMIFS(Data!$DC$27:$DC$38,Data!$CU$27:$CU$38,"Standard Trade (Spot)"))/1000000</f>
        <v>297235.58294300002</v>
      </c>
      <c r="E58" s="186">
        <f>C58-D58</f>
        <v>186145.81058599998</v>
      </c>
      <c r="F58" s="349">
        <v>1389324</v>
      </c>
      <c r="G58" s="349">
        <v>1183484</v>
      </c>
      <c r="H58" s="349">
        <v>1016544</v>
      </c>
      <c r="I58" s="294">
        <v>922129</v>
      </c>
      <c r="J58" s="27"/>
      <c r="L58" s="169"/>
    </row>
    <row r="59" spans="1:12" ht="12.75" customHeight="1" thickBot="1" x14ac:dyDescent="0.3">
      <c r="A59" s="299" t="s">
        <v>12</v>
      </c>
      <c r="B59" s="286">
        <f>B57-B58</f>
        <v>-56438.487502999982</v>
      </c>
      <c r="C59" s="286">
        <f t="shared" ref="C59" si="5">C57-C58</f>
        <v>-54021.333191999991</v>
      </c>
      <c r="D59" s="286">
        <f>D57-D58</f>
        <v>18994.677373999963</v>
      </c>
      <c r="E59" s="286">
        <f>E57-E58</f>
        <v>-73016.010565999954</v>
      </c>
      <c r="F59" s="351">
        <v>-22194</v>
      </c>
      <c r="G59" s="351">
        <v>-65129</v>
      </c>
      <c r="H59" s="351">
        <v>55583</v>
      </c>
      <c r="I59" s="351">
        <v>32307</v>
      </c>
      <c r="J59" s="33"/>
      <c r="L59" s="169"/>
    </row>
    <row r="60" spans="1:12" ht="12.75" customHeight="1" thickTop="1" x14ac:dyDescent="0.25">
      <c r="A60" s="9" t="s">
        <v>172</v>
      </c>
      <c r="B60" s="31"/>
      <c r="C60" s="31"/>
      <c r="D60" s="31"/>
      <c r="E60" s="31"/>
      <c r="F60" s="107"/>
      <c r="G60" s="27"/>
      <c r="H60" s="31"/>
      <c r="I60" s="31"/>
      <c r="J60" s="30"/>
    </row>
    <row r="61" spans="1:12" ht="12.75" customHeight="1" x14ac:dyDescent="0.25">
      <c r="A61" s="107" t="str">
        <f>"Market Profile - "&amp; TEXT($H$3,"MMM")&amp;" "&amp;TEXT($H$3,"YYYY")</f>
        <v>Market Profile - Mar 2020</v>
      </c>
      <c r="B61" s="219"/>
      <c r="C61" s="219"/>
      <c r="D61" s="219"/>
      <c r="E61" s="236"/>
      <c r="F61" s="124"/>
      <c r="G61" s="124"/>
      <c r="H61" s="124"/>
      <c r="I61" s="219"/>
    </row>
    <row r="62" spans="1:12" x14ac:dyDescent="0.25">
      <c r="B62" s="19"/>
      <c r="F62" s="24"/>
      <c r="G62" s="27"/>
    </row>
    <row r="63" spans="1:12" ht="13.8" thickBot="1" x14ac:dyDescent="0.3">
      <c r="A63" s="121" t="s">
        <v>154</v>
      </c>
      <c r="B63" s="116"/>
      <c r="C63" s="116"/>
      <c r="D63" s="116"/>
      <c r="E63" s="116"/>
      <c r="F63" s="115"/>
      <c r="G63" s="117"/>
      <c r="H63" s="116"/>
      <c r="I63" s="116"/>
    </row>
    <row r="64" spans="1:12" ht="13.8" x14ac:dyDescent="0.25">
      <c r="A64" s="288"/>
      <c r="B64" s="269" t="s">
        <v>1</v>
      </c>
      <c r="C64" s="269" t="s">
        <v>169</v>
      </c>
      <c r="D64" s="269" t="s">
        <v>169</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Mar 2020</v>
      </c>
      <c r="C66" s="271" t="str">
        <f>TEXT($H$3,"YYYY")</f>
        <v>2020</v>
      </c>
      <c r="D66" s="272">
        <f>TEXT($H$3,"YYYY")-1</f>
        <v>2019</v>
      </c>
      <c r="E66" s="273" t="s">
        <v>6</v>
      </c>
      <c r="F66" s="273">
        <f>$F$15</f>
        <v>2019</v>
      </c>
      <c r="G66" s="283">
        <f>$G$15</f>
        <v>2018</v>
      </c>
      <c r="H66" s="283">
        <f>$H$15</f>
        <v>2017</v>
      </c>
      <c r="I66" s="283">
        <f>$I$15</f>
        <v>2016</v>
      </c>
    </row>
    <row r="67" spans="1:9" ht="13.8" x14ac:dyDescent="0.25">
      <c r="A67" s="277" t="s">
        <v>14</v>
      </c>
      <c r="B67" s="237"/>
      <c r="C67" s="237"/>
      <c r="D67" s="237"/>
      <c r="E67" s="237"/>
      <c r="F67" s="237"/>
      <c r="G67" s="237"/>
      <c r="H67" s="237"/>
      <c r="I67" s="237"/>
    </row>
    <row r="68" spans="1:9" ht="13.8" x14ac:dyDescent="0.25">
      <c r="A68" s="237" t="s">
        <v>116</v>
      </c>
      <c r="B68" s="126">
        <f>Data!BR20</f>
        <v>1306</v>
      </c>
      <c r="C68" s="238">
        <f>Data!BR32</f>
        <v>4106</v>
      </c>
      <c r="D68" s="238">
        <f>Data!BR38</f>
        <v>2802</v>
      </c>
      <c r="E68" s="275">
        <f t="shared" ref="E68:E71" si="6">IFERROR(IF(OR(AND(D68="",C68=""),AND(D68=0,C68=0)),"",
IF(OR(D68="",D68=0),1,
IF(OR(D68&lt;&gt;"",D68&lt;&gt;0),(C68-D68)/ABS(D68)))),-1)</f>
        <v>0.46538187009279086</v>
      </c>
      <c r="F68" s="346">
        <v>12780</v>
      </c>
      <c r="G68" s="346">
        <v>12477</v>
      </c>
      <c r="H68" s="346">
        <v>12791</v>
      </c>
      <c r="I68" s="346">
        <v>14410</v>
      </c>
    </row>
    <row r="69" spans="1:9" ht="13.8" x14ac:dyDescent="0.25">
      <c r="A69" s="237" t="s">
        <v>142</v>
      </c>
      <c r="B69" s="126">
        <f>Data!BQ20</f>
        <v>337499</v>
      </c>
      <c r="C69" s="238">
        <f>Data!BQ32</f>
        <v>3146910</v>
      </c>
      <c r="D69" s="238">
        <f>Data!BQ38</f>
        <v>2602947</v>
      </c>
      <c r="E69" s="275">
        <f t="shared" si="6"/>
        <v>0.20897966804548845</v>
      </c>
      <c r="F69" s="346">
        <v>10461871</v>
      </c>
      <c r="G69" s="346">
        <v>11788350</v>
      </c>
      <c r="H69" s="346">
        <v>11946344</v>
      </c>
      <c r="I69" s="346">
        <v>9230179</v>
      </c>
    </row>
    <row r="70" spans="1:9" ht="13.8" x14ac:dyDescent="0.25">
      <c r="A70" s="237" t="s">
        <v>118</v>
      </c>
      <c r="B70" s="126">
        <f>Data!BP20/1000000</f>
        <v>30341.421847360001</v>
      </c>
      <c r="C70" s="238">
        <f>Data!BP32/1000000</f>
        <v>338337.86020079005</v>
      </c>
      <c r="D70" s="238">
        <f>Data!BP38/1000000</f>
        <v>280401.93045558</v>
      </c>
      <c r="E70" s="275">
        <f t="shared" si="6"/>
        <v>0.2066174425086135</v>
      </c>
      <c r="F70" s="346">
        <v>1158376</v>
      </c>
      <c r="G70" s="346">
        <v>1282927</v>
      </c>
      <c r="H70" s="346">
        <v>1329270</v>
      </c>
      <c r="I70" s="346">
        <v>1073119</v>
      </c>
    </row>
    <row r="71" spans="1:9" ht="13.8" x14ac:dyDescent="0.25">
      <c r="A71" s="237" t="s">
        <v>141</v>
      </c>
      <c r="B71" s="126">
        <f>Data!BP26</f>
        <v>1030319</v>
      </c>
      <c r="C71" s="238">
        <f>B71</f>
        <v>1030319</v>
      </c>
      <c r="D71" s="238">
        <f>Data!BP44</f>
        <v>789536</v>
      </c>
      <c r="E71" s="275">
        <f t="shared" si="6"/>
        <v>0.30496772788067927</v>
      </c>
      <c r="F71" s="346">
        <v>947574</v>
      </c>
      <c r="G71" s="346">
        <v>829599</v>
      </c>
      <c r="H71" s="346">
        <v>1021723</v>
      </c>
      <c r="I71" s="346">
        <v>802030</v>
      </c>
    </row>
    <row r="72" spans="1:9" ht="13.8" x14ac:dyDescent="0.25">
      <c r="A72" s="237"/>
      <c r="B72" s="126"/>
      <c r="C72" s="238"/>
      <c r="D72" s="238"/>
      <c r="E72" s="237"/>
      <c r="F72" s="346"/>
      <c r="G72" s="346"/>
      <c r="H72" s="346"/>
      <c r="I72" s="346"/>
    </row>
    <row r="73" spans="1:9" ht="13.8" x14ac:dyDescent="0.25">
      <c r="A73" s="277" t="s">
        <v>15</v>
      </c>
      <c r="B73" s="126"/>
      <c r="C73" s="238"/>
      <c r="D73" s="238"/>
      <c r="E73" s="237"/>
      <c r="F73" s="346"/>
      <c r="G73" s="346"/>
      <c r="H73" s="346"/>
      <c r="I73" s="346"/>
    </row>
    <row r="74" spans="1:9" ht="13.8" x14ac:dyDescent="0.25">
      <c r="A74" s="237" t="s">
        <v>116</v>
      </c>
      <c r="B74" s="126">
        <f>Data!BR23</f>
        <v>108</v>
      </c>
      <c r="C74" s="126">
        <f>Data!BR35</f>
        <v>524</v>
      </c>
      <c r="D74" s="126">
        <f>Data!BR41</f>
        <v>230</v>
      </c>
      <c r="E74" s="275">
        <f t="shared" ref="E74:E77" si="7">IFERROR(IF(OR(AND(D74="",C74=""),AND(D74=0,C74=0)),"",
IF(OR(D74="",D74=0),1,
IF(OR(D74&lt;&gt;"",D74&lt;&gt;0),(C74-D74)/ABS(D74)))),-1)</f>
        <v>1.2782608695652173</v>
      </c>
      <c r="F74" s="126">
        <v>1550</v>
      </c>
      <c r="G74" s="126">
        <v>949</v>
      </c>
      <c r="H74" s="126">
        <v>809</v>
      </c>
      <c r="I74" s="126">
        <v>825</v>
      </c>
    </row>
    <row r="75" spans="1:9" ht="13.8" x14ac:dyDescent="0.25">
      <c r="A75" s="237" t="s">
        <v>142</v>
      </c>
      <c r="B75" s="126">
        <f>Data!BQ23</f>
        <v>36940</v>
      </c>
      <c r="C75" s="126">
        <f>Data!BQ35</f>
        <v>324351</v>
      </c>
      <c r="D75" s="126">
        <f>Data!BQ41</f>
        <v>173419</v>
      </c>
      <c r="E75" s="275">
        <f t="shared" si="7"/>
        <v>0.87033139390724201</v>
      </c>
      <c r="F75" s="126">
        <v>961911</v>
      </c>
      <c r="G75" s="126">
        <v>428713</v>
      </c>
      <c r="H75" s="126">
        <v>307322</v>
      </c>
      <c r="I75" s="126">
        <v>205539</v>
      </c>
    </row>
    <row r="76" spans="1:9" ht="13.8" x14ac:dyDescent="0.25">
      <c r="A76" s="237" t="s">
        <v>185</v>
      </c>
      <c r="B76" s="126">
        <f>Data!BP23/1000000</f>
        <v>3241.4403518700001</v>
      </c>
      <c r="C76" s="126">
        <f>Data!BP35/1000000</f>
        <v>30949.949677320001</v>
      </c>
      <c r="D76" s="126">
        <f>Data!BP41/1000000</f>
        <v>17129.548256080001</v>
      </c>
      <c r="E76" s="275">
        <f t="shared" si="7"/>
        <v>0.8068164562561978</v>
      </c>
      <c r="F76" s="126">
        <v>93866</v>
      </c>
      <c r="G76" s="126">
        <v>42643</v>
      </c>
      <c r="H76" s="126">
        <v>29060</v>
      </c>
      <c r="I76" s="126">
        <v>21987</v>
      </c>
    </row>
    <row r="77" spans="1:9" ht="14.4" thickBot="1" x14ac:dyDescent="0.3">
      <c r="A77" s="278" t="s">
        <v>141</v>
      </c>
      <c r="B77" s="127">
        <f>Data!BP29</f>
        <v>426139</v>
      </c>
      <c r="C77" s="127">
        <f>B77</f>
        <v>426139</v>
      </c>
      <c r="D77" s="127">
        <f>Data!BP47</f>
        <v>216316</v>
      </c>
      <c r="E77" s="280">
        <f t="shared" si="7"/>
        <v>0.96998372750975426</v>
      </c>
      <c r="F77" s="127">
        <v>275198</v>
      </c>
      <c r="G77" s="127">
        <v>140000</v>
      </c>
      <c r="H77" s="127">
        <v>97761</v>
      </c>
      <c r="I77" s="127">
        <v>36955</v>
      </c>
    </row>
    <row r="78" spans="1:9" ht="13.8" thickTop="1" x14ac:dyDescent="0.25">
      <c r="A78" s="9" t="s">
        <v>186</v>
      </c>
      <c r="B78" s="3"/>
      <c r="C78" s="15"/>
      <c r="D78" s="15"/>
      <c r="E78" s="28"/>
      <c r="F78" s="24"/>
      <c r="G78" s="27"/>
      <c r="H78" s="27"/>
      <c r="I78" s="27"/>
    </row>
    <row r="79" spans="1:9" x14ac:dyDescent="0.25">
      <c r="A79" s="9" t="s">
        <v>187</v>
      </c>
      <c r="B79" s="3"/>
      <c r="C79" s="15"/>
      <c r="D79" s="15"/>
      <c r="E79" s="28"/>
      <c r="F79" s="24"/>
      <c r="G79" s="27"/>
      <c r="H79" s="27"/>
      <c r="I79" s="27"/>
    </row>
    <row r="80" spans="1:9" x14ac:dyDescent="0.25">
      <c r="A80" s="35"/>
      <c r="B80" s="19"/>
      <c r="F80" s="24"/>
      <c r="G80" s="27"/>
    </row>
    <row r="81" spans="1:9" ht="13.8" thickBot="1" x14ac:dyDescent="0.3">
      <c r="A81" s="121" t="s">
        <v>157</v>
      </c>
      <c r="B81" s="116"/>
      <c r="C81" s="116"/>
      <c r="D81" s="116"/>
      <c r="E81" s="116"/>
      <c r="F81" s="117"/>
      <c r="G81" s="117"/>
      <c r="H81" s="116"/>
      <c r="I81" s="116"/>
    </row>
    <row r="82" spans="1:9" ht="13.8" x14ac:dyDescent="0.25">
      <c r="A82" s="288"/>
      <c r="B82" s="269" t="s">
        <v>1</v>
      </c>
      <c r="C82" s="269" t="s">
        <v>169</v>
      </c>
      <c r="D82" s="269" t="s">
        <v>169</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Mar 2020</v>
      </c>
      <c r="C84" s="271" t="str">
        <f>TEXT($H$3,"YYYY")</f>
        <v>2020</v>
      </c>
      <c r="D84" s="271">
        <f>TEXT($H$3,"YYYY")-1</f>
        <v>2019</v>
      </c>
      <c r="E84" s="273" t="s">
        <v>6</v>
      </c>
      <c r="F84" s="273">
        <f>TEXT($H$3,"YYYY")-1</f>
        <v>2019</v>
      </c>
      <c r="G84" s="283">
        <f>TEXT($H$3,"YYYY")-2</f>
        <v>2018</v>
      </c>
      <c r="H84" s="283">
        <f>TEXT($H$3,"YYYY")-3</f>
        <v>2017</v>
      </c>
      <c r="I84" s="283">
        <f>TEXT($H$3,"YYYY")-4</f>
        <v>2016</v>
      </c>
    </row>
    <row r="85" spans="1:9" ht="13.8" x14ac:dyDescent="0.25">
      <c r="A85" s="277" t="s">
        <v>14</v>
      </c>
      <c r="B85" s="302"/>
      <c r="C85" s="302"/>
      <c r="D85" s="302"/>
      <c r="E85" s="300"/>
      <c r="F85" s="300"/>
      <c r="G85" s="303"/>
      <c r="H85" s="303"/>
      <c r="I85" s="303"/>
    </row>
    <row r="86" spans="1:9" ht="13.8" x14ac:dyDescent="0.25">
      <c r="A86" s="237" t="s">
        <v>116</v>
      </c>
      <c r="B86" s="238">
        <f>SUMIFS(Data!$AC:$AC,Data!$AE:$AE,"1")</f>
        <v>41598</v>
      </c>
      <c r="C86" s="238">
        <f>Data!BR76</f>
        <v>142305</v>
      </c>
      <c r="D86" s="238">
        <f>Data!BR82</f>
        <v>94053</v>
      </c>
      <c r="E86" s="275">
        <f>IFERROR(IF(OR(AND(D86="",C86=""),AND(D86=0,C86=0)),"",
IF(OR(D86="",D86=0),1,
IF(OR(D86&lt;&gt;"",D86&lt;&gt;0),(C86-D86)/ABS(D86)))),-1)</f>
        <v>0.51302988740391053</v>
      </c>
      <c r="F86" s="358">
        <v>436351</v>
      </c>
      <c r="G86" s="346">
        <v>401483</v>
      </c>
      <c r="H86" s="346">
        <v>345698</v>
      </c>
      <c r="I86" s="346">
        <v>343265</v>
      </c>
    </row>
    <row r="87" spans="1:9" ht="13.8" x14ac:dyDescent="0.25">
      <c r="A87" s="237" t="s">
        <v>140</v>
      </c>
      <c r="B87" s="238">
        <f>SUMIFS(Data!$AB:$AB,Data!$AE:$AE,"1")/1000</f>
        <v>266.529</v>
      </c>
      <c r="C87" s="238">
        <f>Data!BQ76</f>
        <v>767551</v>
      </c>
      <c r="D87" s="238">
        <f>Data!BQ82</f>
        <v>678149</v>
      </c>
      <c r="E87" s="275">
        <f t="shared" ref="E87:E89" si="8">IFERROR(IF(OR(AND(D87="",C87=""),AND(D87=0,C87=0)),"",
IF(OR(D87="",D87=0),1,
IF(OR(D87&lt;&gt;"",D87&lt;&gt;0),(C87-D87)/ABS(D87)))),-1)</f>
        <v>0.13183238491835864</v>
      </c>
      <c r="F87" s="358">
        <v>3206466</v>
      </c>
      <c r="G87" s="346">
        <v>3080836</v>
      </c>
      <c r="H87" s="346">
        <v>2718</v>
      </c>
      <c r="I87" s="346">
        <v>2955</v>
      </c>
    </row>
    <row r="88" spans="1:9" ht="13.8" x14ac:dyDescent="0.25">
      <c r="A88" s="237" t="s">
        <v>118</v>
      </c>
      <c r="B88" s="238">
        <f>SUMIFS(Data!$AA:$AA,Data!$AE:$AE,"1")/1000000</f>
        <v>69775.695147736988</v>
      </c>
      <c r="C88" s="238">
        <f>Data!BP76/1000000</f>
        <v>195309.75421696896</v>
      </c>
      <c r="D88" s="238">
        <f>Data!BP82/1000000</f>
        <v>174749.41913019796</v>
      </c>
      <c r="E88" s="275">
        <f t="shared" si="8"/>
        <v>0.11765609974046559</v>
      </c>
      <c r="F88" s="358">
        <v>805011</v>
      </c>
      <c r="G88" s="346">
        <v>674379</v>
      </c>
      <c r="H88" s="346">
        <v>566037</v>
      </c>
      <c r="I88" s="346">
        <v>943312</v>
      </c>
    </row>
    <row r="89" spans="1:9" ht="13.8" x14ac:dyDescent="0.25">
      <c r="A89" s="237" t="s">
        <v>141</v>
      </c>
      <c r="B89" s="238">
        <f>SUMIFS(Data!$AK:$AK,Data!$AL:$AL,"1")</f>
        <v>119767</v>
      </c>
      <c r="C89" s="238">
        <f>B89</f>
        <v>119767</v>
      </c>
      <c r="D89" s="238">
        <f>Data!BP88</f>
        <v>87423</v>
      </c>
      <c r="E89" s="275">
        <f t="shared" si="8"/>
        <v>0.36997128902005194</v>
      </c>
      <c r="F89" s="358">
        <v>114681</v>
      </c>
      <c r="G89" s="346">
        <v>111034</v>
      </c>
      <c r="H89" s="346">
        <v>117783</v>
      </c>
      <c r="I89" s="346">
        <v>65553</v>
      </c>
    </row>
    <row r="90" spans="1:9" ht="13.8" x14ac:dyDescent="0.25">
      <c r="A90" s="237"/>
      <c r="B90" s="238"/>
      <c r="C90" s="238"/>
      <c r="D90" s="238"/>
      <c r="E90" s="237"/>
      <c r="F90" s="358"/>
      <c r="G90" s="346"/>
      <c r="H90" s="346"/>
      <c r="I90" s="346"/>
    </row>
    <row r="91" spans="1:9" ht="13.8" x14ac:dyDescent="0.25">
      <c r="A91" s="277" t="s">
        <v>15</v>
      </c>
      <c r="B91" s="238"/>
      <c r="C91" s="238"/>
      <c r="D91" s="238"/>
      <c r="E91" s="237"/>
      <c r="F91" s="358"/>
      <c r="G91" s="346"/>
      <c r="H91" s="346"/>
      <c r="I91" s="346"/>
    </row>
    <row r="92" spans="1:9" ht="13.8" x14ac:dyDescent="0.25">
      <c r="A92" s="237" t="s">
        <v>116</v>
      </c>
      <c r="B92" s="238">
        <f>SUMIFS(Data!$AC:$AC,Data!$AE:$AE,"0")</f>
        <v>1974</v>
      </c>
      <c r="C92" s="238">
        <f>Data!BR79</f>
        <v>6129</v>
      </c>
      <c r="D92" s="238">
        <f>Data!BR85</f>
        <v>11257</v>
      </c>
      <c r="E92" s="275">
        <f>IFERROR(IF(OR(AND(D92="",C92=""),AND(D92=0,C92=0)),"",
IF(OR(D92="",D92=0),1,
IF(OR(D92&lt;&gt;"",D92&lt;&gt;0),(C92-D92)/ABS(D92)))),-1)</f>
        <v>-0.45553877587279029</v>
      </c>
      <c r="F92" s="358">
        <v>27189</v>
      </c>
      <c r="G92" s="346">
        <v>34033</v>
      </c>
      <c r="H92" s="346">
        <v>30024</v>
      </c>
      <c r="I92" s="346">
        <v>43815</v>
      </c>
    </row>
    <row r="93" spans="1:9" ht="13.8" x14ac:dyDescent="0.25">
      <c r="A93" s="237" t="s">
        <v>140</v>
      </c>
      <c r="B93" s="238">
        <f>SUMIFS(Data!$AB:$AB,Data!$AE:$AE,"0")/1000</f>
        <v>23.658000000000001</v>
      </c>
      <c r="C93" s="238">
        <f>Data!BQ79</f>
        <v>65628</v>
      </c>
      <c r="D93" s="238">
        <f>Data!BQ85</f>
        <v>107847</v>
      </c>
      <c r="E93" s="275">
        <f t="shared" ref="E93:E94" si="9">IFERROR(IF(OR(AND(D93="",C93=""),AND(D93=0,C93=0)),"",
IF(OR(D93="",D93=0),1,
IF(OR(D93&lt;&gt;"",D93&lt;&gt;0),(C93-D93)/ABS(D93)))),-1)</f>
        <v>-0.39147125093883001</v>
      </c>
      <c r="F93" s="358">
        <v>304220</v>
      </c>
      <c r="G93" s="346">
        <v>351110</v>
      </c>
      <c r="H93" s="346">
        <v>291</v>
      </c>
      <c r="I93" s="346">
        <v>471</v>
      </c>
    </row>
    <row r="94" spans="1:9" ht="13.8" x14ac:dyDescent="0.25">
      <c r="A94" s="237" t="s">
        <v>118</v>
      </c>
      <c r="B94" s="238">
        <f>SUMIFS(Data!$AA:$AA,Data!$AE:$AE,"0")/1000000</f>
        <v>232.0593245</v>
      </c>
      <c r="C94" s="238">
        <f>Data!BP79/1000000</f>
        <v>558.79407309999999</v>
      </c>
      <c r="D94" s="238">
        <f>Data!BP85/1000000</f>
        <v>2520.3668924999902</v>
      </c>
      <c r="E94" s="275">
        <f t="shared" si="9"/>
        <v>-0.77828859966267705</v>
      </c>
      <c r="F94" s="358">
        <v>4720</v>
      </c>
      <c r="G94" s="346">
        <v>4094</v>
      </c>
      <c r="H94" s="346">
        <v>3233</v>
      </c>
      <c r="I94" s="346">
        <v>14527</v>
      </c>
    </row>
    <row r="95" spans="1:9" ht="13.8" x14ac:dyDescent="0.25">
      <c r="A95" s="237" t="s">
        <v>141</v>
      </c>
      <c r="B95" s="238">
        <f>SUMIFS(Data!$AK:$AK,Data!$AL:$AL,"0")</f>
        <v>38848</v>
      </c>
      <c r="C95" s="238">
        <f>B95</f>
        <v>38848</v>
      </c>
      <c r="D95" s="238">
        <f>Data!BP91</f>
        <v>49319</v>
      </c>
      <c r="E95" s="275">
        <f>IFERROR(IF(OR(AND(D95="",C95=""),AND(D95=0,C95=0)),"",
IF(OR(D95="",D95=0),1,
IF(OR(D95&lt;&gt;"",D95&lt;&gt;0),(C95-D95)/ABS(D95)))),-1)</f>
        <v>-0.21231168515176707</v>
      </c>
      <c r="F95" s="358">
        <v>43126</v>
      </c>
      <c r="G95" s="346">
        <v>71176</v>
      </c>
      <c r="H95" s="346">
        <v>50578</v>
      </c>
      <c r="I95" s="346">
        <v>36968</v>
      </c>
    </row>
    <row r="96" spans="1:9" ht="12.75" customHeight="1" x14ac:dyDescent="0.25">
      <c r="B96" s="3"/>
      <c r="F96" s="374" t="s">
        <v>189</v>
      </c>
      <c r="G96" s="374"/>
      <c r="H96" s="374"/>
      <c r="I96" s="124"/>
    </row>
    <row r="97" spans="1:10" ht="12.75" customHeight="1" x14ac:dyDescent="0.25">
      <c r="B97" s="3"/>
      <c r="F97" s="374"/>
      <c r="G97" s="374"/>
      <c r="H97" s="374"/>
      <c r="I97" s="124"/>
      <c r="J97" s="155"/>
    </row>
    <row r="98" spans="1:10" ht="13.8" thickBot="1" x14ac:dyDescent="0.3">
      <c r="A98" s="121" t="s">
        <v>119</v>
      </c>
      <c r="B98" s="116"/>
      <c r="C98" s="115"/>
      <c r="D98" s="116"/>
      <c r="E98" s="116"/>
      <c r="F98" s="115"/>
      <c r="G98" s="116"/>
      <c r="H98" s="115"/>
      <c r="I98" s="115"/>
      <c r="J98" s="155"/>
    </row>
    <row r="99" spans="1:10" ht="13.8" x14ac:dyDescent="0.25">
      <c r="A99" s="298"/>
      <c r="B99" s="193" t="s">
        <v>162</v>
      </c>
      <c r="C99" s="270"/>
      <c r="D99" s="187"/>
      <c r="E99" s="270"/>
      <c r="F99" s="270"/>
      <c r="G99" s="270" t="s">
        <v>163</v>
      </c>
      <c r="H99" s="270"/>
      <c r="I99" s="270"/>
      <c r="J99" s="155"/>
    </row>
    <row r="100" spans="1:10" ht="14.4" thickBot="1" x14ac:dyDescent="0.3">
      <c r="A100" s="283"/>
      <c r="B100" s="271" t="str">
        <f>TEXT($H$3,"MMM")&amp;" "&amp;TEXT($H$3,"YYYY")</f>
        <v>Mar 2020</v>
      </c>
      <c r="C100" s="271" t="str">
        <f>TEXT(DATE(2000,TEXT(H3,"M")-1,1),"mmm")&amp; " "&amp; TEXT(H3,"YYYY")</f>
        <v>Feb 2020</v>
      </c>
      <c r="D100" s="273" t="s">
        <v>120</v>
      </c>
      <c r="E100" s="271"/>
      <c r="F100" s="271"/>
      <c r="G100" s="271" t="str">
        <f>TEXT($H$3,"MMM")&amp;" "&amp;TEXT($H$3,"YYYY")</f>
        <v>Mar 2020</v>
      </c>
      <c r="H100" s="271" t="str">
        <f>TEXT($H$3,"MMM")&amp;" "&amp;TEXT($H$3,"YYYY")-1</f>
        <v>Mar 2019</v>
      </c>
      <c r="I100" s="273" t="s">
        <v>120</v>
      </c>
      <c r="J100" s="155"/>
    </row>
    <row r="101" spans="1:10" ht="13.8" x14ac:dyDescent="0.25">
      <c r="A101" s="237" t="s">
        <v>121</v>
      </c>
      <c r="B101" s="307">
        <f>VLOOKUP("ABuy",Data!$J$1:$M$5,4,FALSE)/1000000</f>
        <v>291444.13064830919</v>
      </c>
      <c r="C101" s="307">
        <f>VLOOKUP("ABuy",Data!$J$7:$M$11,4,FALSE)/1000000</f>
        <v>165895.03847807617</v>
      </c>
      <c r="D101" s="177">
        <f>((B101/C101)-1)</f>
        <v>0.75679835468271062</v>
      </c>
      <c r="E101" s="307"/>
      <c r="F101" s="307"/>
      <c r="G101" s="307">
        <f>VLOOKUP("Abuy",Data!$J$13:$M$17,4,FALSE)/1000000</f>
        <v>271013.34150631004</v>
      </c>
      <c r="H101" s="307">
        <f>VLOOKUP("Abuy",Data!$J$19:$M$23,4,FALSE)/1000000</f>
        <v>151063.94904114498</v>
      </c>
      <c r="I101" s="191">
        <f>((G101/H101)-1)</f>
        <v>0.7940305627287334</v>
      </c>
      <c r="J101" s="155"/>
    </row>
    <row r="102" spans="1:10" ht="13.8" x14ac:dyDescent="0.25">
      <c r="A102" s="237" t="s">
        <v>122</v>
      </c>
      <c r="B102" s="307">
        <f>VLOOKUP("ASell",Data!$J$1:$M$5,4,FALSE)/1000000</f>
        <v>273268.88525513926</v>
      </c>
      <c r="C102" s="307">
        <f>VLOOKUP("Asell",Data!$J$7:$M$11,4,FALSE)/1000000</f>
        <v>175160.49287893667</v>
      </c>
      <c r="D102" s="191">
        <f t="shared" ref="D102:D104" si="10">((B102/C102)-1)</f>
        <v>0.5601057108466283</v>
      </c>
      <c r="E102" s="307"/>
      <c r="F102" s="307"/>
      <c r="G102" s="307">
        <f>VLOOKUP("Asell",Data!$J$13:$M$17,4,FALSE)/1000000</f>
        <v>253983.15860017503</v>
      </c>
      <c r="H102" s="307">
        <f>VLOOKUP("Asell",Data!$J$19:$M$23,4,FALSE)/1000000</f>
        <v>155138.072325185</v>
      </c>
      <c r="I102" s="191">
        <f t="shared" ref="I102:I104" si="11">((G102/H102)-1)</f>
        <v>0.63714267422248727</v>
      </c>
      <c r="J102" s="155"/>
    </row>
    <row r="103" spans="1:10" ht="13.8" x14ac:dyDescent="0.25">
      <c r="A103" s="237" t="s">
        <v>123</v>
      </c>
      <c r="B103" s="307">
        <f>VLOOKUP("PBuy",Data!$J$1:$M$5,4,FALSE)/1000000</f>
        <v>483454.44141436188</v>
      </c>
      <c r="C103" s="307">
        <f>VLOOKUP("Pbuy",Data!$J$7:$M$11,4,FALSE)/1000000</f>
        <v>280189.02663791989</v>
      </c>
      <c r="D103" s="191">
        <f t="shared" si="10"/>
        <v>0.72545815664335755</v>
      </c>
      <c r="E103" s="307"/>
      <c r="F103" s="307"/>
      <c r="G103" s="307">
        <f>VLOOKUP("Pbuy",Data!$J$13:$M$17,4,FALSE)/1000000</f>
        <v>468822.155776945</v>
      </c>
      <c r="H103" s="307">
        <f>VLOOKUP("Pbuy",Data!$J$19:$M$23,4,FALSE)/1000000</f>
        <v>264813.58730459999</v>
      </c>
      <c r="I103" s="191">
        <f t="shared" si="11"/>
        <v>0.77038557782794426</v>
      </c>
      <c r="J103" s="155"/>
    </row>
    <row r="104" spans="1:10" ht="13.8" x14ac:dyDescent="0.25">
      <c r="A104" s="237" t="s">
        <v>124</v>
      </c>
      <c r="B104" s="307">
        <f>VLOOKUP("PSell",Data!$J$1:$M$5,4,FALSE)/1000000</f>
        <v>501629.68680753186</v>
      </c>
      <c r="C104" s="307">
        <f>VLOOKUP("Psell",Data!$J$7:$M$11,4,FALSE)/1000000</f>
        <v>270923.5722370593</v>
      </c>
      <c r="D104" s="191">
        <f t="shared" si="10"/>
        <v>0.85155423230800942</v>
      </c>
      <c r="E104" s="307"/>
      <c r="F104" s="307"/>
      <c r="G104" s="307">
        <f>VLOOKUP("Psell",Data!$J$13:$M$17,4,FALSE)/1000000</f>
        <v>485852.33868308004</v>
      </c>
      <c r="H104" s="307">
        <f>VLOOKUP("Psell",Data!$J$19:$M$23,4,FALSE)/1000000</f>
        <v>260739.46402056</v>
      </c>
      <c r="I104" s="191">
        <f t="shared" si="11"/>
        <v>0.86336326381636375</v>
      </c>
      <c r="J104" s="155"/>
    </row>
    <row r="105" spans="1:10" ht="13.8" x14ac:dyDescent="0.25">
      <c r="A105" s="237"/>
      <c r="B105" s="238"/>
      <c r="C105" s="238"/>
      <c r="D105" s="237"/>
      <c r="E105" s="238"/>
      <c r="F105" s="238"/>
      <c r="G105" s="237"/>
      <c r="H105" s="237"/>
      <c r="I105" s="237"/>
      <c r="J105" s="155"/>
    </row>
    <row r="106" spans="1:10" ht="14.4" thickBot="1" x14ac:dyDescent="0.3">
      <c r="A106" s="267" t="s">
        <v>125</v>
      </c>
      <c r="B106" s="268"/>
      <c r="C106" s="268"/>
      <c r="D106" s="268"/>
      <c r="E106" s="268"/>
      <c r="F106" s="268"/>
      <c r="G106" s="268"/>
      <c r="H106" s="267"/>
      <c r="I106" s="267"/>
      <c r="J106" s="155"/>
    </row>
    <row r="107" spans="1:10" ht="14.4" thickBot="1" x14ac:dyDescent="0.3">
      <c r="A107" s="283"/>
      <c r="B107" s="273" t="s">
        <v>126</v>
      </c>
      <c r="C107" s="273" t="s">
        <v>4</v>
      </c>
      <c r="D107" s="379" t="s">
        <v>127</v>
      </c>
      <c r="E107" s="379"/>
      <c r="F107" s="273" t="s">
        <v>128</v>
      </c>
      <c r="G107" s="375" t="s">
        <v>129</v>
      </c>
      <c r="H107" s="375"/>
      <c r="I107" s="273" t="s">
        <v>28</v>
      </c>
      <c r="J107" s="155"/>
    </row>
    <row r="108" spans="1:10" ht="13.8" x14ac:dyDescent="0.25">
      <c r="A108" s="277"/>
      <c r="B108" s="300"/>
      <c r="C108" s="300"/>
      <c r="D108" s="300"/>
      <c r="E108" s="300"/>
      <c r="F108" s="300"/>
      <c r="G108" s="300"/>
      <c r="H108" s="237"/>
      <c r="I108" s="300"/>
      <c r="J108" s="155"/>
    </row>
    <row r="109" spans="1:10" ht="13.8" x14ac:dyDescent="0.25">
      <c r="A109" s="237" t="s">
        <v>116</v>
      </c>
      <c r="B109" s="196">
        <v>667996</v>
      </c>
      <c r="C109" s="319">
        <v>42349</v>
      </c>
      <c r="D109" s="378">
        <v>1959547</v>
      </c>
      <c r="E109" s="378"/>
      <c r="F109" s="319">
        <v>42349</v>
      </c>
      <c r="G109" s="378">
        <v>7331360</v>
      </c>
      <c r="H109" s="378"/>
      <c r="I109" s="189" t="s">
        <v>513</v>
      </c>
    </row>
    <row r="110" spans="1:10" ht="13.8" x14ac:dyDescent="0.25">
      <c r="A110" s="237" t="s">
        <v>502</v>
      </c>
      <c r="B110" s="348">
        <v>1391491</v>
      </c>
      <c r="C110" s="354">
        <v>43012</v>
      </c>
      <c r="D110" s="378">
        <f>2513652909/1000000</f>
        <v>2513.6529089999999</v>
      </c>
      <c r="E110" s="378"/>
      <c r="F110" s="319">
        <v>42349</v>
      </c>
      <c r="G110" s="378">
        <v>9748834</v>
      </c>
      <c r="H110" s="378"/>
      <c r="I110" s="195" t="s">
        <v>130</v>
      </c>
    </row>
    <row r="111" spans="1:10" ht="13.8" x14ac:dyDescent="0.25">
      <c r="A111" s="237" t="s">
        <v>501</v>
      </c>
      <c r="B111" s="348">
        <v>74815</v>
      </c>
      <c r="C111" s="354">
        <v>43090</v>
      </c>
      <c r="D111" s="378">
        <v>165827</v>
      </c>
      <c r="E111" s="378"/>
      <c r="F111" s="319">
        <v>42631</v>
      </c>
      <c r="G111" s="378">
        <v>612552</v>
      </c>
      <c r="H111" s="378"/>
      <c r="I111" s="195" t="s">
        <v>513</v>
      </c>
    </row>
    <row r="112" spans="1:10" ht="13.8" x14ac:dyDescent="0.25">
      <c r="A112" s="237" t="s">
        <v>477</v>
      </c>
      <c r="B112" s="190">
        <v>16176.59</v>
      </c>
      <c r="C112" s="354">
        <v>43039</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Mar 2020</v>
      </c>
      <c r="G122" s="124"/>
      <c r="H122" s="124"/>
    </row>
    <row r="123" spans="1:11" ht="12.75" customHeight="1" x14ac:dyDescent="0.25">
      <c r="F123" s="374" t="s">
        <v>189</v>
      </c>
      <c r="G123" s="374"/>
      <c r="H123" s="374"/>
    </row>
    <row r="124" spans="1:11" x14ac:dyDescent="0.25">
      <c r="F124" s="374"/>
      <c r="G124" s="374"/>
      <c r="H124" s="374"/>
    </row>
    <row r="125" spans="1:11" x14ac:dyDescent="0.25">
      <c r="K125" s="125"/>
    </row>
    <row r="126" spans="1:11" ht="13.8" thickBot="1" x14ac:dyDescent="0.3">
      <c r="A126" s="115" t="s">
        <v>663</v>
      </c>
      <c r="B126" s="120"/>
      <c r="C126" s="120"/>
      <c r="D126" s="120"/>
      <c r="E126" s="120"/>
      <c r="F126" s="120"/>
      <c r="G126" s="120"/>
      <c r="H126" s="120"/>
      <c r="I126" s="120"/>
      <c r="K126" s="125"/>
    </row>
    <row r="127" spans="1:11" ht="13.8" x14ac:dyDescent="0.25">
      <c r="A127" s="270"/>
      <c r="B127" s="270"/>
      <c r="C127" s="270"/>
      <c r="D127" s="270"/>
      <c r="E127" s="304"/>
      <c r="F127" s="387" t="s">
        <v>194</v>
      </c>
      <c r="G127" s="387"/>
      <c r="H127" s="387"/>
      <c r="I127" s="387"/>
    </row>
    <row r="128" spans="1:11" ht="14.4" thickBot="1" x14ac:dyDescent="0.3">
      <c r="A128" s="283"/>
      <c r="B128" s="305" t="str">
        <f>TEXT(DATE(2000,TEXT(H3,"M")-1,1),"mmm")&amp; " "&amp; TEXT(H3,"YYYY")</f>
        <v>Feb 2020</v>
      </c>
      <c r="C128" s="273" t="s">
        <v>16</v>
      </c>
      <c r="D128" s="305" t="str">
        <f>TEXT(DATE(2000,TEXT(H3,"M")-1,1),"mmm")&amp; " "&amp; TEXT(H3,"YYYY")-1</f>
        <v>Feb 2019</v>
      </c>
      <c r="E128" s="306" t="s">
        <v>16</v>
      </c>
      <c r="F128" s="283">
        <f>TEXT($H$3,"YYYY")-1</f>
        <v>2019</v>
      </c>
      <c r="G128" s="273">
        <f>TEXT($H$3,"YYYY")-2</f>
        <v>2018</v>
      </c>
      <c r="H128" s="283">
        <f>TEXT($H$3,"YYYY")-3</f>
        <v>2017</v>
      </c>
      <c r="I128" s="273">
        <f>TEXT($H$3,"YYYY")-4</f>
        <v>2016</v>
      </c>
    </row>
    <row r="129" spans="1:11" ht="13.8" x14ac:dyDescent="0.25">
      <c r="A129" s="237" t="s">
        <v>17</v>
      </c>
      <c r="B129" s="349">
        <v>839741</v>
      </c>
      <c r="C129" s="325">
        <v>20</v>
      </c>
      <c r="D129" s="349">
        <v>952494</v>
      </c>
      <c r="E129" s="325">
        <v>19</v>
      </c>
      <c r="F129" s="293">
        <v>18</v>
      </c>
      <c r="G129" s="325">
        <v>17</v>
      </c>
      <c r="H129" s="293">
        <v>18</v>
      </c>
      <c r="I129" s="325">
        <v>17</v>
      </c>
      <c r="K129" s="125"/>
    </row>
    <row r="130" spans="1:11" ht="13.8" x14ac:dyDescent="0.25">
      <c r="A130" s="237" t="s">
        <v>18</v>
      </c>
      <c r="B130" s="349">
        <v>28467</v>
      </c>
      <c r="C130" s="325">
        <v>20</v>
      </c>
      <c r="D130" s="349">
        <v>27471</v>
      </c>
      <c r="E130" s="325">
        <v>19</v>
      </c>
      <c r="F130" s="293">
        <v>19</v>
      </c>
      <c r="G130" s="325">
        <v>20</v>
      </c>
      <c r="H130" s="293">
        <v>20</v>
      </c>
      <c r="I130" s="325">
        <v>24</v>
      </c>
      <c r="K130" s="251"/>
    </row>
    <row r="131" spans="1:11" ht="13.8" x14ac:dyDescent="0.25">
      <c r="A131" s="237" t="s">
        <v>158</v>
      </c>
      <c r="B131" s="343">
        <v>0.37930000000000003</v>
      </c>
      <c r="C131" s="325">
        <v>31</v>
      </c>
      <c r="D131" s="394">
        <v>0.32679999999999998</v>
      </c>
      <c r="E131" s="325">
        <v>26</v>
      </c>
      <c r="F131" s="293">
        <v>18</v>
      </c>
      <c r="G131" s="325">
        <v>25</v>
      </c>
      <c r="H131" s="293">
        <v>22</v>
      </c>
      <c r="I131" s="325">
        <v>29</v>
      </c>
      <c r="K131" s="251"/>
    </row>
    <row r="132" spans="1:11" ht="13.8" thickBot="1" x14ac:dyDescent="0.3">
      <c r="A132" s="108"/>
      <c r="B132" s="395"/>
      <c r="C132" s="139"/>
      <c r="D132" s="395"/>
      <c r="E132" s="139"/>
      <c r="F132" s="396"/>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159</v>
      </c>
      <c r="K136" s="251"/>
    </row>
    <row r="137" spans="1:11" ht="13.8" thickBot="1" x14ac:dyDescent="0.3">
      <c r="A137" s="116" t="s">
        <v>143</v>
      </c>
      <c r="B137" s="116"/>
      <c r="C137" s="116"/>
      <c r="D137" s="116"/>
      <c r="E137" s="116"/>
      <c r="F137" s="116"/>
      <c r="G137" s="116"/>
      <c r="H137" s="116"/>
      <c r="I137" s="116"/>
    </row>
    <row r="138" spans="1:11" ht="13.8" x14ac:dyDescent="0.25">
      <c r="A138" s="270"/>
      <c r="B138" s="269" t="s">
        <v>1</v>
      </c>
      <c r="C138" s="269" t="s">
        <v>171</v>
      </c>
      <c r="D138" s="269" t="s">
        <v>171</v>
      </c>
      <c r="E138" s="269" t="s">
        <v>2</v>
      </c>
      <c r="F138" s="308"/>
      <c r="G138" s="270"/>
      <c r="H138" s="270"/>
      <c r="I138" s="270"/>
    </row>
    <row r="139" spans="1:11" ht="13.8" x14ac:dyDescent="0.25">
      <c r="A139" s="270"/>
      <c r="B139" s="269" t="s">
        <v>3</v>
      </c>
      <c r="C139" s="269" t="s">
        <v>170</v>
      </c>
      <c r="D139" s="269" t="s">
        <v>170</v>
      </c>
      <c r="E139" s="269" t="s">
        <v>5</v>
      </c>
      <c r="F139" s="308"/>
      <c r="G139" s="270"/>
      <c r="H139" s="270"/>
      <c r="I139" s="270"/>
    </row>
    <row r="140" spans="1:11" ht="14.4" thickBot="1" x14ac:dyDescent="0.3">
      <c r="A140" s="283"/>
      <c r="B140" s="271" t="str">
        <f>TEXT($H$3,"MMM")&amp;" "&amp;TEXT($H$3,"YYYY")</f>
        <v>Mar 2020</v>
      </c>
      <c r="C140" s="271" t="str">
        <f>TEXT($H$3,"YYYY")</f>
        <v>2020</v>
      </c>
      <c r="D140" s="271">
        <f>TEXT($H$3,"YYYY")-1</f>
        <v>2019</v>
      </c>
      <c r="E140" s="273" t="s">
        <v>6</v>
      </c>
      <c r="F140" s="273">
        <f>TEXT($H$3,"YYYY")-1</f>
        <v>2019</v>
      </c>
      <c r="G140" s="273">
        <f>TEXT($H$3,"YYYY")-2</f>
        <v>2018</v>
      </c>
      <c r="H140" s="273">
        <f>TEXT($H$3,"YYYY")-3</f>
        <v>2017</v>
      </c>
      <c r="I140" s="273">
        <f>TEXT($H$3,"YYYY")-4</f>
        <v>2016</v>
      </c>
    </row>
    <row r="141" spans="1:11" ht="13.8" x14ac:dyDescent="0.25">
      <c r="A141" s="237" t="s">
        <v>21</v>
      </c>
      <c r="B141" s="186">
        <f>SUMIF(Data!$DG$1:$DG$15,"AS",Data!$DH$1:$DH$15)/1000000</f>
        <v>544.03866989999995</v>
      </c>
      <c r="C141" s="341">
        <f>SUMIF(Data!$DJ$1:$DJ$15,"AS",Data!$DK$1:$DK$15)/1000000</f>
        <v>1419.0386701500001</v>
      </c>
      <c r="D141" s="341">
        <f>SUMIF(Data!$DM$1:$DM$15,"AS",Data!$DN$1:$DN$15)/1000000</f>
        <v>773.07430835000002</v>
      </c>
      <c r="E141" s="343">
        <f>IFERROR(IF(OR(AND(D141="",C141=""),AND(D141=0,C141=0)),0,
IF(OR(D141="",D141=0),1,
IF(OR(D141&lt;&gt;"",D141&lt;&gt;0),(C141-D141)/ABS(D141)))),-1)</f>
        <v>0.83557861750535312</v>
      </c>
      <c r="F141" s="359">
        <v>1107</v>
      </c>
      <c r="G141" s="348">
        <v>5231</v>
      </c>
      <c r="H141" s="349">
        <v>23315</v>
      </c>
      <c r="I141" s="349">
        <v>13085</v>
      </c>
    </row>
    <row r="142" spans="1:11" ht="13.8" x14ac:dyDescent="0.25">
      <c r="A142" s="237" t="s">
        <v>22</v>
      </c>
      <c r="B142" s="186">
        <f>(SUMIF(Data!$DG$1:$DG$15,"RT",Data!$DH$1:$DH$15)+SUMIF(Data!$DG$1:$DG$15,"TU",Data!$DH$1:$DH$15))/1000000</f>
        <v>0</v>
      </c>
      <c r="C142" s="341">
        <f>(SUMIF(Data!$DJ$1:$DJ$15,"RT",Data!$DK$1:$DK$15)+SUMIF(Data!$DJ$1:$DJ$15,"TU",Data!$DK$1:$DK$15))/1000000</f>
        <v>6037.4789084100003</v>
      </c>
      <c r="D142" s="341">
        <f>(SUMIF(Data!$DM$1:$DM$15,"RT",Data!$DN$1:$DN$15)+SUMIF(Data!$DM$1:$DM$15,"TU",Data!$DN$1:$DN$15))/1000000</f>
        <v>1161.1092679999999</v>
      </c>
      <c r="E142" s="343">
        <f t="shared" ref="E142:E145" si="12">IFERROR(IF(OR(AND(D142="",C142=""),AND(D142=0,C142=0)),0,
IF(OR(D142="",D142=0),1,
IF(OR(D142&lt;&gt;"",D142&lt;&gt;0),(C142-D142)/ABS(D142)))),-1)</f>
        <v>4.1997508544648019</v>
      </c>
      <c r="F142" s="359">
        <v>4409</v>
      </c>
      <c r="G142" s="348">
        <v>5097</v>
      </c>
      <c r="H142" s="349">
        <v>32688</v>
      </c>
      <c r="I142" s="349">
        <v>24160</v>
      </c>
    </row>
    <row r="143" spans="1:11" ht="13.8" x14ac:dyDescent="0.25">
      <c r="A143" s="237" t="s">
        <v>168</v>
      </c>
      <c r="B143" s="186">
        <v>0</v>
      </c>
      <c r="C143" s="341">
        <v>0</v>
      </c>
      <c r="D143" s="341">
        <v>0</v>
      </c>
      <c r="E143" s="343">
        <f t="shared" si="12"/>
        <v>0</v>
      </c>
      <c r="F143" s="359" t="s">
        <v>521</v>
      </c>
      <c r="G143" s="348" t="s">
        <v>514</v>
      </c>
      <c r="H143" s="176" t="s">
        <v>515</v>
      </c>
      <c r="I143" s="176" t="s">
        <v>516</v>
      </c>
    </row>
    <row r="144" spans="1:11" ht="13.8" x14ac:dyDescent="0.25">
      <c r="A144" s="237" t="s">
        <v>23</v>
      </c>
      <c r="B144" s="186">
        <f>(SUMIF(Data!$DG$1:$DG$15,"SO",Data!$DH$1:$DH$15)+SUMIF(Data!$DG$1:$DG$15,"SS",Data!$DH$1:$DH$15))/1000000</f>
        <v>1151.6578554600001</v>
      </c>
      <c r="C144" s="341">
        <f>(SUMIF(Data!$DJ$1:$DJ$15,"SO",Data!$DK$1:$DK$15)+SUMIF(Data!$DJ$1:$DJ$15,"SS",Data!$DK$1:$DK$15))/1000000</f>
        <v>1439.76650397</v>
      </c>
      <c r="D144" s="341">
        <f>(SUMIF(Data!$DM$1:$DM$15,"SO",Data!$DN$1:$DN$15)+SUMIF(Data!$DM$1:$DM$15,"SS",Data!$DN$1:$DN$15))/1000000</f>
        <v>1201.2791965599999</v>
      </c>
      <c r="E144" s="343">
        <f t="shared" si="12"/>
        <v>0.19852779278367236</v>
      </c>
      <c r="F144" s="359">
        <v>4585</v>
      </c>
      <c r="G144" s="348">
        <v>6461</v>
      </c>
      <c r="H144" s="349">
        <v>9468</v>
      </c>
      <c r="I144" s="349">
        <v>9374</v>
      </c>
    </row>
    <row r="145" spans="1:9" ht="13.8" x14ac:dyDescent="0.25">
      <c r="A145" s="237" t="s">
        <v>24</v>
      </c>
      <c r="B145" s="186">
        <f>(SUMIF(Data!$DG$1:$DG$15,"SI",Data!$DH$1:$DH$15)+SUMIF(Data!$DG$1:$DG$15,"GI",Data!$DH$1:$DH$15))/1000000</f>
        <v>222.52614510000001</v>
      </c>
      <c r="C145" s="341">
        <f>(SUMIF(Data!$DJ$1:$DJ$15,"SI",Data!$DK$1:$DK$15)+SUMIF(Data!$DJ$1:$DJ$15,"GI",Data!$DK$1:$DK$15))/1000000</f>
        <v>5454.2884643199995</v>
      </c>
      <c r="D145" s="341">
        <f>(SUMIF(Data!$DM$1:$DM$15,"SI",Data!$DN$1:$DN$15)+SUMIF(Data!$DM$1:$DM$15,"GI",Data!$DN$1:$DN$15))/1000000</f>
        <v>10848.017482219999</v>
      </c>
      <c r="E145" s="343">
        <f t="shared" si="12"/>
        <v>-0.49720873207849925</v>
      </c>
      <c r="F145" s="359">
        <v>25745</v>
      </c>
      <c r="G145" s="348">
        <v>38830</v>
      </c>
      <c r="H145" s="349">
        <v>35048</v>
      </c>
      <c r="I145" s="349">
        <v>69649</v>
      </c>
    </row>
    <row r="146" spans="1:9" ht="13.8" x14ac:dyDescent="0.25">
      <c r="A146" s="277" t="s">
        <v>25</v>
      </c>
      <c r="B146" s="342">
        <f>SUM(B141:B145)</f>
        <v>1918.2226704600002</v>
      </c>
      <c r="C146" s="342">
        <f>SUM(C141:C145)</f>
        <v>14350.57254685</v>
      </c>
      <c r="D146" s="342">
        <f>SUM(D141:D145)</f>
        <v>13983.480255129998</v>
      </c>
      <c r="E146" s="344">
        <f>IFERROR(IF(OR(AND(D146="",C146=""),AND(D146=0,C146=0)),0,
IF(OR(D146="",D146=0),1,
IF(OR(D146&lt;&gt;"",D146&lt;&gt;0),(C146-D146)/ABS(D146)))),-1)</f>
        <v>2.6251854690131977E-2</v>
      </c>
      <c r="F146" s="361">
        <v>35847</v>
      </c>
      <c r="G146" s="355">
        <v>55620</v>
      </c>
      <c r="H146" s="355">
        <v>100520</v>
      </c>
      <c r="I146" s="355">
        <v>116269</v>
      </c>
    </row>
    <row r="147" spans="1:9" ht="13.8" thickBot="1" x14ac:dyDescent="0.3">
      <c r="A147" s="109"/>
      <c r="B147" s="113"/>
      <c r="C147" s="113"/>
      <c r="D147" s="113"/>
      <c r="E147" s="140"/>
      <c r="F147" s="113"/>
      <c r="G147" s="113"/>
      <c r="H147" s="113"/>
      <c r="I147" s="113"/>
    </row>
    <row r="148" spans="1:9" ht="13.8" thickTop="1" x14ac:dyDescent="0.25">
      <c r="A148" s="18" t="s">
        <v>166</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171</v>
      </c>
      <c r="D151" s="269" t="s">
        <v>171</v>
      </c>
      <c r="E151" s="269" t="s">
        <v>27</v>
      </c>
      <c r="F151" s="308"/>
      <c r="G151" s="270"/>
      <c r="H151" s="270"/>
      <c r="I151" s="270"/>
    </row>
    <row r="152" spans="1:9" ht="13.8" x14ac:dyDescent="0.25">
      <c r="A152" s="270"/>
      <c r="B152" s="269" t="s">
        <v>3</v>
      </c>
      <c r="C152" s="269" t="s">
        <v>170</v>
      </c>
      <c r="D152" s="269" t="s">
        <v>170</v>
      </c>
      <c r="E152" s="269" t="s">
        <v>5</v>
      </c>
      <c r="F152" s="308"/>
      <c r="G152" s="270"/>
      <c r="H152" s="270"/>
      <c r="I152" s="270"/>
    </row>
    <row r="153" spans="1:9" ht="14.4" thickBot="1" x14ac:dyDescent="0.3">
      <c r="A153" s="283"/>
      <c r="B153" s="271" t="str">
        <f>TEXT($H$3,"MMM")&amp;" "&amp;TEXT($H$3,"YYYY")</f>
        <v>Mar 2020</v>
      </c>
      <c r="C153" s="271" t="str">
        <f>TEXT($H$3,"YYYY")</f>
        <v>2020</v>
      </c>
      <c r="D153" s="271">
        <f>TEXT($H$3,"YYYY")-1</f>
        <v>2019</v>
      </c>
      <c r="E153" s="273" t="s">
        <v>6</v>
      </c>
      <c r="F153" s="273">
        <f>TEXT($H$3,"YYYY")-1</f>
        <v>2019</v>
      </c>
      <c r="G153" s="273">
        <f>TEXT($H$3,"YYYY")-2</f>
        <v>2018</v>
      </c>
      <c r="H153" s="273">
        <f>TEXT($H$3,"YYYY")-3</f>
        <v>2017</v>
      </c>
      <c r="I153" s="273">
        <f>TEXT($H$3,"YYYY")-4</f>
        <v>2016</v>
      </c>
    </row>
    <row r="154" spans="1:9" ht="13.8" x14ac:dyDescent="0.25">
      <c r="A154" s="237" t="s">
        <v>164</v>
      </c>
      <c r="B154" s="275">
        <v>0.71089999999999998</v>
      </c>
      <c r="C154" s="275">
        <v>0.51719999999999999</v>
      </c>
      <c r="D154" s="275">
        <v>0.36230000000000001</v>
      </c>
      <c r="E154" s="275">
        <f>IFERROR(IF(OR(AND(D154="",C154=""),AND(D154=0,C154=0)),"",
IF(OR(D154="",D154=0),1,
IF(OR(D154&lt;&gt;"",D154&lt;&gt;0),(C154-D154)/ABS(D154)))),-1)</f>
        <v>0.42754623240408496</v>
      </c>
      <c r="F154" s="362">
        <f>0.3589*100</f>
        <v>35.89</v>
      </c>
      <c r="G154" s="352">
        <v>44.7</v>
      </c>
      <c r="H154" s="352">
        <v>35.9</v>
      </c>
      <c r="I154" s="352">
        <v>34.9</v>
      </c>
    </row>
    <row r="155" spans="1:9" ht="13.8" x14ac:dyDescent="0.25">
      <c r="A155" s="236" t="s">
        <v>165</v>
      </c>
      <c r="B155" s="275">
        <v>0.67900000000000005</v>
      </c>
      <c r="C155" s="275">
        <v>0.4874</v>
      </c>
      <c r="D155" s="275">
        <v>0.34389999999999998</v>
      </c>
      <c r="E155" s="275">
        <f>IFERROR(IF(OR(AND(D155="",C155=""),AND(D155=0,C155=0)),"",
IF(OR(D155="",D155=0),1,
IF(OR(D155&lt;&gt;"",D155&lt;&gt;0),(C155-D155)/ABS(D155)))),-1)</f>
        <v>0.41727246292526904</v>
      </c>
      <c r="F155" s="362">
        <f>0.3421*100</f>
        <v>34.21</v>
      </c>
      <c r="G155" s="352">
        <v>42</v>
      </c>
      <c r="H155" s="352">
        <v>33</v>
      </c>
      <c r="I155" s="352">
        <v>32.6</v>
      </c>
    </row>
    <row r="156" spans="1:9" ht="13.8" thickBot="1" x14ac:dyDescent="0.3">
      <c r="A156" s="108"/>
      <c r="B156" s="138"/>
      <c r="C156" s="138"/>
      <c r="D156" s="137"/>
      <c r="E156" s="112"/>
      <c r="F156" s="141"/>
      <c r="G156" s="141"/>
      <c r="H156" s="141"/>
      <c r="I156" s="141"/>
    </row>
    <row r="157" spans="1:9" ht="13.8" thickTop="1" x14ac:dyDescent="0.25">
      <c r="A157" s="18" t="s">
        <v>511</v>
      </c>
      <c r="B157" s="37"/>
      <c r="C157" s="53"/>
      <c r="D157" s="46"/>
      <c r="E157" s="53"/>
      <c r="F157" s="53"/>
      <c r="G157" s="53"/>
      <c r="H157" s="37"/>
      <c r="I157" s="37"/>
    </row>
    <row r="159" spans="1:9" x14ac:dyDescent="0.25">
      <c r="B159" s="107"/>
      <c r="C159" s="107"/>
      <c r="D159" s="107" t="s">
        <v>143</v>
      </c>
      <c r="E159" s="107"/>
      <c r="F159" s="107"/>
      <c r="G159" s="107"/>
      <c r="H159" s="107"/>
      <c r="I159" s="107"/>
    </row>
    <row r="160" spans="1:9" ht="13.8" thickBot="1" x14ac:dyDescent="0.3">
      <c r="A160" s="121" t="s">
        <v>144</v>
      </c>
      <c r="B160" s="116"/>
      <c r="C160" s="116"/>
      <c r="D160" s="116"/>
      <c r="E160" s="116"/>
      <c r="F160" s="116"/>
      <c r="G160" s="116"/>
      <c r="H160" s="116"/>
      <c r="I160" s="116"/>
    </row>
    <row r="161" spans="1:9" ht="13.8" x14ac:dyDescent="0.25">
      <c r="A161" s="270"/>
      <c r="B161" s="269" t="s">
        <v>1</v>
      </c>
      <c r="C161" s="269" t="s">
        <v>171</v>
      </c>
      <c r="D161" s="269" t="s">
        <v>171</v>
      </c>
      <c r="E161" s="269" t="s">
        <v>27</v>
      </c>
      <c r="F161" s="308"/>
      <c r="G161" s="270"/>
      <c r="H161" s="270"/>
      <c r="I161" s="270"/>
    </row>
    <row r="162" spans="1:9" ht="13.8" x14ac:dyDescent="0.25">
      <c r="A162" s="270"/>
      <c r="B162" s="269" t="s">
        <v>3</v>
      </c>
      <c r="C162" s="269" t="s">
        <v>4</v>
      </c>
      <c r="D162" s="269" t="s">
        <v>170</v>
      </c>
      <c r="E162" s="269" t="s">
        <v>5</v>
      </c>
      <c r="F162" s="308"/>
      <c r="G162" s="270"/>
      <c r="H162" s="270"/>
      <c r="I162" s="270"/>
    </row>
    <row r="163" spans="1:9" ht="14.4" thickBot="1" x14ac:dyDescent="0.3">
      <c r="A163" s="283"/>
      <c r="B163" s="271" t="str">
        <f>TEXT($H$3,"MMM")&amp;" "&amp;TEXT($H$3,"YYYY")</f>
        <v>Mar 2020</v>
      </c>
      <c r="C163" s="271" t="str">
        <f>TEXT($H$3,"YYYY")</f>
        <v>2020</v>
      </c>
      <c r="D163" s="271">
        <f>TEXT($H$3,"YYYY")-1</f>
        <v>2019</v>
      </c>
      <c r="E163" s="273" t="s">
        <v>6</v>
      </c>
      <c r="F163" s="273">
        <f>TEXT($H$3,"YYYY")-1</f>
        <v>2019</v>
      </c>
      <c r="G163" s="273">
        <f>TEXT($H$3,"YYYY")-2</f>
        <v>2018</v>
      </c>
      <c r="H163" s="273">
        <f>TEXT($H$3,"YYYY")-3</f>
        <v>2017</v>
      </c>
      <c r="I163" s="273">
        <f>TEXT($H$3,"YYYY")-4</f>
        <v>2016</v>
      </c>
    </row>
    <row r="164" spans="1:9" ht="13.8" x14ac:dyDescent="0.25">
      <c r="A164" s="301" t="s">
        <v>181</v>
      </c>
      <c r="B164" s="237"/>
      <c r="C164" s="237"/>
      <c r="D164" s="237"/>
      <c r="E164" s="237"/>
      <c r="F164" s="237"/>
      <c r="G164" s="237"/>
      <c r="H164" s="237"/>
      <c r="I164" s="237"/>
    </row>
    <row r="165" spans="1:9" ht="13.8" x14ac:dyDescent="0.25">
      <c r="A165" s="237" t="s">
        <v>29</v>
      </c>
      <c r="B165" s="238">
        <f ca="1">SUMIF(Data!$BT$1:$BT$7,"&lt;&gt;AltX",Data!$BU$1:$BU$6)</f>
        <v>313</v>
      </c>
      <c r="C165" s="238">
        <f>SUMIF(Data!$BT$9:$BT$14,"&lt;&gt;AltX",Data!BU9:BU14)</f>
        <v>313</v>
      </c>
      <c r="D165" s="238">
        <f>SUMIF(Data!$BT$17:$BT$23,"&lt;&gt;AltX",Data!$BU$17:$BU$24)</f>
        <v>318</v>
      </c>
      <c r="E165" s="275">
        <f>IFERROR(IF(OR(AND(D165="",C165=""),AND(D165=0,C165=0)),"",
IF(OR(D165="",D165=0),1,
IF(OR(D165&lt;&gt;"",D165&lt;&gt;0),(C165-D165)/ABS(D165)))),-1)</f>
        <v>-1.5723270440251572E-2</v>
      </c>
      <c r="F165" s="358">
        <v>312</v>
      </c>
      <c r="G165" s="346">
        <v>326</v>
      </c>
      <c r="H165" s="346">
        <v>324</v>
      </c>
      <c r="I165" s="346">
        <v>328</v>
      </c>
    </row>
    <row r="166" spans="1:9" ht="13.8" x14ac:dyDescent="0.25">
      <c r="A166" s="237" t="s">
        <v>30</v>
      </c>
      <c r="B166" s="238">
        <f ca="1">SUMIF(Data!$BT$1:$BT$7,"&lt;&gt;AltX",Data!$BV$1:$BV$6)</f>
        <v>2</v>
      </c>
      <c r="C166" s="238">
        <f>SUMIF(Data!$BT$9:$BT$14,"&lt;&gt;AltX",Data!BV9:BV14)</f>
        <v>3</v>
      </c>
      <c r="D166" s="238">
        <f>SUMIF(Data!$BT$17:$BT$23,"&lt;&gt;AltX",Data!$BV$17:$BV$23)</f>
        <v>1</v>
      </c>
      <c r="E166" s="275">
        <f t="shared" ref="E166:E167" si="13">IFERROR(IF(OR(AND(D166="",C166=""),AND(D166=0,C166=0)),"",
IF(OR(D166="",D166=0),1,
IF(OR(D166&lt;&gt;"",D166&lt;&gt;0),(C166-D166)/ABS(D166)))),-1)</f>
        <v>2</v>
      </c>
      <c r="F166" s="358">
        <v>6</v>
      </c>
      <c r="G166" s="346">
        <v>11</v>
      </c>
      <c r="H166" s="346">
        <v>13</v>
      </c>
      <c r="I166" s="346">
        <v>11</v>
      </c>
    </row>
    <row r="167" spans="1:9" ht="13.8" x14ac:dyDescent="0.25">
      <c r="A167" s="237" t="s">
        <v>31</v>
      </c>
      <c r="B167" s="238">
        <f ca="1">SUMIF(Data!$BT$1:$BT$7,"&lt;&gt;AltX",Data!$BW$1:$BW$6)</f>
        <v>1</v>
      </c>
      <c r="C167" s="238">
        <f>SUMIF(Data!$BT$9:$BT$14,"&lt;&gt;AltX",Data!BW9:BW14)</f>
        <v>3</v>
      </c>
      <c r="D167" s="238">
        <f>SUMIF(Data!$BT$17:$BT$23,"&lt;&gt;AltX",Data!$BW$17:$BW$23)</f>
        <v>8</v>
      </c>
      <c r="E167" s="275">
        <f t="shared" si="13"/>
        <v>-0.625</v>
      </c>
      <c r="F167" s="358">
        <v>20</v>
      </c>
      <c r="G167" s="346">
        <v>9</v>
      </c>
      <c r="H167" s="346">
        <v>21</v>
      </c>
      <c r="I167" s="346">
        <v>17</v>
      </c>
    </row>
    <row r="168" spans="1:9" ht="13.8" x14ac:dyDescent="0.25">
      <c r="A168" s="237"/>
      <c r="B168" s="238"/>
      <c r="C168" s="238"/>
      <c r="D168" s="238"/>
      <c r="E168" s="309"/>
      <c r="F168" s="358"/>
      <c r="G168" s="346"/>
      <c r="H168" s="346"/>
      <c r="I168" s="346"/>
    </row>
    <row r="169" spans="1:9" ht="13.8" x14ac:dyDescent="0.25">
      <c r="A169" s="277" t="s">
        <v>137</v>
      </c>
      <c r="B169" s="238"/>
      <c r="C169" s="238"/>
      <c r="D169" s="238"/>
      <c r="E169" s="309"/>
      <c r="F169" s="358"/>
      <c r="G169" s="346"/>
      <c r="H169" s="346"/>
      <c r="I169" s="346"/>
    </row>
    <row r="170" spans="1:9" ht="13.8" x14ac:dyDescent="0.25">
      <c r="A170" s="237" t="s">
        <v>29</v>
      </c>
      <c r="B170" s="238">
        <f ca="1">SUMIF(Data!$BT$1:$BT$7,"AltX",Data!$BU$1:$BU$6)</f>
        <v>40</v>
      </c>
      <c r="C170" s="238">
        <f>SUMIF(Data!$BT$9:$BT$14,"AltX",Data!BU9:BU14)</f>
        <v>40</v>
      </c>
      <c r="D170" s="238">
        <f>SUMIF(Data!$BT$17:$BT$23,"AltX",Data!$BU$17:$BU$24)</f>
        <v>45</v>
      </c>
      <c r="E170" s="275">
        <f t="shared" ref="E170:E171" si="14">IFERROR(IF(OR(AND(D170="",C170=""),AND(D170=0,C170=0)),"",
IF(OR(D170="",D170=0),1,
IF(OR(D170&lt;&gt;"",D170&lt;&gt;0),(C170-D170)/ABS(D170)))),-1)</f>
        <v>-0.1111111111111111</v>
      </c>
      <c r="F170" s="358">
        <v>42</v>
      </c>
      <c r="G170" s="346">
        <v>46</v>
      </c>
      <c r="H170" s="346">
        <v>53</v>
      </c>
      <c r="I170" s="346">
        <v>60</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58" t="s">
        <v>521</v>
      </c>
      <c r="G171" s="346">
        <v>1</v>
      </c>
      <c r="H171" s="346">
        <v>8</v>
      </c>
      <c r="I171" s="346">
        <v>7</v>
      </c>
    </row>
    <row r="172" spans="1:9" ht="13.8" x14ac:dyDescent="0.25">
      <c r="A172" s="237" t="s">
        <v>31</v>
      </c>
      <c r="B172" s="238">
        <f ca="1">SUMIF(Data!$BT$1:$BT$7,"AltX",Data!$BW$1:$BW$6)</f>
        <v>0</v>
      </c>
      <c r="C172" s="238">
        <f>SUMIF(Data!$BT$9:$BT$14,"AltX",Data!BW9:BW14)</f>
        <v>1</v>
      </c>
      <c r="D172" s="238">
        <f>SUMIF(Data!$BT$17:$BT$23,"AltX",Data!$BW$17:$BW$23)</f>
        <v>2</v>
      </c>
      <c r="E172" s="275">
        <f t="shared" ref="E172" ca="1" si="15">IFERROR(IF(OR(AND(C172="",B172=""),AND(C172=0,B172=0)),"",
IF(OR(C172="",C172=0),1,
IF(OR(C172&lt;&gt;"",C172&lt;&gt;0),(B172-C172)/ABS(C172)))),-1)</f>
        <v>-1</v>
      </c>
      <c r="F172" s="358">
        <v>4</v>
      </c>
      <c r="G172" s="346">
        <v>8</v>
      </c>
      <c r="H172" s="346">
        <v>11</v>
      </c>
      <c r="I172" s="346">
        <v>8</v>
      </c>
    </row>
    <row r="173" spans="1:9" ht="13.8" x14ac:dyDescent="0.25">
      <c r="A173" s="237"/>
      <c r="B173" s="238"/>
      <c r="C173" s="238"/>
      <c r="D173" s="238"/>
      <c r="E173" s="309"/>
      <c r="F173" s="358"/>
      <c r="G173" s="346"/>
      <c r="H173" s="346"/>
      <c r="I173" s="346"/>
    </row>
    <row r="174" spans="1:9" ht="13.8" x14ac:dyDescent="0.25">
      <c r="A174" s="277" t="s">
        <v>32</v>
      </c>
      <c r="B174" s="238"/>
      <c r="C174" s="238"/>
      <c r="D174" s="238"/>
      <c r="E174" s="309"/>
      <c r="F174" s="358"/>
      <c r="G174" s="346"/>
      <c r="H174" s="346"/>
      <c r="I174" s="346"/>
    </row>
    <row r="175" spans="1:9" ht="13.8" x14ac:dyDescent="0.25">
      <c r="A175" s="237" t="s">
        <v>30</v>
      </c>
      <c r="B175" s="238">
        <f t="shared" ref="B175:D176" ca="1" si="16">B166+B171</f>
        <v>2</v>
      </c>
      <c r="C175" s="238">
        <f t="shared" si="16"/>
        <v>3</v>
      </c>
      <c r="D175" s="238">
        <f t="shared" si="16"/>
        <v>1</v>
      </c>
      <c r="E175" s="275">
        <f t="shared" ref="E175:E181" si="17">IFERROR(IF(OR(AND(D175="",C175=""),AND(D175=0,C175=0)),"",
IF(OR(D175="",D175=0),1,
IF(OR(D175&lt;&gt;"",D175&lt;&gt;0),(C175-D175)/ABS(D175)))),-1)</f>
        <v>2</v>
      </c>
      <c r="F175" s="358">
        <v>6</v>
      </c>
      <c r="G175" s="346">
        <v>12</v>
      </c>
      <c r="H175" s="346">
        <v>21</v>
      </c>
      <c r="I175" s="346">
        <v>18</v>
      </c>
    </row>
    <row r="176" spans="1:9" ht="13.8" x14ac:dyDescent="0.25">
      <c r="A176" s="237" t="s">
        <v>31</v>
      </c>
      <c r="B176" s="238">
        <f t="shared" ca="1" si="16"/>
        <v>1</v>
      </c>
      <c r="C176" s="238">
        <f t="shared" si="16"/>
        <v>4</v>
      </c>
      <c r="D176" s="238">
        <f t="shared" si="16"/>
        <v>10</v>
      </c>
      <c r="E176" s="275">
        <f>IFERROR(IF(OR(AND(D176="",C176=""),AND(D176=0,C176=0)),"",
IF(OR(D176="",D176=0),1,
IF(OR(D176&lt;&gt;"",D176&lt;&gt;0),(C176-D176)/ABS(D176)))),-1)</f>
        <v>-0.6</v>
      </c>
      <c r="F176" s="358">
        <v>24</v>
      </c>
      <c r="G176" s="346">
        <v>17</v>
      </c>
      <c r="H176" s="346">
        <v>32</v>
      </c>
      <c r="I176" s="346">
        <v>25</v>
      </c>
    </row>
    <row r="177" spans="1:12" ht="13.8" x14ac:dyDescent="0.25">
      <c r="A177" s="237" t="s">
        <v>33</v>
      </c>
      <c r="B177" s="238">
        <f>SUM(Data!$CB$2:$CB$6)</f>
        <v>72</v>
      </c>
      <c r="C177" s="238">
        <f>SUM(Data!$CB$10:$CB$14)</f>
        <v>72</v>
      </c>
      <c r="D177" s="238">
        <f>SUM(Data!CB18:CB22)</f>
        <v>72</v>
      </c>
      <c r="E177" s="275">
        <f t="shared" si="17"/>
        <v>0</v>
      </c>
      <c r="F177" s="358">
        <v>71</v>
      </c>
      <c r="G177" s="346">
        <v>74</v>
      </c>
      <c r="H177" s="346">
        <v>75</v>
      </c>
      <c r="I177" s="346">
        <v>76</v>
      </c>
    </row>
    <row r="178" spans="1:12" ht="13.8" x14ac:dyDescent="0.25">
      <c r="A178" s="237" t="s">
        <v>34</v>
      </c>
      <c r="B178" s="238">
        <f>SUM(Data!$CA$2:$CA$6)</f>
        <v>281</v>
      </c>
      <c r="C178" s="238">
        <f>SUM(Data!$CA$10:$CA$14)</f>
        <v>281</v>
      </c>
      <c r="D178" s="238">
        <f>SUM(Data!CA18:CA22)</f>
        <v>291</v>
      </c>
      <c r="E178" s="275">
        <f t="shared" si="17"/>
        <v>-3.4364261168384883E-2</v>
      </c>
      <c r="F178" s="358">
        <v>283</v>
      </c>
      <c r="G178" s="346">
        <v>298</v>
      </c>
      <c r="H178" s="346">
        <v>302</v>
      </c>
      <c r="I178" s="346">
        <v>312</v>
      </c>
    </row>
    <row r="179" spans="1:12" ht="13.8" x14ac:dyDescent="0.25">
      <c r="A179" s="277" t="s">
        <v>35</v>
      </c>
      <c r="B179" s="239">
        <f ca="1">B165+B170</f>
        <v>353</v>
      </c>
      <c r="C179" s="239">
        <f>C165+C170</f>
        <v>353</v>
      </c>
      <c r="D179" s="239">
        <f>D165+D170</f>
        <v>363</v>
      </c>
      <c r="E179" s="310">
        <f t="shared" si="17"/>
        <v>-2.7548209366391185E-2</v>
      </c>
      <c r="F179" s="360">
        <v>354</v>
      </c>
      <c r="G179" s="347">
        <v>372</v>
      </c>
      <c r="H179" s="347">
        <v>377</v>
      </c>
      <c r="I179" s="347">
        <v>388</v>
      </c>
    </row>
    <row r="180" spans="1:12" ht="13.8" x14ac:dyDescent="0.25">
      <c r="A180" s="277"/>
      <c r="B180" s="238"/>
      <c r="C180" s="238"/>
      <c r="D180" s="239"/>
      <c r="E180" s="237"/>
      <c r="F180" s="358"/>
      <c r="G180" s="346"/>
      <c r="H180" s="346"/>
      <c r="I180" s="346"/>
    </row>
    <row r="181" spans="1:12" ht="13.8" x14ac:dyDescent="0.25">
      <c r="A181" s="277" t="s">
        <v>36</v>
      </c>
      <c r="B181" s="239">
        <f>Data!CD2</f>
        <v>988</v>
      </c>
      <c r="C181" s="239">
        <f>Data!CD2</f>
        <v>988</v>
      </c>
      <c r="D181" s="239">
        <f>Data!CD5</f>
        <v>928</v>
      </c>
      <c r="E181" s="310">
        <f t="shared" si="17"/>
        <v>6.4655172413793108E-2</v>
      </c>
      <c r="F181" s="360">
        <v>946</v>
      </c>
      <c r="G181" s="347">
        <v>822</v>
      </c>
      <c r="H181" s="347">
        <v>812</v>
      </c>
      <c r="I181" s="347">
        <v>816</v>
      </c>
    </row>
    <row r="182" spans="1:12" ht="13.8" x14ac:dyDescent="0.25">
      <c r="A182" s="277"/>
      <c r="B182" s="238"/>
      <c r="C182" s="238"/>
      <c r="D182" s="238"/>
      <c r="E182" s="237"/>
      <c r="F182" s="237"/>
      <c r="G182" s="237"/>
      <c r="H182" s="237"/>
      <c r="I182" s="237"/>
    </row>
    <row r="183" spans="1:12" ht="13.8" x14ac:dyDescent="0.25">
      <c r="A183" s="235" t="s">
        <v>37</v>
      </c>
      <c r="B183" s="311">
        <f>Data!CE2/1000000000</f>
        <v>14476.772279476647</v>
      </c>
      <c r="C183" s="311"/>
      <c r="D183" s="311">
        <f>Data!CE5/1000000000</f>
        <v>16181.732212429051</v>
      </c>
      <c r="E183" s="310">
        <f>IFERROR(IF(OR(AND(D183="",B183=""),AND(D183=0,B183=0)),"",
IF(OR(D183="",D183=0),1,
IF(OR(D183&lt;&gt;"",D183&lt;&gt;0),(B183-D183)/ABS(D183)))),-1)</f>
        <v>-0.1053632522507596</v>
      </c>
      <c r="F183" s="353">
        <v>12682</v>
      </c>
      <c r="G183" s="353">
        <v>12682</v>
      </c>
      <c r="H183" s="353">
        <v>15461.4</v>
      </c>
      <c r="I183" s="353">
        <v>13580.6</v>
      </c>
    </row>
    <row r="184" spans="1:12" ht="13.8" thickBot="1" x14ac:dyDescent="0.3">
      <c r="A184" s="108"/>
      <c r="B184" s="137"/>
      <c r="C184" s="137"/>
      <c r="D184" s="137"/>
      <c r="E184" s="137"/>
      <c r="F184" s="110"/>
      <c r="G184" s="137"/>
      <c r="H184" s="137"/>
      <c r="I184" s="137"/>
    </row>
    <row r="185" spans="1:12" ht="13.8" thickTop="1" x14ac:dyDescent="0.25">
      <c r="A185" s="18" t="s">
        <v>167</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1" spans="11:12" s="236" customFormat="1" x14ac:dyDescent="0.25">
      <c r="K211" s="251"/>
      <c r="L211" s="251"/>
    </row>
    <row r="216" spans="11:12" s="236" customFormat="1" x14ac:dyDescent="0.25">
      <c r="K216" s="251"/>
      <c r="L216" s="251"/>
    </row>
    <row r="217" spans="11:12" s="236" customFormat="1" x14ac:dyDescent="0.25">
      <c r="K217" s="251"/>
      <c r="L217" s="251"/>
    </row>
    <row r="218" spans="11:12" s="236" customFormat="1" x14ac:dyDescent="0.25">
      <c r="K218" s="251"/>
      <c r="L218" s="251"/>
    </row>
    <row r="231" spans="1:13" ht="12.75" customHeight="1" x14ac:dyDescent="0.25">
      <c r="E231" s="124"/>
      <c r="F231" s="124"/>
      <c r="G231" s="124"/>
      <c r="H231" s="124"/>
      <c r="I231" s="124"/>
    </row>
    <row r="232" spans="1:13" ht="12.75" customHeight="1" x14ac:dyDescent="0.25">
      <c r="A232" s="107" t="str">
        <f>"Market Profile - "&amp; TEXT($H$3,"MMM")&amp;" "&amp;TEXT($H$3,"YYYY")</f>
        <v>Market Profile - Mar 2020</v>
      </c>
      <c r="E232" s="374" t="s">
        <v>190</v>
      </c>
      <c r="F232" s="374"/>
      <c r="G232" s="374"/>
      <c r="H232" s="374"/>
      <c r="I232" s="124"/>
    </row>
    <row r="233" spans="1:13" ht="13.8" thickBot="1" x14ac:dyDescent="0.3">
      <c r="A233" s="115"/>
      <c r="B233" s="115"/>
      <c r="C233" s="115"/>
      <c r="D233" s="115"/>
      <c r="E233" s="380"/>
      <c r="F233" s="380"/>
      <c r="G233" s="380"/>
      <c r="H233" s="380"/>
      <c r="I233" s="115"/>
    </row>
    <row r="234" spans="1:13" ht="13.8" x14ac:dyDescent="0.25">
      <c r="A234" s="270"/>
      <c r="B234" s="270"/>
      <c r="C234" s="270"/>
      <c r="D234" s="173"/>
      <c r="E234" s="197"/>
      <c r="F234" s="312"/>
      <c r="G234" s="383" t="s">
        <v>192</v>
      </c>
      <c r="H234" s="383" t="s">
        <v>191</v>
      </c>
      <c r="I234" s="313"/>
    </row>
    <row r="235" spans="1:13" ht="12.75" customHeight="1" x14ac:dyDescent="0.25">
      <c r="A235" s="270"/>
      <c r="B235" s="270"/>
      <c r="C235" s="270"/>
      <c r="D235" s="173"/>
      <c r="E235" s="383" t="s">
        <v>39</v>
      </c>
      <c r="F235" s="388" t="str">
        <f>"Index Close   "&amp;TEXT($H$3,"MMM")&amp;" "&amp;TEXT($H$3,"YYYY")</f>
        <v>Index Close   Mar 2020</v>
      </c>
      <c r="G235" s="383"/>
      <c r="H235" s="383"/>
      <c r="I235" s="390" t="s">
        <v>40</v>
      </c>
    </row>
    <row r="236" spans="1:13" ht="14.4" thickBot="1" x14ac:dyDescent="0.3">
      <c r="A236" s="314"/>
      <c r="B236" s="315"/>
      <c r="C236" s="315"/>
      <c r="D236" s="188"/>
      <c r="E236" s="384"/>
      <c r="F236" s="389"/>
      <c r="G236" s="384"/>
      <c r="H236" s="384"/>
      <c r="I236" s="391"/>
    </row>
    <row r="237" spans="1:13" ht="13.8" x14ac:dyDescent="0.25">
      <c r="A237" s="316" t="s">
        <v>38</v>
      </c>
      <c r="B237" s="316"/>
      <c r="C237" s="316"/>
      <c r="D237" s="316"/>
      <c r="E237" s="316"/>
      <c r="F237" s="316"/>
      <c r="G237" s="316"/>
      <c r="H237" s="316"/>
      <c r="I237" s="316"/>
    </row>
    <row r="238" spans="1:13" ht="13.8" x14ac:dyDescent="0.25">
      <c r="A238" s="237" t="s">
        <v>41</v>
      </c>
      <c r="B238" s="237"/>
      <c r="C238" s="175"/>
      <c r="D238" s="175"/>
      <c r="E238" s="237" t="s">
        <v>42</v>
      </c>
      <c r="F238" s="175">
        <f>IFERROR(VLOOKUP(E238,Data!$G$23:$H$196,2,FALSE),0)</f>
        <v>44490.31171396</v>
      </c>
      <c r="G238" s="275">
        <f>IF(IFERROR(VLOOKUP(E238,Data!$O$23:$P$196,2,FALSE),0)=0,0,(F238-IFERROR(VLOOKUP(E238,Data!$O$23:$P$196,2,FALSE),0))/ABS(IFERROR(VLOOKUP(E238,Data!$O$23:$P$196,2,FALSE),0)))</f>
        <v>-0.12829345068568726</v>
      </c>
      <c r="H238" s="175">
        <f>VLOOKUP(E238,Data!$B$23:$E$273,3,FALSE)</f>
        <v>61684.771932919997</v>
      </c>
      <c r="I238" s="317">
        <f>VLOOKUP(E238,Data!$B$23:$E$273,2,FALSE)</f>
        <v>43125</v>
      </c>
    </row>
    <row r="239" spans="1:13" ht="13.8" x14ac:dyDescent="0.25">
      <c r="A239" s="237" t="s">
        <v>43</v>
      </c>
      <c r="B239" s="237"/>
      <c r="C239" s="175"/>
      <c r="D239" s="175"/>
      <c r="E239" s="237" t="s">
        <v>44</v>
      </c>
      <c r="F239" s="175">
        <f>IFERROR(VLOOKUP(E239,Data!$G$23:$H$196,2,FALSE),0)</f>
        <v>49422.864813619999</v>
      </c>
      <c r="G239" s="275">
        <f>IF(IFERROR(VLOOKUP(E239,Data!$O$23:$P$196,2,FALSE),0)=0,0,(F239-IFERROR(VLOOKUP(E239,Data!$O$23:$P$196,2,FALSE),0))/ABS(IFERROR(VLOOKUP(E239,Data!$O$23:$P$196,2,FALSE),0)))</f>
        <v>-0.24211917026051438</v>
      </c>
      <c r="H239" s="175">
        <f>VLOOKUP(E239,Data!$B$23:$E$273,3,FALSE)</f>
        <v>82603.124167989998</v>
      </c>
      <c r="I239" s="317">
        <f>VLOOKUP(E239,Data!$B$23:$E$273,2,FALSE)</f>
        <v>42594</v>
      </c>
      <c r="J239" s="152"/>
      <c r="M239" s="152"/>
    </row>
    <row r="240" spans="1:13" s="155" customFormat="1" ht="13.8" x14ac:dyDescent="0.25">
      <c r="A240" s="293" t="s">
        <v>45</v>
      </c>
      <c r="B240" s="293"/>
      <c r="C240" s="176"/>
      <c r="D240" s="176"/>
      <c r="E240" s="293" t="s">
        <v>46</v>
      </c>
      <c r="F240" s="176">
        <f>IFERROR(VLOOKUP(E240,Data!$G$23:$H$196,2,FALSE),0)</f>
        <v>30734.801918000001</v>
      </c>
      <c r="G240" s="318">
        <f>IF(IFERROR(VLOOKUP(E240,Data!$O$23:$P$196,2,FALSE),0)=0,0,(F240-IFERROR(VLOOKUP(E240,Data!$O$23:$P$196,2,FALSE),0))/ABS(IFERROR(VLOOKUP(E240,Data!$O$23:$P$196,2,FALSE),0)))</f>
        <v>-0.2204195938135759</v>
      </c>
      <c r="H240" s="176">
        <f>VLOOKUP(E240,Data!$B$23:$E$273,3,FALSE)</f>
        <v>65469.71245626</v>
      </c>
      <c r="I240" s="319">
        <f>VLOOKUP(E240,Data!$B$23:$E$273,2,FALSE)</f>
        <v>42814</v>
      </c>
      <c r="K240" s="168"/>
      <c r="L240" s="168"/>
    </row>
    <row r="241" spans="1:13" ht="13.8" x14ac:dyDescent="0.25">
      <c r="A241" s="237" t="s">
        <v>47</v>
      </c>
      <c r="B241" s="237"/>
      <c r="C241" s="175"/>
      <c r="D241" s="175"/>
      <c r="E241" s="237" t="s">
        <v>48</v>
      </c>
      <c r="F241" s="175">
        <f>IFERROR(VLOOKUP(E241,Data!$G$23:$H$196,2,FALSE),0)</f>
        <v>4240.3133262700003</v>
      </c>
      <c r="G241" s="275">
        <f>IF(IFERROR(VLOOKUP(E241,Data!$O$23:$P$196,2,FALSE),0)=0,0,(F241-IFERROR(VLOOKUP(E241,Data!$O$23:$P$196,2,FALSE),0))/ABS(IFERROR(VLOOKUP(E241,Data!$O$23:$P$196,2,FALSE),0)))</f>
        <v>-0.1516381858713976</v>
      </c>
      <c r="H241" s="175">
        <f>VLOOKUP(E241,Data!$B$23:$E$273,3,FALSE)</f>
        <v>8292.5284918300003</v>
      </c>
      <c r="I241" s="317">
        <f>VLOOKUP(E241,Data!$B$23:$E$273,2,FALSE)</f>
        <v>42783</v>
      </c>
      <c r="J241" s="152"/>
      <c r="M241" s="152"/>
    </row>
    <row r="242" spans="1:13" ht="13.8" x14ac:dyDescent="0.25">
      <c r="A242" s="237" t="s">
        <v>49</v>
      </c>
      <c r="B242" s="237"/>
      <c r="C242" s="175"/>
      <c r="D242" s="175"/>
      <c r="E242" s="237" t="s">
        <v>50</v>
      </c>
      <c r="F242" s="175">
        <f>IFERROR(VLOOKUP(E242,Data!$G$23:$H$196,2,FALSE),0)</f>
        <v>21585.193179800001</v>
      </c>
      <c r="G242" s="275">
        <f>IF(IFERROR(VLOOKUP(E242,Data!$O$23:$P$196,2,FALSE),0)=0,0,(F242-IFERROR(VLOOKUP(E242,Data!$O$23:$P$196,2,FALSE),0))/ABS(IFERROR(VLOOKUP(E242,Data!$O$23:$P$196,2,FALSE),0)))</f>
        <v>-0.13998883110653984</v>
      </c>
      <c r="H242" s="175">
        <f>VLOOKUP(E242,Data!$B$23:$E$273,3,FALSE)</f>
        <v>30767.717573220001</v>
      </c>
      <c r="I242" s="317">
        <f>VLOOKUP(E242,Data!$B$23:$E$273,2,FALSE)</f>
        <v>43125</v>
      </c>
      <c r="J242" s="152"/>
      <c r="M242" s="152"/>
    </row>
    <row r="243" spans="1:13" ht="13.8" x14ac:dyDescent="0.25">
      <c r="A243" s="237" t="s">
        <v>51</v>
      </c>
      <c r="B243" s="237"/>
      <c r="C243" s="175"/>
      <c r="D243" s="175"/>
      <c r="E243" s="237" t="s">
        <v>52</v>
      </c>
      <c r="F243" s="175">
        <f>IFERROR(VLOOKUP(E243,Data!$G$23:$H$196,2,FALSE),0)</f>
        <v>9174.9759618099997</v>
      </c>
      <c r="G243" s="275">
        <f>IF(IFERROR(VLOOKUP(E243,Data!$O$23:$P$196,2,FALSE),0)=0,0,(F243-IFERROR(VLOOKUP(E243,Data!$O$23:$P$196,2,FALSE),0))/ABS(IFERROR(VLOOKUP(E243,Data!$O$23:$P$196,2,FALSE),0)))</f>
        <v>-0.14639946890369115</v>
      </c>
      <c r="H243" s="175">
        <f>VLOOKUP(E243,Data!$B$23:$E$273,3,FALSE)</f>
        <v>13771.555498350001</v>
      </c>
      <c r="I243" s="317">
        <f>VLOOKUP(E243,Data!$B$23:$E$273,2,FALSE)</f>
        <v>43125</v>
      </c>
      <c r="J243" s="152"/>
      <c r="M243" s="152"/>
    </row>
    <row r="244" spans="1:13" ht="13.8" x14ac:dyDescent="0.25">
      <c r="A244" s="237"/>
      <c r="B244" s="237"/>
      <c r="C244" s="175"/>
      <c r="D244" s="175"/>
      <c r="E244" s="237"/>
      <c r="F244" s="175"/>
      <c r="G244" s="175"/>
      <c r="H244" s="175"/>
      <c r="I244" s="317"/>
    </row>
    <row r="245" spans="1:13" ht="13.8" x14ac:dyDescent="0.25">
      <c r="A245" s="316" t="s">
        <v>53</v>
      </c>
      <c r="B245" s="316"/>
      <c r="C245" s="316"/>
      <c r="D245" s="316"/>
      <c r="E245" s="316"/>
      <c r="F245" s="316"/>
      <c r="G245" s="316"/>
      <c r="H245" s="316"/>
      <c r="I245" s="316"/>
    </row>
    <row r="246" spans="1:13" ht="13.8" x14ac:dyDescent="0.25">
      <c r="A246" s="237" t="s">
        <v>54</v>
      </c>
      <c r="B246" s="237"/>
      <c r="C246" s="175"/>
      <c r="D246" s="175"/>
      <c r="E246" s="237" t="s">
        <v>55</v>
      </c>
      <c r="F246" s="175">
        <f>IFERROR(VLOOKUP(E246,Data!$G$23:$H$196,2,FALSE),0)</f>
        <v>40738.56759775</v>
      </c>
      <c r="G246" s="275">
        <f>IF(IFERROR(VLOOKUP(E246,Data!$O$23:$P$196,2,FALSE),0)=0,0,(F246-IFERROR(VLOOKUP(E246,Data!$O$23:$P$196,2,FALSE),0))/ABS(IFERROR(VLOOKUP(E246,Data!$O$23:$P$196,2,FALSE),0)))</f>
        <v>-0.11151569673396998</v>
      </c>
      <c r="H246" s="175">
        <f>VLOOKUP(E246,Data!$B$23:$E$273,3,FALSE)</f>
        <v>55065.365928040002</v>
      </c>
      <c r="I246" s="317">
        <f>VLOOKUP(E246,Data!$B$23:$E$273,2,FALSE)</f>
        <v>43060</v>
      </c>
    </row>
    <row r="247" spans="1:13" ht="13.8" x14ac:dyDescent="0.25">
      <c r="A247" s="237" t="s">
        <v>56</v>
      </c>
      <c r="B247" s="237"/>
      <c r="C247" s="175"/>
      <c r="D247" s="175"/>
      <c r="E247" s="237" t="s">
        <v>57</v>
      </c>
      <c r="F247" s="175">
        <f>IFERROR(VLOOKUP(E247,Data!$G$23:$H$196,2,FALSE),0)</f>
        <v>20131.341261040001</v>
      </c>
      <c r="G247" s="275">
        <f>IF(IFERROR(VLOOKUP(E247,Data!$O$23:$P$196,2,FALSE),0)=0,0,(F247-IFERROR(VLOOKUP(E247,Data!$O$23:$P$196,2,FALSE),0))/ABS(IFERROR(VLOOKUP(E247,Data!$O$23:$P$196,2,FALSE),0)))</f>
        <v>-0.13030380408609488</v>
      </c>
      <c r="H247" s="175">
        <f>VLOOKUP(E247,Data!$B$23:$E$273,3,FALSE)</f>
        <v>28107.866765129998</v>
      </c>
      <c r="I247" s="317">
        <f>VLOOKUP(E247,Data!$B$23:$E$273,2,FALSE)</f>
        <v>43125</v>
      </c>
      <c r="J247" s="152"/>
      <c r="M247" s="152"/>
    </row>
    <row r="248" spans="1:13" ht="13.8" x14ac:dyDescent="0.25">
      <c r="A248" s="237" t="s">
        <v>58</v>
      </c>
      <c r="B248" s="237"/>
      <c r="C248" s="175"/>
      <c r="D248" s="175"/>
      <c r="E248" s="237" t="s">
        <v>59</v>
      </c>
      <c r="F248" s="175">
        <f>IFERROR(VLOOKUP(E248,Data!$G$23:$H$196,2,FALSE),0)</f>
        <v>8474.9828739299992</v>
      </c>
      <c r="G248" s="275">
        <f>IF(IFERROR(VLOOKUP(E248,Data!$O$23:$P$196,2,FALSE),0)=0,0,(F248-IFERROR(VLOOKUP(E248,Data!$O$23:$P$196,2,FALSE),0))/ABS(IFERROR(VLOOKUP(E248,Data!$O$23:$P$196,2,FALSE),0)))</f>
        <v>-0.12827415260429822</v>
      </c>
      <c r="H248" s="175">
        <f>VLOOKUP(E248,Data!$B$23:$E$273,3,FALSE)</f>
        <v>12491.5886923</v>
      </c>
      <c r="I248" s="317">
        <f>VLOOKUP(E248,Data!$B$23:$E$273,2,FALSE)</f>
        <v>43060</v>
      </c>
      <c r="J248" s="152"/>
      <c r="M248" s="152"/>
    </row>
    <row r="249" spans="1:13" ht="13.8" x14ac:dyDescent="0.25">
      <c r="A249" s="237" t="s">
        <v>174</v>
      </c>
      <c r="B249" s="237"/>
      <c r="C249" s="175"/>
      <c r="D249" s="175"/>
      <c r="E249" s="237" t="s">
        <v>60</v>
      </c>
      <c r="F249" s="175">
        <f>IFERROR(VLOOKUP(E249,Data!$G$23:$H$196,2,FALSE),0)</f>
        <v>36485.593152820002</v>
      </c>
      <c r="G249" s="275">
        <f>IF(IFERROR(VLOOKUP(E249,Data!$O$23:$P$196,2,FALSE),0)=0,0,(F249-IFERROR(VLOOKUP(E249,Data!$O$23:$P$196,2,FALSE),0))/ABS(IFERROR(VLOOKUP(E249,Data!$O$23:$P$196,2,FALSE),0)))</f>
        <v>-0.13125635276913541</v>
      </c>
      <c r="H249" s="175">
        <f>VLOOKUP(E249,Data!$B$23:$E$273,3,FALSE)</f>
        <v>77308.45</v>
      </c>
      <c r="I249" s="317">
        <f>VLOOKUP(E249,Data!$B$23:$E$273,2,FALSE)</f>
        <v>39590</v>
      </c>
      <c r="J249" s="152"/>
      <c r="M249" s="152"/>
    </row>
    <row r="250" spans="1:13" ht="13.8" x14ac:dyDescent="0.25">
      <c r="A250" s="237" t="s">
        <v>61</v>
      </c>
      <c r="B250" s="237"/>
      <c r="C250" s="175"/>
      <c r="D250" s="175"/>
      <c r="E250" s="237" t="s">
        <v>62</v>
      </c>
      <c r="F250" s="175">
        <f>IFERROR(VLOOKUP(E250,Data!$G$23:$H$196,2,FALSE),0)</f>
        <v>2953.8917964699999</v>
      </c>
      <c r="G250" s="275">
        <f>IF(IFERROR(VLOOKUP(E250,Data!$O$23:$P$196,2,FALSE),0)=0,0,(F250-IFERROR(VLOOKUP(E250,Data!$O$23:$P$196,2,FALSE),0))/ABS(IFERROR(VLOOKUP(E250,Data!$O$23:$P$196,2,FALSE),0)))</f>
        <v>4.2579573496496277E-2</v>
      </c>
      <c r="H250" s="175">
        <f>VLOOKUP(E250,Data!$B$23:$E$273,3,FALSE)</f>
        <v>3610.0778492099998</v>
      </c>
      <c r="I250" s="317">
        <f>VLOOKUP(E250,Data!$B$23:$E$273,2,FALSE)</f>
        <v>43916</v>
      </c>
      <c r="J250" s="152"/>
      <c r="M250" s="152"/>
    </row>
    <row r="251" spans="1:13" ht="13.8" x14ac:dyDescent="0.25">
      <c r="A251" s="237" t="s">
        <v>63</v>
      </c>
      <c r="B251" s="237"/>
      <c r="C251" s="175"/>
      <c r="D251" s="175"/>
      <c r="E251" s="237" t="s">
        <v>64</v>
      </c>
      <c r="F251" s="175">
        <f>IFERROR(VLOOKUP(E251,Data!$G$23:$H$196,2,FALSE),0)</f>
        <v>64676.962994490001</v>
      </c>
      <c r="G251" s="275">
        <f>IF(IFERROR(VLOOKUP(E251,Data!$O$23:$P$196,2,FALSE),0)=0,0,(F251-IFERROR(VLOOKUP(E251,Data!$O$23:$P$196,2,FALSE),0))/ABS(IFERROR(VLOOKUP(E251,Data!$O$23:$P$196,2,FALSE),0)))</f>
        <v>-2.1971695620818354E-2</v>
      </c>
      <c r="H251" s="175">
        <f>VLOOKUP(E251,Data!$B$23:$E$273,3,FALSE)</f>
        <v>87017.951262529998</v>
      </c>
      <c r="I251" s="317">
        <f>VLOOKUP(E251,Data!$B$23:$E$273,2,FALSE)</f>
        <v>43060</v>
      </c>
      <c r="J251" s="152"/>
      <c r="M251" s="152"/>
    </row>
    <row r="252" spans="1:13" ht="13.8" x14ac:dyDescent="0.25">
      <c r="A252" s="237" t="s">
        <v>65</v>
      </c>
      <c r="B252" s="237"/>
      <c r="C252" s="175"/>
      <c r="D252" s="175"/>
      <c r="E252" s="237" t="s">
        <v>66</v>
      </c>
      <c r="F252" s="175">
        <f>IFERROR(VLOOKUP(E252,Data!$G$23:$H$196,2,FALSE),0)</f>
        <v>9379.8418997000008</v>
      </c>
      <c r="G252" s="275">
        <f>IF(IFERROR(VLOOKUP(E252,Data!$O$23:$P$196,2,FALSE),0)=0,0,(F252-IFERROR(VLOOKUP(E252,Data!$O$23:$P$196,2,FALSE),0))/ABS(IFERROR(VLOOKUP(E252,Data!$O$23:$P$196,2,FALSE),0)))</f>
        <v>-0.30785371795841843</v>
      </c>
      <c r="H252" s="175">
        <f>VLOOKUP(E252,Data!$B$23:$E$273,3,FALSE)</f>
        <v>18847.577311370002</v>
      </c>
      <c r="I252" s="317">
        <f>VLOOKUP(E252,Data!$B$23:$E$273,2,FALSE)</f>
        <v>43165</v>
      </c>
      <c r="J252" s="152"/>
      <c r="M252" s="152"/>
    </row>
    <row r="253" spans="1:13" ht="13.8" x14ac:dyDescent="0.25">
      <c r="A253" s="237" t="s">
        <v>67</v>
      </c>
      <c r="B253" s="237"/>
      <c r="C253" s="175"/>
      <c r="D253" s="175"/>
      <c r="E253" s="237" t="s">
        <v>68</v>
      </c>
      <c r="F253" s="175">
        <f>IFERROR(VLOOKUP(E253,Data!$G$23:$H$196,2,FALSE),0)</f>
        <v>61512.119580389997</v>
      </c>
      <c r="G253" s="275">
        <f>IF(IFERROR(VLOOKUP(E253,Data!$O$23:$P$196,2,FALSE),0)=0,0,(F253-IFERROR(VLOOKUP(E253,Data!$O$23:$P$196,2,FALSE),0))/ABS(IFERROR(VLOOKUP(E253,Data!$O$23:$P$196,2,FALSE),0)))</f>
        <v>-0.10386895153074138</v>
      </c>
      <c r="H253" s="175">
        <f>VLOOKUP(E253,Data!$B$23:$E$273,3,FALSE)</f>
        <v>88373.331097460003</v>
      </c>
      <c r="I253" s="317">
        <f>VLOOKUP(E253,Data!$B$23:$E$273,2,FALSE)</f>
        <v>43060</v>
      </c>
      <c r="J253" s="152"/>
      <c r="M253" s="152"/>
    </row>
    <row r="254" spans="1:13" ht="13.8" x14ac:dyDescent="0.25">
      <c r="A254" s="237"/>
      <c r="B254" s="237"/>
      <c r="C254" s="175"/>
      <c r="D254" s="175"/>
      <c r="E254" s="237"/>
      <c r="F254" s="175"/>
      <c r="G254" s="175"/>
      <c r="H254" s="175"/>
      <c r="I254" s="317"/>
    </row>
    <row r="255" spans="1:13" ht="13.8" x14ac:dyDescent="0.25">
      <c r="A255" s="316" t="s">
        <v>69</v>
      </c>
      <c r="B255" s="316"/>
      <c r="C255" s="316"/>
      <c r="D255" s="316"/>
      <c r="E255" s="316"/>
      <c r="F255" s="316"/>
      <c r="G255" s="316"/>
      <c r="H255" s="316"/>
      <c r="I255" s="316"/>
    </row>
    <row r="256" spans="1:13" s="155" customFormat="1" ht="13.8" x14ac:dyDescent="0.25">
      <c r="A256" s="293" t="s">
        <v>70</v>
      </c>
      <c r="B256" s="293"/>
      <c r="C256" s="176"/>
      <c r="D256" s="176"/>
      <c r="E256" s="293" t="s">
        <v>71</v>
      </c>
      <c r="F256" s="176">
        <f>IFERROR(VLOOKUP(E256,Data!$G$23:$H$196,2,FALSE),0)</f>
        <v>4953.4093322799999</v>
      </c>
      <c r="G256" s="318">
        <f>IF(IFERROR(VLOOKUP(E256,Data!$O$23:$P$196,2,FALSE),0)=0,0,(F256-IFERROR(VLOOKUP(E256,Data!$O$23:$P$196,2,FALSE),0))/ABS(IFERROR(VLOOKUP(E256,Data!$O$23:$P$196,2,FALSE),0)))</f>
        <v>0</v>
      </c>
      <c r="H256" s="176">
        <f>VLOOKUP(E256,Data!$B$23:$E$273,3,FALSE)</f>
        <v>24943.07</v>
      </c>
      <c r="I256" s="319">
        <f>VLOOKUP(E256,Data!$B$23:$E$273,2,FALSE)</f>
        <v>39381</v>
      </c>
      <c r="K256" s="168"/>
      <c r="L256" s="168"/>
    </row>
    <row r="257" spans="1:9" ht="13.8" x14ac:dyDescent="0.25">
      <c r="A257" s="237" t="s">
        <v>72</v>
      </c>
      <c r="B257" s="237"/>
      <c r="C257" s="175"/>
      <c r="D257" s="175"/>
      <c r="E257" s="237" t="s">
        <v>73</v>
      </c>
      <c r="F257" s="175">
        <f>IFERROR(VLOOKUP(E257,Data!$G$23:$H$196,2,FALSE),0)</f>
        <v>26065.417558659999</v>
      </c>
      <c r="G257" s="275">
        <f>IF(IFERROR(VLOOKUP(E257,Data!$O$23:$P$196,2,FALSE),0)=0,0,(F257-IFERROR(VLOOKUP(E257,Data!$O$23:$P$196,2,FALSE),0))/ABS(IFERROR(VLOOKUP(E257,Data!$O$23:$P$196,2,FALSE),0)))</f>
        <v>-0.14011733543331667</v>
      </c>
      <c r="H257" s="175">
        <f>VLOOKUP(E257,Data!$B$23:$E$273,3,FALSE)</f>
        <v>42763.39</v>
      </c>
      <c r="I257" s="317">
        <f>VLOOKUP(E257,Data!$B$23:$E$273,2,FALSE)</f>
        <v>39590</v>
      </c>
    </row>
    <row r="258" spans="1:9" ht="13.8" x14ac:dyDescent="0.25">
      <c r="A258" s="237" t="s">
        <v>74</v>
      </c>
      <c r="B258" s="237"/>
      <c r="C258" s="175"/>
      <c r="D258" s="175"/>
      <c r="E258" s="237" t="s">
        <v>75</v>
      </c>
      <c r="F258" s="175">
        <f>IFERROR(VLOOKUP(E258,Data!$G$23:$H$196,2,FALSE),0)</f>
        <v>24255.602802310001</v>
      </c>
      <c r="G258" s="275">
        <f>IF(IFERROR(VLOOKUP(E258,Data!$O$23:$P$196,2,FALSE),0)=0,0,(F258-IFERROR(VLOOKUP(E258,Data!$O$23:$P$196,2,FALSE),0))/ABS(IFERROR(VLOOKUP(E258,Data!$O$23:$P$196,2,FALSE),0)))</f>
        <v>-0.23552637947421518</v>
      </c>
      <c r="H258" s="175">
        <f>VLOOKUP(E258,Data!$B$23:$E$273,3,FALSE)</f>
        <v>57747.257279739999</v>
      </c>
      <c r="I258" s="317">
        <f>VLOOKUP(E258,Data!$B$23:$E$273,2,FALSE)</f>
        <v>43126</v>
      </c>
    </row>
    <row r="259" spans="1:9" ht="13.8" x14ac:dyDescent="0.25">
      <c r="A259" s="237" t="s">
        <v>76</v>
      </c>
      <c r="B259" s="237"/>
      <c r="C259" s="175"/>
      <c r="D259" s="175"/>
      <c r="E259" s="237" t="s">
        <v>77</v>
      </c>
      <c r="F259" s="175">
        <f>IFERROR(VLOOKUP(E259,Data!$G$23:$H$196,2,FALSE),0)</f>
        <v>52052.141238110002</v>
      </c>
      <c r="G259" s="275">
        <f>IF(IFERROR(VLOOKUP(E259,Data!$O$23:$P$196,2,FALSE),0)=0,0,(F259-IFERROR(VLOOKUP(E259,Data!$O$23:$P$196,2,FALSE),0))/ABS(IFERROR(VLOOKUP(E259,Data!$O$23:$P$196,2,FALSE),0)))</f>
        <v>-4.8776197634638786E-2</v>
      </c>
      <c r="H259" s="175">
        <f>VLOOKUP(E259,Data!$B$23:$E$273,3,FALSE)</f>
        <v>84330.008150740003</v>
      </c>
      <c r="I259" s="317">
        <f>VLOOKUP(E259,Data!$B$23:$E$273,2,FALSE)</f>
        <v>43042</v>
      </c>
    </row>
    <row r="260" spans="1:9" ht="13.8" x14ac:dyDescent="0.25">
      <c r="A260" s="237" t="s">
        <v>78</v>
      </c>
      <c r="B260" s="237"/>
      <c r="C260" s="175"/>
      <c r="D260" s="175"/>
      <c r="E260" s="237" t="s">
        <v>79</v>
      </c>
      <c r="F260" s="175">
        <f>IFERROR(VLOOKUP(E260,Data!$G$23:$H$196,2,FALSE),0)</f>
        <v>15759.00868549</v>
      </c>
      <c r="G260" s="275">
        <f>IF(IFERROR(VLOOKUP(E260,Data!$O$23:$P$196,2,FALSE),0)=0,0,(F260-IFERROR(VLOOKUP(E260,Data!$O$23:$P$196,2,FALSE),0))/ABS(IFERROR(VLOOKUP(E260,Data!$O$23:$P$196,2,FALSE),0)))</f>
        <v>-0.14042292414010382</v>
      </c>
      <c r="H260" s="175">
        <f>VLOOKUP(E260,Data!$B$23:$E$273,3,FALSE)</f>
        <v>35813.949999999997</v>
      </c>
      <c r="I260" s="317">
        <f>VLOOKUP(E260,Data!$B$23:$E$273,2,FALSE)</f>
        <v>39381</v>
      </c>
    </row>
    <row r="261" spans="1:9" ht="13.8" x14ac:dyDescent="0.25">
      <c r="A261" s="237" t="s">
        <v>80</v>
      </c>
      <c r="B261" s="237"/>
      <c r="C261" s="175"/>
      <c r="D261" s="175"/>
      <c r="E261" s="237" t="s">
        <v>81</v>
      </c>
      <c r="F261" s="175">
        <f>IFERROR(VLOOKUP(E261,Data!$G$23:$H$196,2,FALSE),0)</f>
        <v>23718.483281950001</v>
      </c>
      <c r="G261" s="275">
        <f>IF(IFERROR(VLOOKUP(E261,Data!$O$23:$P$196,2,FALSE),0)=0,0,(F261-IFERROR(VLOOKUP(E261,Data!$O$23:$P$196,2,FALSE),0))/ABS(IFERROR(VLOOKUP(E261,Data!$O$23:$P$196,2,FALSE),0)))</f>
        <v>-0.29714544647419056</v>
      </c>
      <c r="H261" s="175">
        <f>VLOOKUP(E261,Data!$B$23:$E$273,3,FALSE)</f>
        <v>48467.669364840003</v>
      </c>
      <c r="I261" s="317">
        <f>VLOOKUP(E261,Data!$B$23:$E$273,2,FALSE)</f>
        <v>43125</v>
      </c>
    </row>
    <row r="262" spans="1:9" ht="13.8" x14ac:dyDescent="0.25">
      <c r="A262" s="237" t="s">
        <v>82</v>
      </c>
      <c r="B262" s="237"/>
      <c r="C262" s="175"/>
      <c r="D262" s="175"/>
      <c r="E262" s="237" t="s">
        <v>83</v>
      </c>
      <c r="F262" s="175">
        <f>IFERROR(VLOOKUP(E262,Data!$G$23:$H$196,2,FALSE),0)</f>
        <v>33762.100629419998</v>
      </c>
      <c r="G262" s="275">
        <f>IF(IFERROR(VLOOKUP(E262,Data!$O$23:$P$196,2,FALSE),0)=0,0,(F262-IFERROR(VLOOKUP(E262,Data!$O$23:$P$196,2,FALSE),0))/ABS(IFERROR(VLOOKUP(E262,Data!$O$23:$P$196,2,FALSE),0)))</f>
        <v>8.4645560287030824E-2</v>
      </c>
      <c r="H262" s="175">
        <f>VLOOKUP(E262,Data!$B$23:$E$273,3,FALSE)</f>
        <v>71088.506129760004</v>
      </c>
      <c r="I262" s="317">
        <f>VLOOKUP(E262,Data!$B$23:$E$273,2,FALSE)</f>
        <v>42222</v>
      </c>
    </row>
    <row r="263" spans="1:9" ht="13.8" x14ac:dyDescent="0.25">
      <c r="A263" s="237" t="s">
        <v>84</v>
      </c>
      <c r="B263" s="237"/>
      <c r="C263" s="175"/>
      <c r="D263" s="175"/>
      <c r="E263" s="237" t="s">
        <v>85</v>
      </c>
      <c r="F263" s="175">
        <f>IFERROR(VLOOKUP(E263,Data!$G$23:$H$196,2,FALSE),0)</f>
        <v>3295.72860326</v>
      </c>
      <c r="G263" s="275">
        <f>IF(IFERROR(VLOOKUP(E263,Data!$O$23:$P$196,2,FALSE),0)=0,0,(F263-IFERROR(VLOOKUP(E263,Data!$O$23:$P$196,2,FALSE),0))/ABS(IFERROR(VLOOKUP(E263,Data!$O$23:$P$196,2,FALSE),0)))</f>
        <v>-0.20882381783033024</v>
      </c>
      <c r="H263" s="175">
        <f>VLOOKUP(E263,Data!$B$23:$E$273,3,FALSE)</f>
        <v>65291.38</v>
      </c>
      <c r="I263" s="317">
        <f>VLOOKUP(E263,Data!$B$23:$E$273,2,FALSE)</f>
        <v>39381</v>
      </c>
    </row>
    <row r="264" spans="1:9" ht="13.8" x14ac:dyDescent="0.25">
      <c r="A264" s="237" t="s">
        <v>86</v>
      </c>
      <c r="B264" s="237"/>
      <c r="C264" s="175"/>
      <c r="D264" s="175"/>
      <c r="E264" s="237" t="s">
        <v>87</v>
      </c>
      <c r="F264" s="175">
        <f>IFERROR(VLOOKUP(E264,Data!$G$23:$H$196,2,FALSE),0)</f>
        <v>3402.1469999999999</v>
      </c>
      <c r="G264" s="275">
        <f>IF(IFERROR(VLOOKUP(E264,Data!$O$23:$P$196,2,FALSE),0)=0,0,(F264-IFERROR(VLOOKUP(E264,Data!$O$23:$P$196,2,FALSE),0))/ABS(IFERROR(VLOOKUP(E264,Data!$O$23:$P$196,2,FALSE),0)))</f>
        <v>-0.13555805928256989</v>
      </c>
      <c r="H264" s="175">
        <f>VLOOKUP(E264,Data!$B$23:$E$273,3,FALSE)</f>
        <v>95446.135778840006</v>
      </c>
      <c r="I264" s="317">
        <f>VLOOKUP(E264,Data!$B$23:$E$273,2,FALSE)</f>
        <v>41893</v>
      </c>
    </row>
    <row r="265" spans="1:9" ht="13.8" x14ac:dyDescent="0.25">
      <c r="A265" s="237"/>
      <c r="B265" s="237"/>
      <c r="C265" s="175"/>
      <c r="D265" s="175"/>
      <c r="E265" s="237"/>
      <c r="F265" s="175"/>
      <c r="G265" s="175"/>
      <c r="H265" s="175"/>
      <c r="I265" s="317"/>
    </row>
    <row r="266" spans="1:9" ht="13.8" x14ac:dyDescent="0.25">
      <c r="A266" s="316" t="s">
        <v>88</v>
      </c>
      <c r="B266" s="316"/>
      <c r="C266" s="316"/>
      <c r="D266" s="316"/>
      <c r="E266" s="316"/>
      <c r="F266" s="316"/>
      <c r="G266" s="316"/>
      <c r="H266" s="316"/>
      <c r="I266" s="316"/>
    </row>
    <row r="267" spans="1:9" ht="13.8" x14ac:dyDescent="0.25">
      <c r="A267" s="237" t="s">
        <v>89</v>
      </c>
      <c r="B267" s="237"/>
      <c r="C267" s="175"/>
      <c r="D267" s="175"/>
      <c r="E267" s="237" t="s">
        <v>90</v>
      </c>
      <c r="F267" s="175">
        <f>IFERROR(VLOOKUP(E267,Data!$G$23:$H$196,2,FALSE),0)</f>
        <v>0</v>
      </c>
      <c r="G267" s="275">
        <f>IF(IFERROR(VLOOKUP(E267,Data!$O$23:$P$196,2,FALSE),0)=0,0,(F267-IFERROR(VLOOKUP(E267,Data!$O$23:$P$196,2,FALSE),0))/ABS(IFERROR(VLOOKUP(E267,Data!$O$23:$P$196,2,FALSE),0)))</f>
        <v>0</v>
      </c>
      <c r="H267" s="175">
        <f>VLOOKUP(E267,Data!$B$23:$E$273,3,FALSE)</f>
        <v>22461.45680964</v>
      </c>
      <c r="I267" s="317">
        <f>VLOOKUP(E267,Data!$B$23:$E$273,2,FALSE)</f>
        <v>41849</v>
      </c>
    </row>
    <row r="268" spans="1:9" ht="13.8" x14ac:dyDescent="0.25">
      <c r="A268" s="237" t="s">
        <v>91</v>
      </c>
      <c r="B268" s="237"/>
      <c r="C268" s="175"/>
      <c r="D268" s="175"/>
      <c r="E268" s="237" t="s">
        <v>92</v>
      </c>
      <c r="F268" s="175">
        <f>IFERROR(VLOOKUP(E268,Data!$G$23:$H$196,2,FALSE),0)</f>
        <v>2677.47117566</v>
      </c>
      <c r="G268" s="275">
        <f>IF(IFERROR(VLOOKUP(E268,Data!$O$23:$P$196,2,FALSE),0)=0,0,(F268-IFERROR(VLOOKUP(E268,Data!$O$23:$P$196,2,FALSE),0))/ABS(IFERROR(VLOOKUP(E268,Data!$O$23:$P$196,2,FALSE),0)))</f>
        <v>-0.16977302127049437</v>
      </c>
      <c r="H268" s="175">
        <f>VLOOKUP(E268,Data!$B$23:$E$273,3,FALSE)</f>
        <v>4599.9677435399999</v>
      </c>
      <c r="I268" s="317">
        <f>VLOOKUP(E268,Data!$B$23:$E$273,2,FALSE)</f>
        <v>41849</v>
      </c>
    </row>
    <row r="269" spans="1:9" ht="13.8" x14ac:dyDescent="0.25">
      <c r="A269" s="237" t="s">
        <v>178</v>
      </c>
      <c r="B269" s="237"/>
      <c r="C269" s="175"/>
      <c r="D269" s="175"/>
      <c r="E269" s="237" t="s">
        <v>179</v>
      </c>
      <c r="F269" s="175">
        <f>IFERROR(VLOOKUP(E269,Data!$G$23:$H$196,2,FALSE),0)</f>
        <v>272.36445656000001</v>
      </c>
      <c r="G269" s="275">
        <f>IF(IFERROR(VLOOKUP(E269,Data!$O$23:$P$196,2,FALSE),0)=0,0,(F269-IFERROR(VLOOKUP(E269,Data!$O$23:$P$196,2,FALSE),0))/ABS(IFERROR(VLOOKUP(E269,Data!$O$23:$P$196,2,FALSE),0)))</f>
        <v>-0.37698577964813207</v>
      </c>
      <c r="H269" s="175">
        <f>VLOOKUP(E269,Data!$B$23:$E$273,3,FALSE)</f>
        <v>1035.8389392900001</v>
      </c>
      <c r="I269" s="317">
        <f>VLOOKUP(E269,Data!$B$23:$E$273,2,FALSE)</f>
        <v>42303</v>
      </c>
    </row>
    <row r="270" spans="1:9" ht="13.8" x14ac:dyDescent="0.25">
      <c r="A270" s="237" t="s">
        <v>93</v>
      </c>
      <c r="B270" s="237"/>
      <c r="C270" s="175"/>
      <c r="D270" s="175"/>
      <c r="E270" s="237" t="s">
        <v>94</v>
      </c>
      <c r="F270" s="175">
        <f>IFERROR(VLOOKUP(E270,Data!$G$23:$H$196,2,FALSE),0)</f>
        <v>227.09517357999999</v>
      </c>
      <c r="G270" s="275">
        <f>IF(IFERROR(VLOOKUP(E270,Data!$O$23:$P$196,2,FALSE),0)=0,0,(F270-IFERROR(VLOOKUP(E270,Data!$O$23:$P$196,2,FALSE),0))/ABS(IFERROR(VLOOKUP(E270,Data!$O$23:$P$196,2,FALSE),0)))</f>
        <v>-0.37510894057660049</v>
      </c>
      <c r="H270" s="175">
        <f>VLOOKUP(E270,Data!$B$23:$E$273,3,FALSE)</f>
        <v>694.66658584000004</v>
      </c>
      <c r="I270" s="317">
        <f>VLOOKUP(E270,Data!$B$23:$E$273,2,FALSE)</f>
        <v>43098</v>
      </c>
    </row>
    <row r="271" spans="1:9" ht="13.8" x14ac:dyDescent="0.25">
      <c r="A271" s="237" t="s">
        <v>95</v>
      </c>
      <c r="B271" s="237"/>
      <c r="C271" s="175"/>
      <c r="D271" s="175"/>
      <c r="E271" s="237" t="s">
        <v>96</v>
      </c>
      <c r="F271" s="175">
        <f>IFERROR(VLOOKUP(E271,Data!$G$23:$H$196,2,FALSE),0)</f>
        <v>168.49794587</v>
      </c>
      <c r="G271" s="275">
        <f>IF(IFERROR(VLOOKUP(E271,Data!$O$23:$P$196,2,FALSE),0)=0,0,(F271-IFERROR(VLOOKUP(E271,Data!$O$23:$P$196,2,FALSE),0))/ABS(IFERROR(VLOOKUP(E271,Data!$O$23:$P$196,2,FALSE),0)))</f>
        <v>-0.38917703193270731</v>
      </c>
      <c r="H271" s="175">
        <f>VLOOKUP(E271,Data!$B$23:$E$273,3,FALSE)</f>
        <v>597.8558587</v>
      </c>
      <c r="I271" s="317">
        <f>VLOOKUP(E271,Data!$B$23:$E$273,2,FALSE)</f>
        <v>42305</v>
      </c>
    </row>
    <row r="272" spans="1:9" ht="13.8" x14ac:dyDescent="0.25">
      <c r="A272" s="237" t="s">
        <v>97</v>
      </c>
      <c r="B272" s="237"/>
      <c r="C272" s="175"/>
      <c r="D272" s="175"/>
      <c r="E272" s="237" t="s">
        <v>98</v>
      </c>
      <c r="F272" s="175">
        <f>IFERROR(VLOOKUP(E272,Data!$G$23:$H$196,2,FALSE),0)</f>
        <v>20764.829418230001</v>
      </c>
      <c r="G272" s="275">
        <f>IF(IFERROR(VLOOKUP(E272,Data!$O$23:$P$196,2,FALSE),0)=0,0,(F272-IFERROR(VLOOKUP(E272,Data!$O$23:$P$196,2,FALSE),0))/ABS(IFERROR(VLOOKUP(E272,Data!$O$23:$P$196,2,FALSE),0)))</f>
        <v>-0.14069223451791968</v>
      </c>
      <c r="H272" s="175">
        <f>VLOOKUP(E272,Data!$B$23:$E$273,3,FALSE)</f>
        <v>42495.61</v>
      </c>
      <c r="I272" s="317">
        <f>VLOOKUP(E272,Data!$B$23:$E$273,2,FALSE)</f>
        <v>39590</v>
      </c>
    </row>
    <row r="273" spans="1:9" ht="13.8" x14ac:dyDescent="0.25">
      <c r="A273" s="237" t="s">
        <v>99</v>
      </c>
      <c r="B273" s="237"/>
      <c r="C273" s="175"/>
      <c r="D273" s="175"/>
      <c r="E273" s="237" t="s">
        <v>100</v>
      </c>
      <c r="F273" s="175">
        <f>IFERROR(VLOOKUP(E273,Data!$G$23:$H$196,2,FALSE),0)</f>
        <v>249.60845491000001</v>
      </c>
      <c r="G273" s="275">
        <f>IF(IFERROR(VLOOKUP(E273,Data!$O$23:$P$196,2,FALSE),0)=0,0,(F273-IFERROR(VLOOKUP(E273,Data!$O$23:$P$196,2,FALSE),0))/ABS(IFERROR(VLOOKUP(E273,Data!$O$23:$P$196,2,FALSE),0)))</f>
        <v>-0.19949075143808478</v>
      </c>
      <c r="H273" s="175">
        <f>VLOOKUP(E273,Data!$B$23:$E$273,3,FALSE)</f>
        <v>431.46959335999998</v>
      </c>
      <c r="I273" s="317">
        <f>VLOOKUP(E273,Data!$B$23:$E$273,2,FALSE)</f>
        <v>42129</v>
      </c>
    </row>
    <row r="274" spans="1:9" ht="13.8" x14ac:dyDescent="0.25">
      <c r="A274" s="237" t="s">
        <v>101</v>
      </c>
      <c r="B274" s="237"/>
      <c r="C274" s="175"/>
      <c r="D274" s="175"/>
      <c r="E274" s="237" t="s">
        <v>102</v>
      </c>
      <c r="F274" s="175">
        <f>IFERROR(VLOOKUP(E274,Data!$G$23:$H$196,2,FALSE),0)</f>
        <v>601.30153925000002</v>
      </c>
      <c r="G274" s="275">
        <f>IF(IFERROR(VLOOKUP(E274,Data!$O$23:$P$196,2,FALSE),0)=0,0,(F274-IFERROR(VLOOKUP(E274,Data!$O$23:$P$196,2,FALSE),0))/ABS(IFERROR(VLOOKUP(E274,Data!$O$23:$P$196,2,FALSE),0)))</f>
        <v>-6.4505112388746538E-2</v>
      </c>
      <c r="H274" s="175">
        <f>VLOOKUP(E274,Data!$B$23:$E$273,3,FALSE)</f>
        <v>738.92755879000003</v>
      </c>
      <c r="I274" s="317">
        <f>VLOOKUP(E274,Data!$B$23:$E$273,2,FALSE)</f>
        <v>43060</v>
      </c>
    </row>
    <row r="275" spans="1:9" ht="13.8" x14ac:dyDescent="0.25">
      <c r="A275" s="237"/>
      <c r="B275" s="237"/>
      <c r="C275" s="175"/>
      <c r="D275" s="175"/>
      <c r="E275" s="237"/>
      <c r="F275" s="175"/>
      <c r="G275" s="175"/>
      <c r="H275" s="175"/>
      <c r="I275" s="317"/>
    </row>
    <row r="276" spans="1:9" ht="13.8" x14ac:dyDescent="0.25">
      <c r="A276" s="316" t="s">
        <v>103</v>
      </c>
      <c r="B276" s="316"/>
      <c r="C276" s="316"/>
      <c r="D276" s="316"/>
      <c r="E276" s="316"/>
      <c r="F276" s="316"/>
      <c r="G276" s="316"/>
      <c r="H276" s="316"/>
      <c r="I276" s="316"/>
    </row>
    <row r="277" spans="1:9" ht="13.8" x14ac:dyDescent="0.25">
      <c r="A277" s="237" t="s">
        <v>104</v>
      </c>
      <c r="B277" s="237"/>
      <c r="C277" s="175"/>
      <c r="D277" s="175"/>
      <c r="E277" s="237" t="s">
        <v>105</v>
      </c>
      <c r="F277" s="175">
        <f>IFERROR(VLOOKUP(E277,Data!$G$23:$H$196,2,FALSE),0)</f>
        <v>36.814839769999999</v>
      </c>
      <c r="G277" s="275">
        <f>IF(IFERROR(VLOOKUP(E277,Data!$O$23:$P$196,2,FALSE),0)=0,0,(F277-IFERROR(VLOOKUP(E277,Data!$O$23:$P$196,2,FALSE),0))/ABS(IFERROR(VLOOKUP(E277,Data!$O$23:$P$196,2,FALSE),0)))</f>
        <v>-0.33482914651179974</v>
      </c>
      <c r="H277" s="175">
        <f>VLOOKUP(E277,Data!$B$23:$E$273,3,FALSE)</f>
        <v>146.47999999999999</v>
      </c>
      <c r="I277" s="317">
        <f>VLOOKUP(E277,Data!$B$23:$E$273,2,FALSE)</f>
        <v>39587</v>
      </c>
    </row>
    <row r="278" spans="1:9" ht="13.8" x14ac:dyDescent="0.25">
      <c r="A278" s="237" t="s">
        <v>106</v>
      </c>
      <c r="B278" s="237"/>
      <c r="C278" s="175"/>
      <c r="D278" s="175"/>
      <c r="E278" s="237" t="s">
        <v>107</v>
      </c>
      <c r="F278" s="175">
        <f>IFERROR(VLOOKUP(E278,Data!$G$23:$H$196,2,FALSE),0)</f>
        <v>9300.6087963900009</v>
      </c>
      <c r="G278" s="275">
        <f>IF(IFERROR(VLOOKUP(E278,Data!$O$23:$P$196,2,FALSE),0)=0,0,(F278-IFERROR(VLOOKUP(E278,Data!$O$23:$P$196,2,FALSE),0))/ABS(IFERROR(VLOOKUP(E278,Data!$O$23:$P$196,2,FALSE),0)))</f>
        <v>-8.2821907748206011E-2</v>
      </c>
      <c r="H278" s="175">
        <f>VLOOKUP(E278,Data!$B$23:$E$273,3,FALSE)</f>
        <v>12608.67</v>
      </c>
      <c r="I278" s="317">
        <f>VLOOKUP(E278,Data!$B$23:$E$273,2,FALSE)</f>
        <v>39590</v>
      </c>
    </row>
    <row r="279" spans="1:9" ht="13.8" x14ac:dyDescent="0.25">
      <c r="A279" s="237"/>
      <c r="B279" s="237"/>
      <c r="C279" s="175"/>
      <c r="D279" s="175"/>
      <c r="E279" s="237"/>
      <c r="F279" s="175"/>
      <c r="G279" s="175"/>
      <c r="H279" s="175"/>
      <c r="I279" s="317"/>
    </row>
    <row r="280" spans="1:9" ht="13.8" x14ac:dyDescent="0.25">
      <c r="A280" s="316" t="s">
        <v>108</v>
      </c>
      <c r="B280" s="316"/>
      <c r="C280" s="316"/>
      <c r="D280" s="316"/>
      <c r="E280" s="316"/>
      <c r="F280" s="316"/>
      <c r="G280" s="316"/>
      <c r="H280" s="316"/>
      <c r="I280" s="316"/>
    </row>
    <row r="281" spans="1:9" ht="13.8" x14ac:dyDescent="0.25">
      <c r="A281" s="237" t="s">
        <v>109</v>
      </c>
      <c r="B281" s="237"/>
      <c r="C281" s="175"/>
      <c r="D281" s="175"/>
      <c r="E281" s="237" t="s">
        <v>110</v>
      </c>
      <c r="F281" s="175">
        <f>IFERROR(VLOOKUP(E281,Data!$G$23:$H$196,2,FALSE),0)</f>
        <v>0</v>
      </c>
      <c r="G281" s="275">
        <f>IF(IFERROR(VLOOKUP(E281,Data!$O$23:$P$196,2,FALSE),0)=0,0,(F281-IFERROR(VLOOKUP(E281,Data!$O$23:$P$196,2,FALSE),0))/ABS(IFERROR(VLOOKUP(E281,Data!$O$23:$P$196,2,FALSE),0)))</f>
        <v>0</v>
      </c>
      <c r="H281" s="175">
        <f>VLOOKUP(E281,Data!$B$23:$E$273,3,FALSE)</f>
        <v>1703.8449540300001</v>
      </c>
      <c r="I281" s="317">
        <f>VLOOKUP(E281,Data!$B$23:$E$273,2,FALSE)</f>
        <v>42346</v>
      </c>
    </row>
    <row r="282" spans="1:9" ht="13.8" x14ac:dyDescent="0.25">
      <c r="A282" s="237" t="s">
        <v>111</v>
      </c>
      <c r="B282" s="237"/>
      <c r="C282" s="175"/>
      <c r="D282" s="175"/>
      <c r="E282" s="237" t="s">
        <v>112</v>
      </c>
      <c r="F282" s="175">
        <f>IFERROR(VLOOKUP(E282,Data!$G$23:$H$196,2,FALSE),0)</f>
        <v>0</v>
      </c>
      <c r="G282" s="275">
        <f>IF(IFERROR(VLOOKUP(E282,Data!$O$23:$P$196,2,FALSE),0)=0,0,(F282-IFERROR(VLOOKUP(E282,Data!$O$23:$P$196,2,FALSE),0))/ABS(IFERROR(VLOOKUP(E282,Data!$O$23:$P$196,2,FALSE),0)))</f>
        <v>0</v>
      </c>
      <c r="H282" s="175">
        <f>VLOOKUP(E282,Data!$B$23:$E$273,3,FALSE)</f>
        <v>641.64</v>
      </c>
      <c r="I282" s="317">
        <f>VLOOKUP(E282,Data!$B$23:$E$273,2,FALSE)</f>
        <v>38723</v>
      </c>
    </row>
    <row r="283" spans="1:9" ht="13.8" x14ac:dyDescent="0.25">
      <c r="A283" s="237" t="s">
        <v>113</v>
      </c>
      <c r="B283" s="237"/>
      <c r="C283" s="175"/>
      <c r="D283" s="175"/>
      <c r="E283" s="237" t="s">
        <v>114</v>
      </c>
      <c r="F283" s="175">
        <f>IFERROR(VLOOKUP(E283,Data!$G$23:$H$196,2,FALSE),0)</f>
        <v>803.58734088999995</v>
      </c>
      <c r="G283" s="275">
        <f>IF(IFERROR(VLOOKUP(E283,Data!$O$23:$P$196,2,FALSE),0)=0,0,(F283-IFERROR(VLOOKUP(E283,Data!$O$23:$P$196,2,FALSE),0))/ABS(IFERROR(VLOOKUP(E283,Data!$O$23:$P$196,2,FALSE),0)))</f>
        <v>-5.345548265844683E-2</v>
      </c>
      <c r="H283" s="175">
        <f>VLOOKUP(E283,Data!$B$23:$E$273,3,FALSE)</f>
        <v>5041.9399999999996</v>
      </c>
      <c r="I283" s="317">
        <f>VLOOKUP(E283,Data!$B$23:$E$273,2,FALSE)</f>
        <v>39400</v>
      </c>
    </row>
    <row r="284" spans="1:9" ht="14.4" thickBot="1" x14ac:dyDescent="0.3">
      <c r="A284" s="278"/>
      <c r="B284" s="278"/>
      <c r="C284" s="174"/>
      <c r="D284" s="174"/>
      <c r="E284" s="174"/>
      <c r="F284" s="320"/>
      <c r="G284" s="278"/>
      <c r="H284" s="278"/>
      <c r="I284" s="278"/>
    </row>
    <row r="285" spans="1:9" ht="13.8" thickTop="1" x14ac:dyDescent="0.25">
      <c r="A285" s="345" t="s">
        <v>512</v>
      </c>
      <c r="D285" s="2"/>
      <c r="E285" s="2"/>
      <c r="F285" s="12"/>
    </row>
    <row r="286" spans="1:9" x14ac:dyDescent="0.25">
      <c r="A286" s="59" t="s">
        <v>115</v>
      </c>
      <c r="D286" s="2"/>
      <c r="E286" s="2"/>
      <c r="F286" s="12"/>
    </row>
    <row r="288" spans="1:9" ht="13.8" thickBot="1" x14ac:dyDescent="0.3"/>
    <row r="289" spans="1:12" ht="25.2" thickBot="1" x14ac:dyDescent="0.45">
      <c r="A289" s="368" t="s">
        <v>517</v>
      </c>
      <c r="B289" s="369"/>
      <c r="C289" s="370"/>
      <c r="D289" s="366"/>
      <c r="E289" s="366"/>
      <c r="F289" s="367"/>
      <c r="G289" s="356"/>
    </row>
    <row r="290" spans="1:12" x14ac:dyDescent="0.25">
      <c r="A290" s="365"/>
      <c r="B290" s="365"/>
      <c r="C290" s="365"/>
      <c r="D290" s="356"/>
      <c r="E290" s="356"/>
      <c r="F290" s="356"/>
      <c r="G290" s="356"/>
    </row>
    <row r="291" spans="1:12" ht="34.799999999999997" x14ac:dyDescent="0.55000000000000004">
      <c r="A291" s="364" t="s">
        <v>518</v>
      </c>
      <c r="B291" s="363"/>
      <c r="C291" s="363"/>
      <c r="D291" s="363"/>
      <c r="E291" s="363"/>
      <c r="F291" s="363"/>
      <c r="G291" s="357"/>
    </row>
    <row r="292" spans="1:12" x14ac:dyDescent="0.25">
      <c r="A292" s="357"/>
      <c r="B292" s="357"/>
      <c r="C292" s="357"/>
      <c r="D292" s="357"/>
      <c r="E292" s="357"/>
      <c r="F292" s="357"/>
      <c r="G292" s="357"/>
    </row>
    <row r="293" spans="1:12" ht="34.799999999999997" x14ac:dyDescent="0.55000000000000004">
      <c r="A293" s="364" t="s">
        <v>519</v>
      </c>
      <c r="B293" s="363"/>
      <c r="C293" s="363"/>
      <c r="D293" s="363"/>
      <c r="E293" s="363"/>
      <c r="F293" s="363"/>
      <c r="G293" s="357"/>
    </row>
    <row r="294" spans="1:12" x14ac:dyDescent="0.25">
      <c r="A294" s="357"/>
      <c r="B294" s="357"/>
      <c r="C294" s="357"/>
      <c r="D294" s="356"/>
      <c r="E294" s="356"/>
      <c r="F294" s="356"/>
      <c r="G294" s="357"/>
    </row>
    <row r="295" spans="1:12" x14ac:dyDescent="0.25">
      <c r="A295" s="392" t="s">
        <v>520</v>
      </c>
      <c r="B295" s="392"/>
      <c r="C295" s="392"/>
      <c r="D295" s="356"/>
      <c r="E295" s="356"/>
      <c r="F295" s="356"/>
      <c r="G295" s="357"/>
    </row>
    <row r="296" spans="1:12" x14ac:dyDescent="0.25">
      <c r="A296" s="392"/>
      <c r="B296" s="392"/>
      <c r="C296" s="392"/>
      <c r="D296" s="357"/>
      <c r="E296" s="357"/>
      <c r="F296" s="357"/>
      <c r="G296" s="357"/>
    </row>
    <row r="304" spans="1:12" s="236" customFormat="1" x14ac:dyDescent="0.25">
      <c r="K304" s="251"/>
      <c r="L304" s="251"/>
    </row>
    <row r="306" spans="11:12" s="236" customFormat="1" x14ac:dyDescent="0.25">
      <c r="K306" s="251"/>
      <c r="L306" s="251"/>
    </row>
    <row r="308" spans="11:12" s="236" customFormat="1" x14ac:dyDescent="0.25">
      <c r="K308" s="251"/>
      <c r="L308" s="251"/>
    </row>
    <row r="309" spans="11:12" s="236" customFormat="1" x14ac:dyDescent="0.25">
      <c r="K309" s="251"/>
      <c r="L309" s="251"/>
    </row>
    <row r="310" spans="11:12" s="236" customFormat="1" x14ac:dyDescent="0.25">
      <c r="K310" s="251"/>
      <c r="L310" s="251"/>
    </row>
    <row r="311" spans="11:12" s="236" customFormat="1" x14ac:dyDescent="0.25">
      <c r="K311" s="251"/>
      <c r="L311" s="251"/>
    </row>
    <row r="312" spans="11:12" s="236" customFormat="1" x14ac:dyDescent="0.25">
      <c r="K312" s="251"/>
      <c r="L312" s="251"/>
    </row>
    <row r="313" spans="11:12" s="236" customFormat="1" x14ac:dyDescent="0.25">
      <c r="K313" s="251"/>
      <c r="L313" s="251"/>
    </row>
    <row r="314" spans="11:12" s="236" customFormat="1" x14ac:dyDescent="0.25">
      <c r="K314" s="251"/>
      <c r="L314" s="251"/>
    </row>
    <row r="315" spans="11:12" s="236" customFormat="1" x14ac:dyDescent="0.25">
      <c r="K315" s="251"/>
      <c r="L315" s="251"/>
    </row>
    <row r="316" spans="11:12" s="236" customFormat="1" x14ac:dyDescent="0.25">
      <c r="K316" s="251"/>
      <c r="L316" s="251"/>
    </row>
    <row r="317" spans="11:12" s="236" customFormat="1" x14ac:dyDescent="0.25">
      <c r="K317" s="251"/>
      <c r="L317" s="251"/>
    </row>
    <row r="318" spans="11:12" s="236" customFormat="1" x14ac:dyDescent="0.25">
      <c r="K318" s="251"/>
      <c r="L318" s="251"/>
    </row>
    <row r="319" spans="11:12" s="236" customFormat="1" x14ac:dyDescent="0.25">
      <c r="K319" s="251"/>
      <c r="L319" s="251"/>
    </row>
    <row r="320" spans="11:12" s="236" customFormat="1" x14ac:dyDescent="0.25">
      <c r="K320" s="251"/>
      <c r="L320" s="251"/>
    </row>
    <row r="321" spans="1:12" s="236" customFormat="1" x14ac:dyDescent="0.25">
      <c r="K321" s="251"/>
      <c r="L321" s="251"/>
    </row>
    <row r="322" spans="1:12" s="236" customFormat="1" x14ac:dyDescent="0.25">
      <c r="K322" s="251"/>
      <c r="L322" s="251"/>
    </row>
    <row r="323" spans="1:12" s="236" customFormat="1" x14ac:dyDescent="0.25">
      <c r="K323" s="251"/>
      <c r="L323" s="251"/>
    </row>
    <row r="324" spans="1:12" s="236" customFormat="1" x14ac:dyDescent="0.25">
      <c r="K324" s="251"/>
      <c r="L324" s="251"/>
    </row>
    <row r="325" spans="1:12" s="236" customFormat="1" x14ac:dyDescent="0.25">
      <c r="K325" s="251"/>
      <c r="L325" s="251"/>
    </row>
    <row r="326" spans="1:12" s="236" customFormat="1" x14ac:dyDescent="0.25">
      <c r="K326" s="251"/>
      <c r="L326" s="251"/>
    </row>
    <row r="327" spans="1:12" s="236" customFormat="1" x14ac:dyDescent="0.25">
      <c r="K327" s="251"/>
      <c r="L327" s="251"/>
    </row>
    <row r="331" spans="1:12" s="236" customFormat="1" x14ac:dyDescent="0.25">
      <c r="K331" s="251"/>
      <c r="L331" s="251"/>
    </row>
    <row r="332" spans="1:12" ht="13.8" x14ac:dyDescent="0.25">
      <c r="A332" s="237"/>
      <c r="B332" s="237"/>
      <c r="C332" s="237"/>
      <c r="D332" s="237"/>
      <c r="E332" s="237"/>
      <c r="F332" s="237"/>
      <c r="G332" s="237"/>
      <c r="H332" s="237"/>
      <c r="I332" s="237"/>
    </row>
    <row r="333" spans="1:12" ht="13.8" x14ac:dyDescent="0.25">
      <c r="A333" s="237"/>
      <c r="B333" s="237"/>
      <c r="C333" s="237"/>
      <c r="D333" s="237"/>
      <c r="E333" s="237"/>
      <c r="F333" s="237"/>
      <c r="G333" s="237"/>
      <c r="H333" s="237"/>
      <c r="I333" s="237"/>
    </row>
    <row r="334" spans="1:12" ht="13.8" x14ac:dyDescent="0.25">
      <c r="A334" s="237"/>
      <c r="B334" s="237"/>
      <c r="C334" s="237"/>
      <c r="D334" s="237"/>
      <c r="E334" s="237"/>
      <c r="F334" s="237"/>
      <c r="G334" s="237"/>
      <c r="H334" s="237"/>
      <c r="I334" s="237"/>
    </row>
    <row r="335" spans="1:12" ht="13.8" x14ac:dyDescent="0.25">
      <c r="A335" s="237"/>
      <c r="B335" s="237"/>
      <c r="C335" s="237"/>
      <c r="D335" s="237"/>
      <c r="E335" s="237"/>
      <c r="F335" s="237"/>
      <c r="G335" s="237"/>
      <c r="H335" s="237"/>
      <c r="I335" s="237"/>
    </row>
    <row r="336" spans="1:12" ht="13.8" x14ac:dyDescent="0.25">
      <c r="A336" s="237"/>
      <c r="B336" s="237"/>
      <c r="C336" s="237"/>
      <c r="D336" s="237"/>
      <c r="E336" s="237"/>
      <c r="F336" s="237"/>
      <c r="G336" s="237"/>
      <c r="H336" s="237"/>
      <c r="I336" s="237"/>
    </row>
    <row r="337" spans="1:12" s="236" customFormat="1" ht="4.5" customHeight="1" x14ac:dyDescent="0.25">
      <c r="A337" s="237"/>
      <c r="B337" s="237"/>
      <c r="C337" s="237"/>
      <c r="D337" s="237"/>
      <c r="E337" s="237"/>
      <c r="F337" s="237"/>
      <c r="G337" s="237"/>
      <c r="H337" s="237"/>
      <c r="I337" s="237"/>
      <c r="K337" s="251"/>
      <c r="L337" s="251"/>
    </row>
    <row r="338" spans="1:12" ht="13.8" x14ac:dyDescent="0.25">
      <c r="B338" s="237"/>
      <c r="C338" s="237"/>
      <c r="D338" s="237"/>
      <c r="E338" s="237"/>
      <c r="F338" s="237"/>
      <c r="G338" s="237"/>
      <c r="H338" s="237"/>
      <c r="I338" s="237"/>
    </row>
    <row r="339" spans="1:12" ht="8.25" customHeight="1" x14ac:dyDescent="0.25">
      <c r="A339" s="381" t="str">
        <f>"Market Profile - "&amp; TEXT($H$3,"MMM")&amp;" "&amp;TEXT($H$3,"YYYY")</f>
        <v>Market Profile - Mar 2020</v>
      </c>
      <c r="B339" s="237"/>
      <c r="C339" s="237"/>
      <c r="D339" s="237"/>
      <c r="E339" s="385" t="s">
        <v>193</v>
      </c>
      <c r="F339" s="385"/>
      <c r="G339" s="385"/>
      <c r="H339" s="385"/>
      <c r="I339" s="385"/>
    </row>
    <row r="340" spans="1:12" ht="10.5" customHeight="1" thickBot="1" x14ac:dyDescent="0.3">
      <c r="A340" s="382"/>
      <c r="B340" s="267"/>
      <c r="C340" s="267"/>
      <c r="D340" s="267"/>
      <c r="E340" s="386"/>
      <c r="F340" s="386"/>
      <c r="G340" s="386"/>
      <c r="H340" s="386"/>
      <c r="I340" s="386"/>
    </row>
    <row r="341" spans="1:12" ht="38.25" customHeight="1" thickBot="1" x14ac:dyDescent="0.3">
      <c r="A341" s="314"/>
      <c r="B341" s="314"/>
      <c r="C341" s="321" t="str">
        <f>TEXT($H$3,"MMM")&amp;" "&amp;TEXT($H$3,"YYYY")</f>
        <v>Mar 2020</v>
      </c>
      <c r="D341" s="314"/>
      <c r="E341" s="321" t="str">
        <f>TEXT(DATE(2000,TEXT(H3,"M")-1,1),"mmm")&amp; " "&amp; TEXT(H3,"YYYY")</f>
        <v>Feb 2020</v>
      </c>
      <c r="F341" s="172" t="s">
        <v>182</v>
      </c>
      <c r="G341" s="314"/>
      <c r="H341" s="322" t="str">
        <f>TEXT($H$3,"MMM")&amp;" "&amp;TEXT($H$3,"YYYY")-1</f>
        <v>Mar 2019</v>
      </c>
      <c r="I341" s="322" t="s">
        <v>183</v>
      </c>
    </row>
    <row r="342" spans="1:12" ht="13.8" x14ac:dyDescent="0.25">
      <c r="A342" s="316" t="s">
        <v>116</v>
      </c>
      <c r="B342" s="316"/>
      <c r="C342" s="316"/>
      <c r="D342" s="316"/>
      <c r="E342" s="316"/>
      <c r="F342" s="316"/>
      <c r="G342" s="316"/>
      <c r="H342" s="316"/>
      <c r="I342" s="323"/>
    </row>
    <row r="343" spans="1:12" x14ac:dyDescent="0.25">
      <c r="A343" s="134" t="s">
        <v>14</v>
      </c>
      <c r="B343" s="236"/>
      <c r="C343" s="236"/>
      <c r="D343" s="236"/>
      <c r="E343" s="236"/>
      <c r="F343" s="135"/>
      <c r="G343" s="236"/>
      <c r="H343" s="236"/>
      <c r="I343" s="171"/>
    </row>
    <row r="344" spans="1:12" x14ac:dyDescent="0.25">
      <c r="A344" s="236" t="s">
        <v>440</v>
      </c>
      <c r="B344" s="236"/>
      <c r="C344" s="3">
        <f>SUMIFS(Data!$AC:$AC,Data!$Z:$Z,MarketProfile!A344,Data!$AE:$AE,"1")</f>
        <v>1712</v>
      </c>
      <c r="D344" s="372">
        <f>SUMIFS(Data!$AQ:$AQ,Data!$AN:$AN,MarketProfile!A344,Data!$AS:$AS,"1")</f>
        <v>1187</v>
      </c>
      <c r="E344" s="372"/>
      <c r="F344" s="171">
        <f>IFERROR(IF(OR(AND(D344="",C344=""),AND(D344=0,C344=0)),"",
IF(OR(D344="",D344=0),1,
IF(OR(D344&lt;&gt;"",D344&lt;&gt;0),(C344-D344)/ABS(D344)))),-1)</f>
        <v>0.44229149115417016</v>
      </c>
      <c r="G344" s="372">
        <f>SUMIFS(Data!$BE:$BE,Data!$BB:$BB,MarketProfile!A344,Data!BG:BG,"1")</f>
        <v>630</v>
      </c>
      <c r="H344" s="372"/>
      <c r="I344" s="171">
        <f t="shared" ref="I344:I351" si="18">IFERROR(IF(OR(AND(G344="",C344=""),AND(G344=0,C344=0)),"",
IF(OR(G344="",G344=0),1,
IF(OR(G344&lt;&gt;"",G344&lt;&gt;0),(C344-G344)/ABS(G344)))),-1)</f>
        <v>1.7174603174603174</v>
      </c>
      <c r="J344" s="153"/>
    </row>
    <row r="345" spans="1:12" x14ac:dyDescent="0.25">
      <c r="A345" s="236" t="s">
        <v>173</v>
      </c>
      <c r="B345" s="236"/>
      <c r="C345" s="3">
        <f>SUMIFS(Data!$AC:$AC,Data!$Z:$Z,MarketProfile!A345,Data!$AE:$AE,"1")</f>
        <v>3655</v>
      </c>
      <c r="D345" s="372">
        <f>SUMIFS(Data!$AQ:$AQ,Data!$AN:$AN,MarketProfile!A345,Data!$AS:$AS,"1")</f>
        <v>2432</v>
      </c>
      <c r="E345" s="372"/>
      <c r="F345" s="171">
        <f t="shared" ref="F345:F352" si="19">IFERROR(IF(OR(AND(D345="",C345=""),AND(D345=0,C345=0)),"",
IF(OR(D345="",D345=0),1,
IF(OR(D345&lt;&gt;"",D345&lt;&gt;0),(C345-D345)/ABS(D345)))),-1)</f>
        <v>0.50287828947368418</v>
      </c>
      <c r="G345" s="372">
        <f>SUMIFS(Data!$BE:$BE,Data!$BB:$BB,MarketProfile!A345,Data!BG:BG,"1")</f>
        <v>1991</v>
      </c>
      <c r="H345" s="372"/>
      <c r="I345" s="171">
        <f t="shared" si="18"/>
        <v>0.83576092415871417</v>
      </c>
      <c r="J345" s="153"/>
    </row>
    <row r="346" spans="1:12" x14ac:dyDescent="0.25">
      <c r="A346" s="236" t="s">
        <v>441</v>
      </c>
      <c r="B346" s="236"/>
      <c r="C346" s="3">
        <f>SUMIFS(Data!$AC:$AC,Data!$Z:$Z,MarketProfile!A346,Data!$AE:$AE,"1")</f>
        <v>13377</v>
      </c>
      <c r="D346" s="372">
        <f>SUMIFS(Data!$AQ:$AQ,Data!$AN:$AN,MarketProfile!A346,Data!$AS:$AS,"1")</f>
        <v>12759</v>
      </c>
      <c r="E346" s="372"/>
      <c r="F346" s="171">
        <f t="shared" si="19"/>
        <v>4.843639783682107E-2</v>
      </c>
      <c r="G346" s="372">
        <f>SUMIFS(Data!$BE:$BE,Data!$BB:$BB,MarketProfile!A346,Data!BG:BG,"1")</f>
        <v>5915</v>
      </c>
      <c r="H346" s="372"/>
      <c r="I346" s="171">
        <f t="shared" si="18"/>
        <v>1.2615384615384615</v>
      </c>
      <c r="J346" s="153"/>
    </row>
    <row r="347" spans="1:12" x14ac:dyDescent="0.25">
      <c r="A347" s="236" t="s">
        <v>138</v>
      </c>
      <c r="B347" s="236"/>
      <c r="C347" s="3">
        <f>SUMIFS(Data!$AC:$AC,Data!$Z:$Z,MarketProfile!A347,Data!$AE:$AE,"1")</f>
        <v>62</v>
      </c>
      <c r="D347" s="372">
        <f>SUMIFS(Data!$AQ:$AQ,Data!$AN:$AN,MarketProfile!A347,Data!$AS:$AS,"1")</f>
        <v>25</v>
      </c>
      <c r="E347" s="372"/>
      <c r="F347" s="171">
        <f t="shared" si="19"/>
        <v>1.48</v>
      </c>
      <c r="G347" s="372">
        <f>SUMIFS(Data!$BE:$BE,Data!$BB:$BB,MarketProfile!A347,Data!BG:BG,"1")</f>
        <v>36</v>
      </c>
      <c r="H347" s="372"/>
      <c r="I347" s="171">
        <f t="shared" si="18"/>
        <v>0.72222222222222221</v>
      </c>
      <c r="J347" s="153"/>
    </row>
    <row r="348" spans="1:12" x14ac:dyDescent="0.25">
      <c r="A348" s="236" t="s">
        <v>442</v>
      </c>
      <c r="B348" s="236"/>
      <c r="C348" s="3">
        <f>SUMIFS(Data!$AC:$AC,Data!$Z:$Z,MarketProfile!A348,Data!$AE:$AE,"1")</f>
        <v>4506</v>
      </c>
      <c r="D348" s="372">
        <f>SUMIFS(Data!$AQ:$AQ,Data!$AN:$AN,MarketProfile!A348,Data!$AS:$AS,"1")</f>
        <v>5324</v>
      </c>
      <c r="E348" s="372"/>
      <c r="F348" s="171">
        <f t="shared" si="19"/>
        <v>-0.15364387678437266</v>
      </c>
      <c r="G348" s="372">
        <f>SUMIFS(Data!$BE:$BE,Data!$BB:$BB,MarketProfile!A348,Data!BG:BG,"1")</f>
        <v>1573</v>
      </c>
      <c r="H348" s="372"/>
      <c r="I348" s="171">
        <f t="shared" si="18"/>
        <v>1.8645899554990464</v>
      </c>
      <c r="J348" s="153"/>
    </row>
    <row r="349" spans="1:12" x14ac:dyDescent="0.25">
      <c r="A349" s="236" t="s">
        <v>443</v>
      </c>
      <c r="B349" s="236"/>
      <c r="C349" s="3">
        <f>SUMIFS(Data!$AC:$AC,Data!$Z:$Z,MarketProfile!A349,Data!$AE:$AE,"1")</f>
        <v>14355</v>
      </c>
      <c r="D349" s="372">
        <f>SUMIFS(Data!$AQ:$AQ,Data!$AN:$AN,MarketProfile!A349,Data!$AS:$AS,"1")</f>
        <v>17945</v>
      </c>
      <c r="E349" s="372"/>
      <c r="F349" s="171">
        <f t="shared" si="19"/>
        <v>-0.2000557258289217</v>
      </c>
      <c r="G349" s="372">
        <f>SUMIFS(Data!$BE:$BE,Data!$BB:$BB,MarketProfile!A349,Data!BG:BG,"1")</f>
        <v>10611</v>
      </c>
      <c r="H349" s="372"/>
      <c r="I349" s="171">
        <f t="shared" si="18"/>
        <v>0.35284139100932993</v>
      </c>
      <c r="J349" s="153"/>
    </row>
    <row r="350" spans="1:12" x14ac:dyDescent="0.25">
      <c r="A350" s="236" t="s">
        <v>444</v>
      </c>
      <c r="B350" s="236"/>
      <c r="C350" s="3">
        <f>SUMIFS(Data!$AC:$AC,Data!$Z:$Z,MarketProfile!A350,Data!$AE:$AE,"1")</f>
        <v>11</v>
      </c>
      <c r="D350" s="372">
        <f>SUMIFS(Data!$AQ:$AQ,Data!$AN:$AN,MarketProfile!A350,Data!$AS:$AS,"1")</f>
        <v>8</v>
      </c>
      <c r="E350" s="372"/>
      <c r="F350" s="171">
        <f t="shared" si="19"/>
        <v>0.375</v>
      </c>
      <c r="G350" s="372">
        <f>SUMIFS(Data!$BE:$BE,Data!$BB:$BB,MarketProfile!A350,Data!BG:BG,"1")</f>
        <v>29</v>
      </c>
      <c r="H350" s="372"/>
      <c r="I350" s="171">
        <f t="shared" si="18"/>
        <v>-0.62068965517241381</v>
      </c>
      <c r="J350" s="153"/>
    </row>
    <row r="351" spans="1:12" x14ac:dyDescent="0.25">
      <c r="A351" s="236" t="s">
        <v>139</v>
      </c>
      <c r="B351" s="236"/>
      <c r="C351" s="3">
        <f>SUMIFS(Data!$AC:$AC,Data!$Z:$Z,MarketProfile!A351,Data!$AE:$AE,"1")</f>
        <v>7</v>
      </c>
      <c r="D351" s="372">
        <f>SUMIFS(Data!$AQ:$AQ,Data!$AN:$AN,MarketProfile!A351,Data!$AS:$AS,"1")</f>
        <v>1</v>
      </c>
      <c r="E351" s="372"/>
      <c r="F351" s="171">
        <f t="shared" si="19"/>
        <v>6</v>
      </c>
      <c r="G351" s="372">
        <f>SUMIFS(Data!$BE:$BE,Data!$BB:$BB,MarketProfile!A351,Data!BG:BG,"1")</f>
        <v>1</v>
      </c>
      <c r="H351" s="372"/>
      <c r="I351" s="171">
        <f t="shared" si="18"/>
        <v>6</v>
      </c>
      <c r="J351" s="153"/>
    </row>
    <row r="352" spans="1:12" x14ac:dyDescent="0.25">
      <c r="A352" s="235" t="s">
        <v>176</v>
      </c>
      <c r="B352" s="236"/>
      <c r="C352" s="4">
        <f>SUM(C344:C351)</f>
        <v>37685</v>
      </c>
      <c r="D352" s="373">
        <f>SUM(D344:E351)</f>
        <v>39681</v>
      </c>
      <c r="E352" s="373">
        <f>SUM(E344:E351)</f>
        <v>0</v>
      </c>
      <c r="F352" s="160">
        <f t="shared" si="19"/>
        <v>-5.0301151684685366E-2</v>
      </c>
      <c r="G352" s="373">
        <f>SUM(G344:H351)</f>
        <v>20786</v>
      </c>
      <c r="H352" s="373">
        <f>SUM(H344:H351)</f>
        <v>0</v>
      </c>
      <c r="I352" s="160">
        <f>IFERROR(IF(OR(AND(G352="",C352=""),AND(G352=0,C352=0)),"",
IF(OR(G352="",G352=0),1,
IF(OR(G352&lt;&gt;"",G352&lt;&gt;0),(C352-G352)/ABS(G352)))),-1)</f>
        <v>0.81299913403252189</v>
      </c>
      <c r="J352" s="153"/>
    </row>
    <row r="353" spans="1:9" x14ac:dyDescent="0.25">
      <c r="A353" s="134" t="s">
        <v>15</v>
      </c>
      <c r="B353" s="236"/>
      <c r="C353" s="3"/>
      <c r="D353" s="236"/>
      <c r="E353" s="236"/>
      <c r="F353" s="171"/>
      <c r="G353" s="236"/>
      <c r="H353" s="236"/>
      <c r="I353" s="171" t="s">
        <v>180</v>
      </c>
    </row>
    <row r="354" spans="1:9" x14ac:dyDescent="0.25">
      <c r="A354" s="236" t="s">
        <v>440</v>
      </c>
      <c r="B354" s="236"/>
      <c r="C354" s="3">
        <f>SUMIFS(Data!$AC:$AC,Data!$Z:$Z,MarketProfile!A354,Data!$AE:$AE,"0")</f>
        <v>0</v>
      </c>
      <c r="D354" s="372">
        <f>SUMIFS(Data!$AQ:$AQ,Data!$AN:$AN,MarketProfile!A354,Data!$AS:$AS,"0")</f>
        <v>7</v>
      </c>
      <c r="E354" s="372"/>
      <c r="F354" s="171">
        <f t="shared" ref="F354:F362" si="20">IFERROR(IF(OR(AND(D354="",C354=""),AND(D354=0,C354=0)),"",
IF(OR(D354="",D354=0),1,
IF(OR(D354&lt;&gt;"",D354&lt;&gt;0),(C354-D354)/ABS(D354)))),-1)</f>
        <v>-1</v>
      </c>
      <c r="G354" s="372">
        <f>SUMIFS(Data!$BE:$BE,Data!$BB:$BB,MarketProfile!A354,Data!BG:BG,"0")</f>
        <v>2</v>
      </c>
      <c r="H354" s="372"/>
      <c r="I354" s="171">
        <f t="shared" ref="I354:I362" si="21">IFERROR(IF(OR(AND(G354="",C354=""),AND(G354=0,C354=0)),"",
IF(OR(G354="",G354=0),1,
IF(OR(G354&lt;&gt;"",G354&lt;&gt;0),(C354-G354)/ABS(G354)))),-1)</f>
        <v>-1</v>
      </c>
    </row>
    <row r="355" spans="1:9" x14ac:dyDescent="0.25">
      <c r="A355" s="236" t="s">
        <v>173</v>
      </c>
      <c r="B355" s="236"/>
      <c r="C355" s="3">
        <f>SUMIFS(Data!$AC:$AC,Data!$Z:$Z,MarketProfile!A355,Data!$AE:$AE,"0")</f>
        <v>162</v>
      </c>
      <c r="D355" s="372">
        <f>SUMIFS(Data!$AQ:$AQ,Data!$AN:$AN,MarketProfile!A355,Data!$AS:$AS,"0")</f>
        <v>76</v>
      </c>
      <c r="E355" s="372"/>
      <c r="F355" s="171">
        <f t="shared" si="20"/>
        <v>1.131578947368421</v>
      </c>
      <c r="G355" s="372">
        <f>SUMIFS(Data!$BE:$BE,Data!$BB:$BB,MarketProfile!A355,Data!BG:BG,"0")</f>
        <v>137</v>
      </c>
      <c r="H355" s="372"/>
      <c r="I355" s="171">
        <f t="shared" si="21"/>
        <v>0.18248175182481752</v>
      </c>
    </row>
    <row r="356" spans="1:9" x14ac:dyDescent="0.25">
      <c r="A356" s="236" t="s">
        <v>441</v>
      </c>
      <c r="B356" s="236"/>
      <c r="C356" s="3">
        <f>SUMIFS(Data!$AC:$AC,Data!$Z:$Z,MarketProfile!A356,Data!$AE:$AE,"0")</f>
        <v>597</v>
      </c>
      <c r="D356" s="372">
        <f>SUMIFS(Data!$AQ:$AQ,Data!$AN:$AN,MarketProfile!A356,Data!$AS:$AS,"0")</f>
        <v>366</v>
      </c>
      <c r="E356" s="372"/>
      <c r="F356" s="171">
        <f t="shared" si="20"/>
        <v>0.63114754098360659</v>
      </c>
      <c r="G356" s="372">
        <f>SUMIFS(Data!$BE:$BE,Data!$BB:$BB,MarketProfile!A356,Data!BG:BG,"0")</f>
        <v>417</v>
      </c>
      <c r="H356" s="372"/>
      <c r="I356" s="171">
        <f t="shared" si="21"/>
        <v>0.43165467625899279</v>
      </c>
    </row>
    <row r="357" spans="1:9" x14ac:dyDescent="0.25">
      <c r="A357" s="236" t="s">
        <v>138</v>
      </c>
      <c r="B357" s="236"/>
      <c r="C357" s="3">
        <f>SUMIFS(Data!$AC:$AC,Data!$Z:$Z,MarketProfile!A357,Data!$AE:$AE,"0")</f>
        <v>0</v>
      </c>
      <c r="D357" s="372">
        <f>SUMIFS(Data!$AQ:$AQ,Data!$AN:$AN,MarketProfile!A357,Data!$AS:$AS,"0")</f>
        <v>0</v>
      </c>
      <c r="E357" s="372"/>
      <c r="F357" s="171" t="str">
        <f t="shared" si="20"/>
        <v/>
      </c>
      <c r="G357" s="372">
        <f>SUMIFS(Data!$BE:$BE,Data!$BB:$BB,MarketProfile!A357,Data!BG:BG,"0")</f>
        <v>0</v>
      </c>
      <c r="H357" s="372"/>
      <c r="I357" s="171" t="str">
        <f t="shared" si="21"/>
        <v/>
      </c>
    </row>
    <row r="358" spans="1:9" x14ac:dyDescent="0.25">
      <c r="A358" s="236" t="s">
        <v>442</v>
      </c>
      <c r="B358" s="236"/>
      <c r="C358" s="3">
        <f>SUMIFS(Data!$AC:$AC,Data!$Z:$Z,MarketProfile!A358,Data!$AE:$AE,"0")</f>
        <v>33</v>
      </c>
      <c r="D358" s="372">
        <f>SUMIFS(Data!$AQ:$AQ,Data!$AN:$AN,MarketProfile!A358,Data!$AS:$AS,"0")</f>
        <v>36</v>
      </c>
      <c r="E358" s="372"/>
      <c r="F358" s="171">
        <f t="shared" si="20"/>
        <v>-8.3333333333333329E-2</v>
      </c>
      <c r="G358" s="372">
        <f>SUMIFS(Data!$BE:$BE,Data!$BB:$BB,MarketProfile!A358,Data!BG:BG,"0")</f>
        <v>23</v>
      </c>
      <c r="H358" s="372"/>
      <c r="I358" s="171">
        <f t="shared" si="21"/>
        <v>0.43478260869565216</v>
      </c>
    </row>
    <row r="359" spans="1:9" x14ac:dyDescent="0.25">
      <c r="A359" s="236" t="s">
        <v>443</v>
      </c>
      <c r="B359" s="236"/>
      <c r="C359" s="3">
        <f>SUMIFS(Data!$AC:$AC,Data!$Z:$Z,MarketProfile!A359,Data!$AE:$AE,"0")</f>
        <v>1168</v>
      </c>
      <c r="D359" s="372">
        <f>SUMIFS(Data!$AQ:$AQ,Data!$AN:$AN,MarketProfile!A359,Data!$AS:$AS,"0")</f>
        <v>1166</v>
      </c>
      <c r="E359" s="372"/>
      <c r="F359" s="171">
        <f t="shared" si="20"/>
        <v>1.7152658662092624E-3</v>
      </c>
      <c r="G359" s="372">
        <f>SUMIFS(Data!$BE:$BE,Data!$BB:$BB,MarketProfile!A359,Data!BG:BG,"0")</f>
        <v>1537</v>
      </c>
      <c r="H359" s="372"/>
      <c r="I359" s="171">
        <f t="shared" si="21"/>
        <v>-0.24007807417046195</v>
      </c>
    </row>
    <row r="360" spans="1:9" x14ac:dyDescent="0.25">
      <c r="A360" s="236" t="s">
        <v>444</v>
      </c>
      <c r="B360" s="236"/>
      <c r="C360" s="3">
        <f>SUMIFS(Data!$AC:$AC,Data!$Z:$Z,MarketProfile!A360,Data!$AE:$AE,"0")</f>
        <v>0</v>
      </c>
      <c r="D360" s="372">
        <f>SUMIFS(Data!$AQ:$AQ,Data!$AN:$AN,MarketProfile!A360,Data!$AS:$AS,"0")</f>
        <v>0</v>
      </c>
      <c r="E360" s="372"/>
      <c r="F360" s="171" t="str">
        <f t="shared" si="20"/>
        <v/>
      </c>
      <c r="G360" s="372">
        <f>SUMIFS(Data!$BE:$BE,Data!$BB:$BB,MarketProfile!A360,Data!BG:BG,"0")</f>
        <v>1</v>
      </c>
      <c r="H360" s="372"/>
      <c r="I360" s="171">
        <f t="shared" si="21"/>
        <v>-1</v>
      </c>
    </row>
    <row r="361" spans="1:9" x14ac:dyDescent="0.25">
      <c r="A361" s="236" t="s">
        <v>139</v>
      </c>
      <c r="B361" s="236"/>
      <c r="C361" s="3">
        <f>SUMIFS(Data!$AC:$AC,Data!$Z:$Z,MarketProfile!A361,Data!$AE:$AE,"0")</f>
        <v>0</v>
      </c>
      <c r="D361" s="372">
        <f>SUMIFS(Data!$AQ:$AQ,Data!$AN:$AN,MarketProfile!A361,Data!$AS:$AS,"0")</f>
        <v>0</v>
      </c>
      <c r="E361" s="372"/>
      <c r="F361" s="171" t="str">
        <f t="shared" si="20"/>
        <v/>
      </c>
      <c r="G361" s="372">
        <f>SUMIFS(Data!$BE:$BE,Data!$BB:$BB,MarketProfile!A361,Data!BG:BG,"0")</f>
        <v>0</v>
      </c>
      <c r="H361" s="372"/>
      <c r="I361" s="171" t="str">
        <f t="shared" si="21"/>
        <v/>
      </c>
    </row>
    <row r="362" spans="1:9" x14ac:dyDescent="0.25">
      <c r="A362" s="235" t="s">
        <v>177</v>
      </c>
      <c r="B362" s="236"/>
      <c r="C362" s="4">
        <f>SUM(C354:C361)</f>
        <v>1960</v>
      </c>
      <c r="D362" s="373">
        <f>SUM(D354:E361)</f>
        <v>1651</v>
      </c>
      <c r="E362" s="373">
        <f>SUM(E354:E361)</f>
        <v>0</v>
      </c>
      <c r="F362" s="160">
        <f t="shared" si="20"/>
        <v>0.18715929739551787</v>
      </c>
      <c r="G362" s="373">
        <f>SUM(G354:H361)</f>
        <v>2117</v>
      </c>
      <c r="H362" s="373">
        <f>SUM(H354:H361)</f>
        <v>0</v>
      </c>
      <c r="I362" s="160">
        <f t="shared" si="21"/>
        <v>-7.4161549362305151E-2</v>
      </c>
    </row>
    <row r="363" spans="1:9" x14ac:dyDescent="0.25">
      <c r="A363" s="132" t="s">
        <v>131</v>
      </c>
      <c r="B363" s="132"/>
      <c r="C363" s="162"/>
      <c r="D363" s="132"/>
      <c r="E363" s="132"/>
      <c r="F363" s="132" t="s">
        <v>180</v>
      </c>
      <c r="G363" s="132"/>
      <c r="H363" s="133"/>
      <c r="I363" s="163" t="s">
        <v>180</v>
      </c>
    </row>
    <row r="364" spans="1:9" x14ac:dyDescent="0.25">
      <c r="A364" s="134" t="s">
        <v>14</v>
      </c>
      <c r="B364" s="236"/>
      <c r="C364" s="3"/>
      <c r="D364" s="236"/>
      <c r="E364" s="236"/>
      <c r="F364" s="135"/>
      <c r="G364" s="236"/>
      <c r="H364" s="236"/>
      <c r="I364" s="171"/>
    </row>
    <row r="365" spans="1:9" x14ac:dyDescent="0.25">
      <c r="A365" s="236" t="s">
        <v>440</v>
      </c>
      <c r="B365" s="236"/>
      <c r="C365" s="3">
        <f>SUMIFS(Data!$AB:$AB,Data!$Z:$Z,MarketProfile!A365,Data!$AE:$AE,"1")</f>
        <v>25121</v>
      </c>
      <c r="D365" s="372">
        <f>SUMIFS(Data!$AP:$AP,Data!$AN:$AN,MarketProfile!A365,Data!$AS:$AS,"1")</f>
        <v>19868</v>
      </c>
      <c r="E365" s="372"/>
      <c r="F365" s="171">
        <f t="shared" ref="F365:F373" si="22">IFERROR(IF(OR(AND(D365="",C365=""),AND(D365=0,C365=0)),"",
IF(OR(D365="",D365=0),1,
IF(OR(D365&lt;&gt;"",D365&lt;&gt;0),(C365-D365)/ABS(D365)))),-1)</f>
        <v>0.26439500704650692</v>
      </c>
      <c r="G365" s="372">
        <f>SUMIFS(Data!$BD:$BD,Data!$BB:$BB,MarketProfile!A365,Data!BG:BG,"1")</f>
        <v>11137</v>
      </c>
      <c r="H365" s="372"/>
      <c r="I365" s="171">
        <f t="shared" ref="I365:I373" si="23">IFERROR(IF(OR(AND(G365="",C365=""),AND(G365=0,C365=0)),"",
IF(OR(G365="",G365=0),1,
IF(OR(G365&lt;&gt;"",G365&lt;&gt;0),(C365-G365)/ABS(G365)))),-1)</f>
        <v>1.2556343719134417</v>
      </c>
    </row>
    <row r="366" spans="1:9" x14ac:dyDescent="0.25">
      <c r="A366" s="236" t="s">
        <v>173</v>
      </c>
      <c r="B366" s="236"/>
      <c r="C366" s="3">
        <f>SUMIFS(Data!$AB:$AB,Data!$Z:$Z,MarketProfile!A366,Data!$AE:$AE,"1")</f>
        <v>26929</v>
      </c>
      <c r="D366" s="372">
        <f>SUMIFS(Data!$AP:$AP,Data!$AN:$AN,MarketProfile!A366,Data!$AS:$AS,"1")</f>
        <v>20351</v>
      </c>
      <c r="E366" s="372"/>
      <c r="F366" s="171">
        <f t="shared" si="22"/>
        <v>0.32322735983489753</v>
      </c>
      <c r="G366" s="372">
        <f>SUMIFS(Data!$BD:$BD,Data!$BB:$BB,MarketProfile!A366,Data!BG:BG,"1")</f>
        <v>29583</v>
      </c>
      <c r="H366" s="372"/>
      <c r="I366" s="171">
        <f t="shared" si="23"/>
        <v>-8.971368691478214E-2</v>
      </c>
    </row>
    <row r="367" spans="1:9" x14ac:dyDescent="0.25">
      <c r="A367" s="236" t="s">
        <v>441</v>
      </c>
      <c r="B367" s="236"/>
      <c r="C367" s="3">
        <f>SUMIFS(Data!$AB:$AB,Data!$Z:$Z,MarketProfile!A367,Data!$AE:$AE,"1")</f>
        <v>75674</v>
      </c>
      <c r="D367" s="372">
        <f>SUMIFS(Data!$AP:$AP,Data!$AN:$AN,MarketProfile!A367,Data!$AS:$AS,"1")</f>
        <v>63877</v>
      </c>
      <c r="E367" s="372"/>
      <c r="F367" s="171">
        <f t="shared" si="22"/>
        <v>0.18468306276124427</v>
      </c>
      <c r="G367" s="372">
        <f>SUMIFS(Data!$BD:$BD,Data!$BB:$BB,MarketProfile!A367,Data!BG:BG,"1")</f>
        <v>36257</v>
      </c>
      <c r="H367" s="372"/>
      <c r="I367" s="171">
        <f t="shared" si="23"/>
        <v>1.087155583749345</v>
      </c>
    </row>
    <row r="368" spans="1:9" x14ac:dyDescent="0.25">
      <c r="A368" s="236" t="s">
        <v>138</v>
      </c>
      <c r="B368" s="236"/>
      <c r="C368" s="3">
        <f>SUMIFS(Data!$AB:$AB,Data!$Z:$Z,MarketProfile!A368,Data!$AE:$AE,"1")</f>
        <v>399</v>
      </c>
      <c r="D368" s="372">
        <f>SUMIFS(Data!$AP:$AP,Data!$AN:$AN,MarketProfile!A368,Data!$AS:$AS,"1")</f>
        <v>671</v>
      </c>
      <c r="E368" s="372"/>
      <c r="F368" s="171">
        <f t="shared" si="22"/>
        <v>-0.40536512667660207</v>
      </c>
      <c r="G368" s="372">
        <f>SUMIFS(Data!$BD:$BD,Data!$BB:$BB,MarketProfile!A368,Data!BG:BG,"1")</f>
        <v>164</v>
      </c>
      <c r="H368" s="372"/>
      <c r="I368" s="171">
        <f t="shared" si="23"/>
        <v>1.4329268292682926</v>
      </c>
    </row>
    <row r="369" spans="1:9" x14ac:dyDescent="0.25">
      <c r="A369" s="236" t="s">
        <v>442</v>
      </c>
      <c r="B369" s="236"/>
      <c r="C369" s="3">
        <f>SUMIFS(Data!$AB:$AB,Data!$Z:$Z,MarketProfile!A369,Data!$AE:$AE,"1")</f>
        <v>19605</v>
      </c>
      <c r="D369" s="372">
        <f>SUMIFS(Data!$AP:$AP,Data!$AN:$AN,MarketProfile!A369,Data!$AS:$AS,"1")</f>
        <v>22680</v>
      </c>
      <c r="E369" s="372"/>
      <c r="F369" s="171">
        <f t="shared" si="22"/>
        <v>-0.13558201058201058</v>
      </c>
      <c r="G369" s="372">
        <f>SUMIFS(Data!$BD:$BD,Data!$BB:$BB,MarketProfile!A369,Data!BG:BG,"1")</f>
        <v>7476</v>
      </c>
      <c r="H369" s="372"/>
      <c r="I369" s="171">
        <f t="shared" si="23"/>
        <v>1.6223916532905296</v>
      </c>
    </row>
    <row r="370" spans="1:9" x14ac:dyDescent="0.25">
      <c r="A370" s="236" t="s">
        <v>443</v>
      </c>
      <c r="B370" s="236"/>
      <c r="C370" s="3">
        <f>SUMIFS(Data!$AB:$AB,Data!$Z:$Z,MarketProfile!A370,Data!$AE:$AE,"1")</f>
        <v>80017</v>
      </c>
      <c r="D370" s="372">
        <f>SUMIFS(Data!$AP:$AP,Data!$AN:$AN,MarketProfile!A370,Data!$AS:$AS,"1")</f>
        <v>78223</v>
      </c>
      <c r="E370" s="372"/>
      <c r="F370" s="171">
        <f t="shared" si="22"/>
        <v>2.2934431049691267E-2</v>
      </c>
      <c r="G370" s="372">
        <f>SUMIFS(Data!$BD:$BD,Data!$BB:$BB,MarketProfile!A370,Data!BG:BG,"1")</f>
        <v>66378</v>
      </c>
      <c r="H370" s="372"/>
      <c r="I370" s="171">
        <f t="shared" si="23"/>
        <v>0.20547470547470548</v>
      </c>
    </row>
    <row r="371" spans="1:9" x14ac:dyDescent="0.25">
      <c r="A371" s="236" t="s">
        <v>444</v>
      </c>
      <c r="B371" s="236"/>
      <c r="C371" s="3">
        <f>SUMIFS(Data!$AB:$AB,Data!$Z:$Z,MarketProfile!A371,Data!$AE:$AE,"1")</f>
        <v>372</v>
      </c>
      <c r="D371" s="372">
        <f>SUMIFS(Data!$AP:$AP,Data!$AN:$AN,MarketProfile!A371,Data!$AS:$AS,"1")</f>
        <v>388</v>
      </c>
      <c r="E371" s="372"/>
      <c r="F371" s="171">
        <f t="shared" si="22"/>
        <v>-4.1237113402061855E-2</v>
      </c>
      <c r="G371" s="372">
        <f>SUMIFS(Data!$BD:$BD,Data!$BB:$BB,MarketProfile!A371,Data!BG:BG,"1")</f>
        <v>262</v>
      </c>
      <c r="H371" s="372"/>
      <c r="I371" s="171">
        <f t="shared" si="23"/>
        <v>0.41984732824427479</v>
      </c>
    </row>
    <row r="372" spans="1:9" x14ac:dyDescent="0.25">
      <c r="A372" s="236" t="s">
        <v>139</v>
      </c>
      <c r="B372" s="236"/>
      <c r="C372" s="3">
        <f>SUMIFS(Data!$AB:$AB,Data!$Z:$Z,MarketProfile!A372,Data!$AE:$AE,"1")</f>
        <v>17</v>
      </c>
      <c r="D372" s="372">
        <f>SUMIFS(Data!$AP:$AP,Data!$AN:$AN,MarketProfile!A372,Data!$AS:$AS,"1")</f>
        <v>1</v>
      </c>
      <c r="E372" s="372"/>
      <c r="F372" s="171">
        <f t="shared" si="22"/>
        <v>16</v>
      </c>
      <c r="G372" s="372">
        <f>SUMIFS(Data!$BD:$BD,Data!$BB:$BB,MarketProfile!A372,Data!BG:BG,"1")</f>
        <v>8</v>
      </c>
      <c r="H372" s="372"/>
      <c r="I372" s="171">
        <f t="shared" si="23"/>
        <v>1.125</v>
      </c>
    </row>
    <row r="373" spans="1:9" x14ac:dyDescent="0.25">
      <c r="A373" s="235" t="s">
        <v>176</v>
      </c>
      <c r="B373" s="236"/>
      <c r="C373" s="4">
        <f>SUM(C365:C372)</f>
        <v>228134</v>
      </c>
      <c r="D373" s="373">
        <f>SUM(D365:E372)</f>
        <v>206059</v>
      </c>
      <c r="E373" s="373">
        <f>SUM(E365:E372)</f>
        <v>0</v>
      </c>
      <c r="F373" s="160">
        <f t="shared" si="22"/>
        <v>0.10712951145060395</v>
      </c>
      <c r="G373" s="373">
        <f>SUM(G365:H372)</f>
        <v>151265</v>
      </c>
      <c r="H373" s="373">
        <f>SUM(H365:H372)</f>
        <v>0</v>
      </c>
      <c r="I373" s="160">
        <f t="shared" si="23"/>
        <v>0.50817439592767655</v>
      </c>
    </row>
    <row r="374" spans="1:9" x14ac:dyDescent="0.25">
      <c r="A374" s="134" t="s">
        <v>15</v>
      </c>
      <c r="B374" s="236"/>
      <c r="C374" s="3"/>
      <c r="D374" s="236"/>
      <c r="E374" s="236"/>
      <c r="F374" s="171"/>
      <c r="G374" s="236"/>
      <c r="H374" s="236"/>
      <c r="I374" s="171"/>
    </row>
    <row r="375" spans="1:9" x14ac:dyDescent="0.25">
      <c r="A375" s="236" t="s">
        <v>440</v>
      </c>
      <c r="B375" s="236"/>
      <c r="C375" s="3">
        <f>SUMIFS(Data!$AB:$AB,Data!$Z:$Z,MarketProfile!A375,Data!$AE:$AE,"0")</f>
        <v>0</v>
      </c>
      <c r="D375" s="372">
        <f>SUMIFS(Data!$AP:$AP,Data!$AN:$AN,MarketProfile!A375,Data!$AS:$AS,"0")</f>
        <v>25</v>
      </c>
      <c r="E375" s="372"/>
      <c r="F375" s="171">
        <f t="shared" ref="F375:F383" si="24">IFERROR(IF(OR(AND(D375="",C375=""),AND(D375=0,C375=0)),"",
IF(OR(D375="",D375=0),1,
IF(OR(D375&lt;&gt;"",D375&lt;&gt;0),(C375-D375)/ABS(D375)))),-1)</f>
        <v>-1</v>
      </c>
      <c r="G375" s="372">
        <f>SUMIFS(Data!$BD:$BD,Data!$BB:$BB,MarketProfile!A375,Data!BG:BG,"0")</f>
        <v>4</v>
      </c>
      <c r="H375" s="372"/>
      <c r="I375" s="171">
        <f t="shared" ref="I375:I383" si="25">IFERROR(IF(OR(AND(G375="",C375=""),AND(G375=0,C375=0)),"",
IF(OR(G375="",G375=0),1,
IF(OR(G375&lt;&gt;"",G375&lt;&gt;0),(C375-G375)/ABS(G375)))),-1)</f>
        <v>-1</v>
      </c>
    </row>
    <row r="376" spans="1:9" x14ac:dyDescent="0.25">
      <c r="A376" s="236" t="s">
        <v>173</v>
      </c>
      <c r="B376" s="236"/>
      <c r="C376" s="3">
        <f>SUMIFS(Data!$AB:$AB,Data!$Z:$Z,MarketProfile!A376,Data!$AE:$AE,"0")</f>
        <v>2811</v>
      </c>
      <c r="D376" s="372">
        <f>SUMIFS(Data!$AP:$AP,Data!$AN:$AN,MarketProfile!A376,Data!$AS:$AS,"0")</f>
        <v>612</v>
      </c>
      <c r="E376" s="372"/>
      <c r="F376" s="171">
        <f t="shared" si="24"/>
        <v>3.5931372549019609</v>
      </c>
      <c r="G376" s="372">
        <f>SUMIFS(Data!$BD:$BD,Data!$BB:$BB,MarketProfile!A376,Data!BG:BG,"0")</f>
        <v>2586</v>
      </c>
      <c r="H376" s="372"/>
      <c r="I376" s="171">
        <f t="shared" si="25"/>
        <v>8.7006960556844551E-2</v>
      </c>
    </row>
    <row r="377" spans="1:9" x14ac:dyDescent="0.25">
      <c r="A377" s="236" t="s">
        <v>441</v>
      </c>
      <c r="B377" s="236"/>
      <c r="C377" s="3">
        <f>SUMIFS(Data!$AB:$AB,Data!$Z:$Z,MarketProfile!A377,Data!$AE:$AE,"0")</f>
        <v>9269</v>
      </c>
      <c r="D377" s="372">
        <f>SUMIFS(Data!$AP:$AP,Data!$AN:$AN,MarketProfile!A377,Data!$AS:$AS,"0")</f>
        <v>5540</v>
      </c>
      <c r="E377" s="372"/>
      <c r="F377" s="171">
        <f t="shared" si="24"/>
        <v>0.67310469314079424</v>
      </c>
      <c r="G377" s="372">
        <f>SUMIFS(Data!$BD:$BD,Data!$BB:$BB,MarketProfile!A377,Data!BG:BG,"0")</f>
        <v>7635</v>
      </c>
      <c r="H377" s="372"/>
      <c r="I377" s="171">
        <f t="shared" si="25"/>
        <v>0.21401440733464308</v>
      </c>
    </row>
    <row r="378" spans="1:9" x14ac:dyDescent="0.25">
      <c r="A378" s="236" t="s">
        <v>138</v>
      </c>
      <c r="B378" s="236"/>
      <c r="C378" s="3">
        <f>SUMIFS(Data!$AB:$AB,Data!$Z:$Z,MarketProfile!A378,Data!$AE:$AE,"0")</f>
        <v>0</v>
      </c>
      <c r="D378" s="372">
        <f>SUMIFS(Data!$AP:$AP,Data!$AN:$AN,MarketProfile!A378,Data!$AS:$AS,"0")</f>
        <v>0</v>
      </c>
      <c r="E378" s="372"/>
      <c r="F378" s="171" t="str">
        <f t="shared" si="24"/>
        <v/>
      </c>
      <c r="G378" s="372">
        <f>SUMIFS(Data!$BD:$BD,Data!$BB:$BB,MarketProfile!A378,Data!BG:BG,"0")</f>
        <v>0</v>
      </c>
      <c r="H378" s="372"/>
      <c r="I378" s="171" t="str">
        <f t="shared" si="25"/>
        <v/>
      </c>
    </row>
    <row r="379" spans="1:9" x14ac:dyDescent="0.25">
      <c r="A379" s="236" t="s">
        <v>442</v>
      </c>
      <c r="B379" s="236"/>
      <c r="C379" s="3">
        <f>SUMIFS(Data!$AB:$AB,Data!$Z:$Z,MarketProfile!A379,Data!$AE:$AE,"0")</f>
        <v>455</v>
      </c>
      <c r="D379" s="372">
        <f>SUMIFS(Data!$AP:$AP,Data!$AN:$AN,MarketProfile!A379,Data!$AS:$AS,"0")</f>
        <v>439</v>
      </c>
      <c r="E379" s="372"/>
      <c r="F379" s="171">
        <f t="shared" si="24"/>
        <v>3.644646924829157E-2</v>
      </c>
      <c r="G379" s="372">
        <f>SUMIFS(Data!$BD:$BD,Data!$BB:$BB,MarketProfile!A379,Data!BG:BG,"0")</f>
        <v>184</v>
      </c>
      <c r="H379" s="372"/>
      <c r="I379" s="171">
        <f t="shared" si="25"/>
        <v>1.4728260869565217</v>
      </c>
    </row>
    <row r="380" spans="1:9" x14ac:dyDescent="0.25">
      <c r="A380" s="236" t="s">
        <v>443</v>
      </c>
      <c r="B380" s="236"/>
      <c r="C380" s="3">
        <f>SUMIFS(Data!$AB:$AB,Data!$Z:$Z,MarketProfile!A380,Data!$AE:$AE,"0")</f>
        <v>10402</v>
      </c>
      <c r="D380" s="372">
        <f>SUMIFS(Data!$AP:$AP,Data!$AN:$AN,MarketProfile!A380,Data!$AS:$AS,"0")</f>
        <v>9388</v>
      </c>
      <c r="E380" s="372"/>
      <c r="F380" s="171">
        <f t="shared" si="24"/>
        <v>0.108010225820196</v>
      </c>
      <c r="G380" s="372">
        <f>SUMIFS(Data!$BD:$BD,Data!$BB:$BB,MarketProfile!A380,Data!BG:BG,"0")</f>
        <v>11450</v>
      </c>
      <c r="H380" s="372"/>
      <c r="I380" s="171">
        <f t="shared" si="25"/>
        <v>-9.1528384279475988E-2</v>
      </c>
    </row>
    <row r="381" spans="1:9" x14ac:dyDescent="0.25">
      <c r="A381" s="236" t="s">
        <v>444</v>
      </c>
      <c r="B381" s="236"/>
      <c r="C381" s="3">
        <f>SUMIFS(Data!$AB:$AB,Data!$Z:$Z,MarketProfile!A381,Data!$AE:$AE,"0")</f>
        <v>0</v>
      </c>
      <c r="D381" s="372">
        <f>SUMIFS(Data!$AP:$AP,Data!$AN:$AN,MarketProfile!A381,Data!$AS:$AS,"0")</f>
        <v>0</v>
      </c>
      <c r="E381" s="372"/>
      <c r="F381" s="171" t="str">
        <f t="shared" si="24"/>
        <v/>
      </c>
      <c r="G381" s="372">
        <f>SUMIFS(Data!$BD:$BD,Data!$BB:$BB,MarketProfile!A381,Data!BG:BG,"0")</f>
        <v>10</v>
      </c>
      <c r="H381" s="372"/>
      <c r="I381" s="171">
        <f t="shared" si="25"/>
        <v>-1</v>
      </c>
    </row>
    <row r="382" spans="1:9" x14ac:dyDescent="0.25">
      <c r="A382" s="236" t="s">
        <v>139</v>
      </c>
      <c r="B382" s="236"/>
      <c r="C382" s="3">
        <f>SUMIFS(Data!$AB:$AB,Data!$Z:$Z,MarketProfile!A382,Data!$AE:$AE,"0")</f>
        <v>0</v>
      </c>
      <c r="D382" s="372">
        <f>SUMIFS(Data!$AP:$AP,Data!$AN:$AN,MarketProfile!A382,Data!$AS:$AS,"0")</f>
        <v>0</v>
      </c>
      <c r="E382" s="372"/>
      <c r="F382" s="171" t="str">
        <f t="shared" si="24"/>
        <v/>
      </c>
      <c r="G382" s="372">
        <f>SUMIFS(Data!$BD:$BD,Data!$BB:$BB,MarketProfile!A382,Data!BG:BG,"0")</f>
        <v>0</v>
      </c>
      <c r="H382" s="372"/>
      <c r="I382" s="171" t="str">
        <f t="shared" si="25"/>
        <v/>
      </c>
    </row>
    <row r="383" spans="1:9" x14ac:dyDescent="0.25">
      <c r="A383" s="235" t="s">
        <v>177</v>
      </c>
      <c r="B383" s="236"/>
      <c r="C383" s="4">
        <f>SUM(C375:C382)</f>
        <v>22937</v>
      </c>
      <c r="D383" s="373">
        <f>SUM(D375:E382)</f>
        <v>16004</v>
      </c>
      <c r="E383" s="373">
        <v>34213</v>
      </c>
      <c r="F383" s="160">
        <f t="shared" si="24"/>
        <v>0.43320419895026241</v>
      </c>
      <c r="G383" s="373">
        <f>SUM(G375:H382)</f>
        <v>21869</v>
      </c>
      <c r="H383" s="373">
        <f>SUM(H375:H382)</f>
        <v>0</v>
      </c>
      <c r="I383" s="160">
        <f t="shared" si="25"/>
        <v>4.8836252229182864E-2</v>
      </c>
    </row>
    <row r="384" spans="1:9" x14ac:dyDescent="0.25">
      <c r="A384" s="132" t="s">
        <v>184</v>
      </c>
      <c r="B384" s="132"/>
      <c r="C384" s="162"/>
      <c r="D384" s="132"/>
      <c r="E384" s="132"/>
      <c r="F384" s="132" t="s">
        <v>180</v>
      </c>
      <c r="G384" s="132"/>
      <c r="H384" s="132"/>
      <c r="I384" s="163" t="s">
        <v>180</v>
      </c>
    </row>
    <row r="385" spans="1:9" x14ac:dyDescent="0.25">
      <c r="A385" s="134" t="s">
        <v>14</v>
      </c>
      <c r="B385" s="236"/>
      <c r="C385" s="3"/>
      <c r="D385" s="236"/>
      <c r="E385" s="236"/>
      <c r="F385" s="135"/>
      <c r="G385" s="236"/>
      <c r="H385" s="236"/>
      <c r="I385" s="171"/>
    </row>
    <row r="386" spans="1:9" x14ac:dyDescent="0.25">
      <c r="A386" s="236" t="s">
        <v>440</v>
      </c>
      <c r="B386" s="236"/>
      <c r="C386" s="3">
        <f>SUMIFS(Data!$AA:$AA,Data!$Z:$Z,MarketProfile!A386,Data!$AE:$AE,"1")/1000</f>
        <v>6240831.1643500002</v>
      </c>
      <c r="D386" s="372">
        <f>SUMIFS(Data!$AO:$AO,Data!$AN:$AN,MarketProfile!A386,Data!$AS:$AS,"1")/1000</f>
        <v>4604545.9237099998</v>
      </c>
      <c r="E386" s="372"/>
      <c r="F386" s="171">
        <f t="shared" ref="F386:F394" si="26">IFERROR(IF(OR(AND(D386="",C386=""),AND(D386=0,C386=0)),"",
IF(OR(D386="",D386=0),1,
IF(OR(D386&lt;&gt;"",D386&lt;&gt;0),(C386-D386)/ABS(D386)))),-1)</f>
        <v>0.35536299729672449</v>
      </c>
      <c r="G386" s="372">
        <f>SUMIFS(Data!$BC:$BC,Data!$BB:$BB,MarketProfile!A386,Data!BG:BG,"1")/1000</f>
        <v>2434084.7679400002</v>
      </c>
      <c r="H386" s="372"/>
      <c r="I386" s="171">
        <f t="shared" ref="I386:I394" si="27">IFERROR(IF(OR(AND(G386="",C386=""),AND(G386=0,C386=0)),"",
IF(OR(G386="",G386=0),1,
IF(OR(G386&lt;&gt;"",G386&lt;&gt;0),(C386-G386)/ABS(G386)))),-1)</f>
        <v>1.5639333709941838</v>
      </c>
    </row>
    <row r="387" spans="1:9" x14ac:dyDescent="0.25">
      <c r="A387" s="236" t="s">
        <v>173</v>
      </c>
      <c r="B387" s="236"/>
      <c r="C387" s="3">
        <f>SUMIFS(Data!$AA:$AA,Data!$Z:$Z,MarketProfile!A387,Data!$AE:$AE,"1")/1000</f>
        <v>8567037.7589750011</v>
      </c>
      <c r="D387" s="372">
        <f>SUMIFS(Data!$AO:$AO,Data!$AN:$AN,MarketProfile!A387,Data!$AS:$AS,"1")/1000</f>
        <v>5912654.8943850007</v>
      </c>
      <c r="E387" s="372"/>
      <c r="F387" s="171">
        <f t="shared" si="26"/>
        <v>0.44893248667544522</v>
      </c>
      <c r="G387" s="372">
        <f>SUMIFS(Data!$BC:$BC,Data!$BB:$BB,MarketProfile!A387,Data!BG:BG,"1")/1000</f>
        <v>7263526.1452600006</v>
      </c>
      <c r="H387" s="372"/>
      <c r="I387" s="171">
        <f t="shared" si="27"/>
        <v>0.17945989146960534</v>
      </c>
    </row>
    <row r="388" spans="1:9" x14ac:dyDescent="0.25">
      <c r="A388" s="236" t="s">
        <v>441</v>
      </c>
      <c r="B388" s="236"/>
      <c r="C388" s="3">
        <f>SUMIFS(Data!$AA:$AA,Data!$Z:$Z,MarketProfile!A388,Data!$AE:$AE,"1")/1000</f>
        <v>19730318.184519999</v>
      </c>
      <c r="D388" s="372">
        <f>SUMIFS(Data!$AO:$AO,Data!$AN:$AN,MarketProfile!A388,Data!$AS:$AS,"1")/1000</f>
        <v>16140545.54458</v>
      </c>
      <c r="E388" s="372"/>
      <c r="F388" s="171">
        <f t="shared" si="26"/>
        <v>0.22240714417149587</v>
      </c>
      <c r="G388" s="372">
        <f>SUMIFS(Data!$BC:$BC,Data!$BB:$BB,MarketProfile!A388,Data!BG:BG,"1")/1000</f>
        <v>9860814.3384300005</v>
      </c>
      <c r="H388" s="372"/>
      <c r="I388" s="171">
        <f t="shared" si="27"/>
        <v>1.0008812160296066</v>
      </c>
    </row>
    <row r="389" spans="1:9" x14ac:dyDescent="0.25">
      <c r="A389" s="236" t="s">
        <v>138</v>
      </c>
      <c r="B389" s="236"/>
      <c r="C389" s="3">
        <f>SUMIFS(Data!$AA:$AA,Data!$Z:$Z,MarketProfile!A389,Data!$AE:$AE,"1")/1000</f>
        <v>105639.376615</v>
      </c>
      <c r="D389" s="372">
        <f>SUMIFS(Data!$AO:$AO,Data!$AN:$AN,MarketProfile!A389,Data!$AS:$AS,"1")/1000</f>
        <v>170453.92996000001</v>
      </c>
      <c r="E389" s="372"/>
      <c r="F389" s="171">
        <f t="shared" si="26"/>
        <v>-0.38024675265750618</v>
      </c>
      <c r="G389" s="372">
        <f>SUMIFS(Data!$BC:$BC,Data!$BB:$BB,MarketProfile!A389,Data!BG:BG,"1")/1000</f>
        <v>30910.243611000002</v>
      </c>
      <c r="H389" s="372"/>
      <c r="I389" s="171">
        <f t="shared" si="27"/>
        <v>2.4176170833349957</v>
      </c>
    </row>
    <row r="390" spans="1:9" x14ac:dyDescent="0.25">
      <c r="A390" s="236" t="s">
        <v>442</v>
      </c>
      <c r="B390" s="236"/>
      <c r="C390" s="3">
        <f>SUMIFS(Data!$AA:$AA,Data!$Z:$Z,MarketProfile!A390,Data!$AE:$AE,"1")/1000</f>
        <v>5573030.1802150002</v>
      </c>
      <c r="D390" s="372">
        <f>SUMIFS(Data!$AO:$AO,Data!$AN:$AN,MarketProfile!A390,Data!$AS:$AS,"1")/1000</f>
        <v>6071176.9403149998</v>
      </c>
      <c r="E390" s="372"/>
      <c r="F390" s="171">
        <f t="shared" si="26"/>
        <v>-8.2051102281686022E-2</v>
      </c>
      <c r="G390" s="372">
        <f>SUMIFS(Data!$BC:$BC,Data!$BB:$BB,MarketProfile!A390,Data!BG:BG,"1")/1000</f>
        <v>2032510.1900499999</v>
      </c>
      <c r="H390" s="372"/>
      <c r="I390" s="171">
        <f t="shared" si="27"/>
        <v>1.741944521359523</v>
      </c>
    </row>
    <row r="391" spans="1:9" x14ac:dyDescent="0.25">
      <c r="A391" s="236" t="s">
        <v>443</v>
      </c>
      <c r="B391" s="236"/>
      <c r="C391" s="3">
        <f>SUMIFS(Data!$AA:$AA,Data!$Z:$Z,MarketProfile!A391,Data!$AE:$AE,"1")/1000</f>
        <v>21275242.32784998</v>
      </c>
      <c r="D391" s="372">
        <f>SUMIFS(Data!$AO:$AO,Data!$AN:$AN,MarketProfile!A391,Data!$AS:$AS,"1")/1000</f>
        <v>20205300.63188</v>
      </c>
      <c r="E391" s="372"/>
      <c r="F391" s="171">
        <f t="shared" si="26"/>
        <v>5.2953515291023295E-2</v>
      </c>
      <c r="G391" s="372">
        <f>SUMIFS(Data!$BC:$BC,Data!$BB:$BB,MarketProfile!A391,Data!BG:BG,"1")/1000</f>
        <v>19977920.63680999</v>
      </c>
      <c r="H391" s="372"/>
      <c r="I391" s="171">
        <f t="shared" si="27"/>
        <v>6.4937773786608796E-2</v>
      </c>
    </row>
    <row r="392" spans="1:9" x14ac:dyDescent="0.25">
      <c r="A392" s="236" t="s">
        <v>444</v>
      </c>
      <c r="B392" s="236"/>
      <c r="C392" s="3">
        <f>SUMIFS(Data!$AA:$AA,Data!$Z:$Z,MarketProfile!A392,Data!$AE:$AE,"1")/1000</f>
        <v>50505.249974999999</v>
      </c>
      <c r="D392" s="372">
        <f>SUMIFS(Data!$AO:$AO,Data!$AN:$AN,MarketProfile!A392,Data!$AS:$AS,"1")/1000</f>
        <v>57909.120049999998</v>
      </c>
      <c r="E392" s="372"/>
      <c r="F392" s="171">
        <f t="shared" si="26"/>
        <v>-0.12785326505751315</v>
      </c>
      <c r="G392" s="372">
        <f>SUMIFS(Data!$BC:$BC,Data!$BB:$BB,MarketProfile!A392,Data!BG:BG,"1")/1000</f>
        <v>32196.126609000003</v>
      </c>
      <c r="H392" s="372"/>
      <c r="I392" s="171">
        <f t="shared" si="27"/>
        <v>0.56867472253267637</v>
      </c>
    </row>
    <row r="393" spans="1:9" x14ac:dyDescent="0.25">
      <c r="A393" s="236" t="s">
        <v>139</v>
      </c>
      <c r="B393" s="236"/>
      <c r="C393" s="3">
        <f>SUMIFS(Data!$AA:$AA,Data!$Z:$Z,MarketProfile!A393,Data!$AE:$AE,"1")/1000</f>
        <v>926.64</v>
      </c>
      <c r="D393" s="372">
        <f>SUMIFS(Data!$AO:$AO,Data!$AN:$AN,MarketProfile!A393,Data!$AS:$AS,"1")/1000</f>
        <v>76</v>
      </c>
      <c r="E393" s="372"/>
      <c r="F393" s="171">
        <f t="shared" si="26"/>
        <v>11.192631578947369</v>
      </c>
      <c r="G393" s="372">
        <f>SUMIFS(Data!$BC:$BC,Data!$BB:$BB,MarketProfile!A393,Data!BG:BG,"1")/1000</f>
        <v>651.94000000000005</v>
      </c>
      <c r="H393" s="372"/>
      <c r="I393" s="171">
        <f t="shared" si="27"/>
        <v>0.42135779366199327</v>
      </c>
    </row>
    <row r="394" spans="1:9" x14ac:dyDescent="0.25">
      <c r="A394" s="235" t="s">
        <v>176</v>
      </c>
      <c r="B394" s="236"/>
      <c r="C394" s="4">
        <f>SUM(C386:C393)</f>
        <v>61543530.882499985</v>
      </c>
      <c r="D394" s="373">
        <f>SUM(D386:E393)</f>
        <v>53162662.98488</v>
      </c>
      <c r="E394" s="373">
        <f>SUM(E386:E393)</f>
        <v>0</v>
      </c>
      <c r="F394" s="160">
        <f t="shared" si="26"/>
        <v>0.15764575036437864</v>
      </c>
      <c r="G394" s="373">
        <f>SUM(G386:H393)</f>
        <v>41632614.388709985</v>
      </c>
      <c r="H394" s="373">
        <f>SUM(H386:H393)</f>
        <v>0</v>
      </c>
      <c r="I394" s="160">
        <f t="shared" si="27"/>
        <v>0.47825285022670788</v>
      </c>
    </row>
    <row r="395" spans="1:9" x14ac:dyDescent="0.25">
      <c r="A395" s="134" t="s">
        <v>15</v>
      </c>
      <c r="B395" s="236"/>
      <c r="C395" s="3"/>
      <c r="D395" s="236"/>
      <c r="E395" s="136"/>
      <c r="F395" s="171" t="s">
        <v>180</v>
      </c>
      <c r="G395" s="236"/>
      <c r="H395" s="136"/>
      <c r="I395" s="171"/>
    </row>
    <row r="396" spans="1:9" x14ac:dyDescent="0.25">
      <c r="A396" s="236" t="s">
        <v>440</v>
      </c>
      <c r="B396" s="236"/>
      <c r="C396" s="3">
        <f>SUMIFS(Data!$AA:$AA,Data!$Z:$Z,MarketProfile!A396,Data!$AE:$AE,"0")/1000</f>
        <v>0</v>
      </c>
      <c r="D396" s="372">
        <f>SUMIFS(Data!$AO:$AO,Data!$AN:$AN,MarketProfile!A396,Data!$AS:$AS,"0")/1000</f>
        <v>1225.1308000000001</v>
      </c>
      <c r="E396" s="372"/>
      <c r="F396" s="171">
        <f t="shared" ref="F396:F404" si="28">IFERROR(IF(OR(AND(D396="",C396=""),AND(D396=0,C396=0)),"",
IF(OR(D396="",D396=0),1,
IF(OR(D396&lt;&gt;"",D396&lt;&gt;0),(C396-D396)/ABS(D396)))),-1)</f>
        <v>-1</v>
      </c>
      <c r="G396" s="372">
        <f>SUMIFS(Data!$BC:$BC,Data!$BB:$BB,MarketProfile!A396,Data!BG:BG,"0")/1000</f>
        <v>43.408000000000001</v>
      </c>
      <c r="H396" s="372"/>
      <c r="I396" s="171">
        <f t="shared" ref="I396:I404" si="29">IFERROR(IF(OR(AND(G396="",C396=""),AND(G396=0,C396=0)),"",
IF(OR(G396="",G396=0),1,
IF(OR(G396&lt;&gt;"",G396&lt;&gt;0),(C396-G396)/ABS(G396)))),-1)</f>
        <v>-1</v>
      </c>
    </row>
    <row r="397" spans="1:9" x14ac:dyDescent="0.25">
      <c r="A397" s="236" t="s">
        <v>173</v>
      </c>
      <c r="B397" s="236"/>
      <c r="C397" s="3">
        <f>SUMIFS(Data!$AA:$AA,Data!$Z:$Z,MarketProfile!A397,Data!$AE:$AE,"0")/1000</f>
        <v>46392.36724</v>
      </c>
      <c r="D397" s="372">
        <f>SUMIFS(Data!$AO:$AO,Data!$AN:$AN,MarketProfile!A397,Data!$AS:$AS,"0")/1000</f>
        <v>2956.8942599999996</v>
      </c>
      <c r="E397" s="372"/>
      <c r="F397" s="171">
        <f t="shared" si="28"/>
        <v>14.689559098403473</v>
      </c>
      <c r="G397" s="372">
        <f>SUMIFS(Data!$BC:$BC,Data!$BB:$BB,MarketProfile!A397,Data!BG:BG,"0")/1000</f>
        <v>7857.4769999999999</v>
      </c>
      <c r="H397" s="372"/>
      <c r="I397" s="171">
        <f t="shared" si="29"/>
        <v>4.9042320123876912</v>
      </c>
    </row>
    <row r="398" spans="1:9" x14ac:dyDescent="0.25">
      <c r="A398" s="236" t="s">
        <v>441</v>
      </c>
      <c r="B398" s="236"/>
      <c r="C398" s="3">
        <f>SUMIFS(Data!$AA:$AA,Data!$Z:$Z,MarketProfile!A398,Data!$AE:$AE,"0")/1000</f>
        <v>84258.088959999994</v>
      </c>
      <c r="D398" s="372">
        <f>SUMIFS(Data!$AO:$AO,Data!$AN:$AN,MarketProfile!A398,Data!$AS:$AS,"0")/1000</f>
        <v>29968.106620000002</v>
      </c>
      <c r="E398" s="372"/>
      <c r="F398" s="171">
        <f t="shared" si="28"/>
        <v>1.8115920044067162</v>
      </c>
      <c r="G398" s="372">
        <f>SUMIFS(Data!$BC:$BC,Data!$BB:$BB,MarketProfile!A398,Data!BG:BG,"0")/1000</f>
        <v>59612.666239999999</v>
      </c>
      <c r="H398" s="372"/>
      <c r="I398" s="171">
        <f t="shared" si="29"/>
        <v>0.41342594241260355</v>
      </c>
    </row>
    <row r="399" spans="1:9" x14ac:dyDescent="0.25">
      <c r="A399" s="236" t="s">
        <v>138</v>
      </c>
      <c r="B399" s="236"/>
      <c r="C399" s="3">
        <f>SUMIFS(Data!$AA:$AA,Data!$Z:$Z,MarketProfile!A399,Data!$AE:$AE,"0")/1000</f>
        <v>0</v>
      </c>
      <c r="D399" s="372">
        <f>SUMIFS(Data!$AO:$AO,Data!$AN:$AN,MarketProfile!A399,Data!$AS:$AS,"0")/1000</f>
        <v>0</v>
      </c>
      <c r="E399" s="372"/>
      <c r="F399" s="171" t="str">
        <f t="shared" si="28"/>
        <v/>
      </c>
      <c r="G399" s="372">
        <f>SUMIFS(Data!$BC:$BC,Data!$BB:$BB,MarketProfile!A399,Data!BG:BG,"0")/1000</f>
        <v>0</v>
      </c>
      <c r="H399" s="372"/>
      <c r="I399" s="171" t="str">
        <f t="shared" si="29"/>
        <v/>
      </c>
    </row>
    <row r="400" spans="1:9" x14ac:dyDescent="0.25">
      <c r="A400" s="236" t="s">
        <v>442</v>
      </c>
      <c r="B400" s="236"/>
      <c r="C400" s="3">
        <f>SUMIFS(Data!$AA:$AA,Data!$Z:$Z,MarketProfile!A400,Data!$AE:$AE,"0")/1000</f>
        <v>1715.30773</v>
      </c>
      <c r="D400" s="372">
        <f>SUMIFS(Data!$AO:$AO,Data!$AN:$AN,MarketProfile!A400,Data!$AS:$AS,"0")/1000</f>
        <v>1609.68146</v>
      </c>
      <c r="E400" s="372"/>
      <c r="F400" s="171">
        <f t="shared" si="28"/>
        <v>6.5619361733842654E-2</v>
      </c>
      <c r="G400" s="372">
        <f>SUMIFS(Data!$BC:$BC,Data!$BB:$BB,MarketProfile!A400,Data!BG:BG,"0")/1000</f>
        <v>1300.0808</v>
      </c>
      <c r="H400" s="372"/>
      <c r="I400" s="171">
        <f t="shared" si="29"/>
        <v>0.3193854797332597</v>
      </c>
    </row>
    <row r="401" spans="1:9" x14ac:dyDescent="0.25">
      <c r="A401" s="236" t="s">
        <v>443</v>
      </c>
      <c r="B401" s="236"/>
      <c r="C401" s="3">
        <f>SUMIFS(Data!$AA:$AA,Data!$Z:$Z,MarketProfile!A401,Data!$AE:$AE,"0")/1000</f>
        <v>98109.780569999988</v>
      </c>
      <c r="D401" s="372">
        <f>SUMIFS(Data!$AO:$AO,Data!$AN:$AN,MarketProfile!A401,Data!$AS:$AS,"0")/1000</f>
        <v>89159.390910000002</v>
      </c>
      <c r="E401" s="372"/>
      <c r="F401" s="171">
        <f>IFERROR(IF(OR(AND(D401="",C401=""),AND(D401=0,C401=0)),"",
IF(OR(D401="",D401=0),1,
IF(OR(D401&lt;&gt;"",D401&lt;&gt;0),(C401-D401)/ABS(D401)))),-1)</f>
        <v>0.1003863930501136</v>
      </c>
      <c r="G401" s="372">
        <f>SUMIFS(Data!$BC:$BC,Data!$BB:$BB,MarketProfile!A401,Data!BG:BG,"0")/1000</f>
        <v>325145.89829000004</v>
      </c>
      <c r="H401" s="372"/>
      <c r="I401" s="171">
        <f t="shared" si="29"/>
        <v>-0.69825920890905668</v>
      </c>
    </row>
    <row r="402" spans="1:9" x14ac:dyDescent="0.25">
      <c r="A402" s="236" t="s">
        <v>444</v>
      </c>
      <c r="B402" s="236"/>
      <c r="C402" s="3">
        <f>SUMIFS(Data!$AA:$AA,Data!$Z:$Z,MarketProfile!A402,Data!$AE:$AE,"0")/1000</f>
        <v>0</v>
      </c>
      <c r="D402" s="372">
        <f>SUMIFS(Data!$AO:$AO,Data!$AN:$AN,MarketProfile!A402,Data!$AS:$AS,"0")/1000</f>
        <v>0</v>
      </c>
      <c r="E402" s="372"/>
      <c r="F402" s="171" t="str">
        <f t="shared" si="28"/>
        <v/>
      </c>
      <c r="G402" s="372">
        <f>SUMIFS(Data!$BC:$BC,Data!$BB:$BB,MarketProfile!A402,Data!BG:BG,"0")/1000</f>
        <v>44</v>
      </c>
      <c r="H402" s="372"/>
      <c r="I402" s="171">
        <f t="shared" si="29"/>
        <v>-1</v>
      </c>
    </row>
    <row r="403" spans="1:9" x14ac:dyDescent="0.25">
      <c r="A403" s="236" t="s">
        <v>139</v>
      </c>
      <c r="B403" s="236"/>
      <c r="C403" s="3">
        <f>SUMIFS(Data!$AA:$AA,Data!$Z:$Z,MarketProfile!A403,Data!$AE:$AE,"0")/1000</f>
        <v>0</v>
      </c>
      <c r="D403" s="372">
        <f>SUMIFS(Data!$AO:$AO,Data!$AN:$AN,MarketProfile!A403,Data!$AS:$AS,"0")/1000</f>
        <v>0</v>
      </c>
      <c r="E403" s="372"/>
      <c r="F403" s="171" t="str">
        <f t="shared" si="28"/>
        <v/>
      </c>
      <c r="G403" s="372">
        <f>SUMIFS(Data!$BC:$BC,Data!$BB:$BB,MarketProfile!A403,Data!BG:BG,"0")/1000</f>
        <v>0</v>
      </c>
      <c r="H403" s="372"/>
      <c r="I403" s="171" t="str">
        <f t="shared" si="29"/>
        <v/>
      </c>
    </row>
    <row r="404" spans="1:9" x14ac:dyDescent="0.25">
      <c r="A404" s="235" t="s">
        <v>177</v>
      </c>
      <c r="B404" s="236"/>
      <c r="C404" s="4">
        <f>SUM(C396:C403)</f>
        <v>230475.54449999996</v>
      </c>
      <c r="D404" s="373">
        <f>SUM(D396:E403)</f>
        <v>124919.20405</v>
      </c>
      <c r="E404" s="373">
        <f>SUM(E396:E403)</f>
        <v>0</v>
      </c>
      <c r="F404" s="160">
        <f t="shared" si="28"/>
        <v>0.84499690221969481</v>
      </c>
      <c r="G404" s="373">
        <f>SUM(G396:H403)</f>
        <v>394003.53033000004</v>
      </c>
      <c r="H404" s="373">
        <f>SUM(H396:H403)</f>
        <v>0</v>
      </c>
      <c r="I404" s="160">
        <f t="shared" si="29"/>
        <v>-0.41504193044421767</v>
      </c>
    </row>
    <row r="405" spans="1:9" x14ac:dyDescent="0.25">
      <c r="A405" s="132" t="s">
        <v>136</v>
      </c>
      <c r="B405" s="132"/>
      <c r="C405" s="162"/>
      <c r="D405" s="132"/>
      <c r="E405" s="132"/>
      <c r="F405" s="132" t="s">
        <v>180</v>
      </c>
      <c r="G405" s="132"/>
      <c r="H405" s="132"/>
      <c r="I405" s="161" t="s">
        <v>180</v>
      </c>
    </row>
    <row r="406" spans="1:9" x14ac:dyDescent="0.25">
      <c r="A406" s="134" t="s">
        <v>14</v>
      </c>
      <c r="B406" s="236"/>
      <c r="C406" s="3"/>
      <c r="D406" s="236"/>
      <c r="E406" s="236"/>
      <c r="F406" s="236"/>
      <c r="G406" s="236"/>
      <c r="H406" s="236"/>
      <c r="I406" s="171"/>
    </row>
    <row r="407" spans="1:9" x14ac:dyDescent="0.25">
      <c r="A407" s="236" t="s">
        <v>440</v>
      </c>
      <c r="B407" s="236"/>
      <c r="C407" s="3">
        <f>SUMIFS(Data!$AK:$AK,Data!$AG:$AG,MarketProfile!A407,Data!$AL:$AL,"1")</f>
        <v>22663</v>
      </c>
      <c r="D407" s="372">
        <f>SUMIFS(Data!$AY:$AY,Data!$AU:$AU,MarketProfile!A407,Data!$AZ:$AZ,"1")</f>
        <v>21152</v>
      </c>
      <c r="E407" s="372"/>
      <c r="F407" s="171">
        <f t="shared" ref="F407:F422" si="30">IFERROR(IF(OR(AND(D407="",C407=""),AND(D407=0,C407=0)),"",
IF(OR(D407="",D407=0),1,
IF(OR(D407&lt;&gt;"",D407&lt;&gt;0),(C407-D407)/ABS(D407)))),-1)</f>
        <v>7.1435325264750382E-2</v>
      </c>
      <c r="G407" s="372">
        <f>SUMIFS(Data!$BL:$BL,Data!$BH:$BH,MarketProfile!A407,Data!$BM:$BM,"1")</f>
        <v>8085</v>
      </c>
      <c r="H407" s="372"/>
      <c r="I407" s="171">
        <f t="shared" ref="I407:I414" si="31">IFERROR(IF(OR(AND(G407="",C407=""),AND(G407=0,C407=0)),"",
IF(OR(G407="",G407=0),1,
IF(OR(G407&lt;&gt;"",G407&lt;&gt;0),(C407-G407)/ABS(G407)))),-1)</f>
        <v>1.8030921459492888</v>
      </c>
    </row>
    <row r="408" spans="1:9" x14ac:dyDescent="0.25">
      <c r="A408" s="236" t="s">
        <v>173</v>
      </c>
      <c r="B408" s="236"/>
      <c r="C408" s="3">
        <f>SUMIFS(Data!$AK:$AK,Data!$AG:$AG,MarketProfile!A408,Data!$AL:$AL,"1")</f>
        <v>12374</v>
      </c>
      <c r="D408" s="372">
        <f>SUMIFS(Data!$AY:$AY,Data!$AU:$AU,MarketProfile!A408,Data!$AZ:$AZ,"1")</f>
        <v>10590</v>
      </c>
      <c r="E408" s="372"/>
      <c r="F408" s="171">
        <f t="shared" si="30"/>
        <v>0.16846081208687441</v>
      </c>
      <c r="G408" s="372">
        <f>SUMIFS(Data!$BL:$BL,Data!$BH:$BH,MarketProfile!A408,Data!$BM:$BM,"1")</f>
        <v>11628</v>
      </c>
      <c r="H408" s="372"/>
      <c r="I408" s="171">
        <f t="shared" si="31"/>
        <v>6.4155486756105953E-2</v>
      </c>
    </row>
    <row r="409" spans="1:9" x14ac:dyDescent="0.25">
      <c r="A409" s="236" t="s">
        <v>441</v>
      </c>
      <c r="B409" s="236"/>
      <c r="C409" s="3">
        <f>SUMIFS(Data!$AK:$AK,Data!$AG:$AG,MarketProfile!A409,Data!$AL:$AL,"1")</f>
        <v>29646</v>
      </c>
      <c r="D409" s="372">
        <f>SUMIFS(Data!$AY:$AY,Data!$AU:$AU,MarketProfile!A409,Data!$AZ:$AZ,"1")</f>
        <v>25100</v>
      </c>
      <c r="E409" s="372"/>
      <c r="F409" s="171">
        <f t="shared" si="30"/>
        <v>0.18111553784860557</v>
      </c>
      <c r="G409" s="372">
        <f>SUMIFS(Data!$BL:$BL,Data!$BH:$BH,MarketProfile!A409,Data!$BM:$BM,"1")</f>
        <v>19111</v>
      </c>
      <c r="H409" s="372"/>
      <c r="I409" s="171">
        <f t="shared" si="31"/>
        <v>0.5512532049604939</v>
      </c>
    </row>
    <row r="410" spans="1:9" x14ac:dyDescent="0.25">
      <c r="A410" s="236" t="s">
        <v>138</v>
      </c>
      <c r="B410" s="236"/>
      <c r="C410" s="3">
        <f>SUMIFS(Data!$AK:$AK,Data!$AG:$AG,MarketProfile!A410,Data!$AL:$AL,"1")</f>
        <v>480</v>
      </c>
      <c r="D410" s="372">
        <f>SUMIFS(Data!$AY:$AY,Data!$AU:$AU,MarketProfile!A410,Data!$AZ:$AZ,"1")</f>
        <v>410</v>
      </c>
      <c r="E410" s="372"/>
      <c r="F410" s="171">
        <f t="shared" si="30"/>
        <v>0.17073170731707318</v>
      </c>
      <c r="G410" s="372">
        <f>SUMIFS(Data!$BL:$BL,Data!$BH:$BH,MarketProfile!A410,Data!$BM:$BM,"1")</f>
        <v>604</v>
      </c>
      <c r="H410" s="372"/>
      <c r="I410" s="171">
        <f t="shared" si="31"/>
        <v>-0.20529801324503311</v>
      </c>
    </row>
    <row r="411" spans="1:9" x14ac:dyDescent="0.25">
      <c r="A411" s="236" t="s">
        <v>442</v>
      </c>
      <c r="B411" s="236"/>
      <c r="C411" s="3">
        <f>SUMIFS(Data!$AK:$AK,Data!$AG:$AG,MarketProfile!A411,Data!$AL:$AL,"1")</f>
        <v>5461</v>
      </c>
      <c r="D411" s="372">
        <f>SUMIFS(Data!$AY:$AY,Data!$AU:$AU,MarketProfile!A411,Data!$AZ:$AZ,"1")</f>
        <v>5485</v>
      </c>
      <c r="E411" s="372"/>
      <c r="F411" s="171">
        <f t="shared" si="30"/>
        <v>-4.3755697356426615E-3</v>
      </c>
      <c r="G411" s="372">
        <f>SUMIFS(Data!$BL:$BL,Data!$BH:$BH,MarketProfile!A411,Data!$BM:$BM,"1")</f>
        <v>2636</v>
      </c>
      <c r="H411" s="372"/>
      <c r="I411" s="171">
        <f t="shared" si="31"/>
        <v>1.0716995447647952</v>
      </c>
    </row>
    <row r="412" spans="1:9" x14ac:dyDescent="0.25">
      <c r="A412" s="236" t="s">
        <v>443</v>
      </c>
      <c r="B412" s="236"/>
      <c r="C412" s="3">
        <f>SUMIFS(Data!$AK:$AK,Data!$AG:$AG,MarketProfile!A412,Data!$AL:$AL,"1")</f>
        <v>29449</v>
      </c>
      <c r="D412" s="372">
        <f>SUMIFS(Data!$AY:$AY,Data!$AU:$AU,MarketProfile!A412,Data!$AZ:$AZ,"1")</f>
        <v>23783</v>
      </c>
      <c r="E412" s="372"/>
      <c r="F412" s="171">
        <f t="shared" si="30"/>
        <v>0.23823739645965605</v>
      </c>
      <c r="G412" s="372">
        <f>SUMIFS(Data!$BL:$BL,Data!$BH:$BH,MarketProfile!A412,Data!$BM:$BM,"1")</f>
        <v>21767</v>
      </c>
      <c r="H412" s="372"/>
      <c r="I412" s="171">
        <f t="shared" si="31"/>
        <v>0.35291955712776218</v>
      </c>
    </row>
    <row r="413" spans="1:9" x14ac:dyDescent="0.25">
      <c r="A413" s="236" t="s">
        <v>444</v>
      </c>
      <c r="B413" s="236"/>
      <c r="C413" s="3">
        <f>SUMIFS(Data!$AK:$AK,Data!$AG:$AG,MarketProfile!A413,Data!$AL:$AL,"1")</f>
        <v>5</v>
      </c>
      <c r="D413" s="372">
        <f>SUMIFS(Data!$AY:$AY,Data!$AU:$AU,MarketProfile!A413,Data!$AZ:$AZ,"1")</f>
        <v>281</v>
      </c>
      <c r="E413" s="372"/>
      <c r="F413" s="171">
        <f t="shared" si="30"/>
        <v>-0.98220640569395012</v>
      </c>
      <c r="G413" s="372">
        <f>SUMIFS(Data!$BL:$BL,Data!$BH:$BH,MarketProfile!A413,Data!$BM:$BM,"1")</f>
        <v>287</v>
      </c>
      <c r="H413" s="372"/>
      <c r="I413" s="171">
        <f t="shared" si="31"/>
        <v>-0.98257839721254359</v>
      </c>
    </row>
    <row r="414" spans="1:9" x14ac:dyDescent="0.25">
      <c r="A414" s="236" t="s">
        <v>139</v>
      </c>
      <c r="B414" s="236"/>
      <c r="C414" s="3">
        <f>SUMIFS(Data!$AK:$AK,Data!$AG:$AG,MarketProfile!A414,Data!$AL:$AL,"1")</f>
        <v>4</v>
      </c>
      <c r="D414" s="372">
        <f>SUMIFS(Data!$AY:$AY,Data!$AU:$AU,MarketProfile!A414,Data!$AZ:$AZ,"1")</f>
        <v>5</v>
      </c>
      <c r="E414" s="372"/>
      <c r="F414" s="171">
        <f t="shared" si="30"/>
        <v>-0.2</v>
      </c>
      <c r="G414" s="372">
        <f>SUMIFS(Data!$BL:$BL,Data!$BH:$BH,MarketProfile!A414,Data!$BM:$BM,"1")</f>
        <v>0</v>
      </c>
      <c r="H414" s="372"/>
      <c r="I414" s="171">
        <f t="shared" si="31"/>
        <v>1</v>
      </c>
    </row>
    <row r="415" spans="1:9" x14ac:dyDescent="0.25">
      <c r="A415" s="134" t="s">
        <v>15</v>
      </c>
      <c r="B415" s="236"/>
      <c r="C415" s="3"/>
      <c r="D415" s="236"/>
      <c r="E415" s="3"/>
      <c r="F415" s="171"/>
      <c r="G415" s="236"/>
      <c r="H415" s="3"/>
      <c r="I415" s="171"/>
    </row>
    <row r="416" spans="1:9" x14ac:dyDescent="0.25">
      <c r="A416" s="236" t="s">
        <v>440</v>
      </c>
      <c r="B416" s="236"/>
      <c r="C416" s="3">
        <f>SUMIFS(Data!$AK:$AK,Data!$AG:$AG,MarketProfile!A416,Data!$AL:$AL,"0")</f>
        <v>10</v>
      </c>
      <c r="D416" s="372">
        <f>SUMIFS(Data!$AY:$AY,Data!$AU:$AU,MarketProfile!A416,Data!$AZ:$AZ,"0")</f>
        <v>10</v>
      </c>
      <c r="E416" s="372"/>
      <c r="F416" s="171">
        <f t="shared" si="30"/>
        <v>0</v>
      </c>
      <c r="G416" s="372">
        <f>SUMIFS(Data!$BL:$BL,Data!$BH:$BH,MarketProfile!A416,Data!$BM:$BM,"0")</f>
        <v>4</v>
      </c>
      <c r="H416" s="372"/>
      <c r="I416" s="171">
        <f t="shared" ref="I416:I423" si="32">IFERROR(IF(OR(AND(G416="",C416=""),AND(G416=0,C416=0)),"",
IF(OR(G416="",G416=0),1,
IF(OR(G416&lt;&gt;"",G416&lt;&gt;0),(C416-G416)/ABS(G416)))),-1)</f>
        <v>1.5</v>
      </c>
    </row>
    <row r="417" spans="1:9" x14ac:dyDescent="0.25">
      <c r="A417" s="236" t="s">
        <v>173</v>
      </c>
      <c r="B417" s="236"/>
      <c r="C417" s="3">
        <f>SUMIFS(Data!$AK:$AK,Data!$AG:$AG,MarketProfile!A417,Data!$AL:$AL,"0")</f>
        <v>2646</v>
      </c>
      <c r="D417" s="372">
        <f>SUMIFS(Data!$AY:$AY,Data!$AU:$AU,MarketProfile!A417,Data!$AZ:$AZ,"0")</f>
        <v>2343</v>
      </c>
      <c r="E417" s="372"/>
      <c r="F417" s="171">
        <f t="shared" si="30"/>
        <v>0.1293213828425096</v>
      </c>
      <c r="G417" s="372">
        <f>SUMIFS(Data!$BL:$BL,Data!$BH:$BH,MarketProfile!A417,Data!$BM:$BM,"0")</f>
        <v>3909</v>
      </c>
      <c r="H417" s="372"/>
      <c r="I417" s="171">
        <f t="shared" si="32"/>
        <v>-0.32310053722179588</v>
      </c>
    </row>
    <row r="418" spans="1:9" x14ac:dyDescent="0.25">
      <c r="A418" s="236" t="s">
        <v>441</v>
      </c>
      <c r="B418" s="236"/>
      <c r="C418" s="3">
        <f>SUMIFS(Data!$AK:$AK,Data!$AG:$AG,MarketProfile!A418,Data!$AL:$AL,"0")</f>
        <v>12741</v>
      </c>
      <c r="D418" s="372">
        <f>SUMIFS(Data!$AY:$AY,Data!$AU:$AU,MarketProfile!A418,Data!$AZ:$AZ,"0")</f>
        <v>12251</v>
      </c>
      <c r="E418" s="372"/>
      <c r="F418" s="171">
        <f t="shared" si="30"/>
        <v>3.9996734960411395E-2</v>
      </c>
      <c r="G418" s="372">
        <f>SUMIFS(Data!$BL:$BL,Data!$BH:$BH,MarketProfile!A418,Data!$BM:$BM,"0")</f>
        <v>12289</v>
      </c>
      <c r="H418" s="372"/>
      <c r="I418" s="171">
        <f t="shared" si="32"/>
        <v>3.67808609325413E-2</v>
      </c>
    </row>
    <row r="419" spans="1:9" x14ac:dyDescent="0.25">
      <c r="A419" s="236" t="s">
        <v>138</v>
      </c>
      <c r="B419" s="236"/>
      <c r="C419" s="3">
        <f>SUMIFS(Data!$AK:$AK,Data!$AG:$AG,MarketProfile!A419,Data!$AL:$AL,"0")</f>
        <v>0</v>
      </c>
      <c r="D419" s="372">
        <f>SUMIFS(Data!$AY:$AY,Data!$AU:$AU,MarketProfile!A419,Data!$AZ:$AZ,"0")</f>
        <v>0</v>
      </c>
      <c r="E419" s="372"/>
      <c r="F419" s="171" t="str">
        <f t="shared" si="30"/>
        <v/>
      </c>
      <c r="G419" s="372">
        <f>SUMIFS(Data!$BL:$BL,Data!$BH:$BH,MarketProfile!A419,Data!$BM:$BM,"0")</f>
        <v>0</v>
      </c>
      <c r="H419" s="372"/>
      <c r="I419" s="171" t="str">
        <f t="shared" si="32"/>
        <v/>
      </c>
    </row>
    <row r="420" spans="1:9" x14ac:dyDescent="0.25">
      <c r="A420" s="236" t="s">
        <v>442</v>
      </c>
      <c r="B420" s="236"/>
      <c r="C420" s="3">
        <f>SUMIFS(Data!$AK:$AK,Data!$AG:$AG,MarketProfile!A420,Data!$AL:$AL,"0")</f>
        <v>1966</v>
      </c>
      <c r="D420" s="372">
        <f>SUMIFS(Data!$AY:$AY,Data!$AU:$AU,MarketProfile!A420,Data!$AZ:$AZ,"0")</f>
        <v>1557</v>
      </c>
      <c r="E420" s="372"/>
      <c r="F420" s="171">
        <f t="shared" si="30"/>
        <v>0.26268464996788699</v>
      </c>
      <c r="G420" s="372">
        <f>SUMIFS(Data!$BL:$BL,Data!$BH:$BH,MarketProfile!A420,Data!$BM:$BM,"0")</f>
        <v>995</v>
      </c>
      <c r="H420" s="372"/>
      <c r="I420" s="171">
        <f t="shared" si="32"/>
        <v>0.97587939698492465</v>
      </c>
    </row>
    <row r="421" spans="1:9" x14ac:dyDescent="0.25">
      <c r="A421" s="236" t="s">
        <v>443</v>
      </c>
      <c r="B421" s="236"/>
      <c r="C421" s="3">
        <f>SUMIFS(Data!$AK:$AK,Data!$AG:$AG,MarketProfile!A421,Data!$AL:$AL,"0")</f>
        <v>19432</v>
      </c>
      <c r="D421" s="372">
        <f>SUMIFS(Data!$AY:$AY,Data!$AU:$AU,MarketProfile!A421,Data!$AZ:$AZ,"0")</f>
        <v>16728</v>
      </c>
      <c r="E421" s="372"/>
      <c r="F421" s="171">
        <f t="shared" si="30"/>
        <v>0.16164514586322334</v>
      </c>
      <c r="G421" s="372">
        <f>SUMIFS(Data!$BL:$BL,Data!$BH:$BH,MarketProfile!A421,Data!$BM:$BM,"0")</f>
        <v>29724</v>
      </c>
      <c r="H421" s="372"/>
      <c r="I421" s="171">
        <f t="shared" si="32"/>
        <v>-0.34625218678508951</v>
      </c>
    </row>
    <row r="422" spans="1:9" x14ac:dyDescent="0.25">
      <c r="A422" s="236" t="s">
        <v>444</v>
      </c>
      <c r="B422" s="236"/>
      <c r="C422" s="3">
        <f>SUMIFS(Data!$AK:$AK,Data!$AG:$AG,MarketProfile!A422,Data!$AL:$AL,"0")</f>
        <v>0</v>
      </c>
      <c r="D422" s="372">
        <f>SUMIFS(Data!$AY:$AY,Data!$AU:$AU,MarketProfile!A422,Data!$AZ:$AZ,"0")</f>
        <v>0</v>
      </c>
      <c r="E422" s="372"/>
      <c r="F422" s="171" t="str">
        <f t="shared" si="30"/>
        <v/>
      </c>
      <c r="G422" s="372">
        <f>SUMIFS(Data!$BL:$BL,Data!$BH:$BH,MarketProfile!A422,Data!$BM:$BM,"0")</f>
        <v>0</v>
      </c>
      <c r="H422" s="372"/>
      <c r="I422" s="171" t="str">
        <f t="shared" si="32"/>
        <v/>
      </c>
    </row>
    <row r="423" spans="1:9" x14ac:dyDescent="0.25">
      <c r="A423" s="236" t="s">
        <v>139</v>
      </c>
      <c r="B423" s="236"/>
      <c r="C423" s="3">
        <f>SUMIFS(Data!$AK:$AK,Data!$AG:$AG,MarketProfile!A423,Data!$AL:$AL,"0")</f>
        <v>0</v>
      </c>
      <c r="D423" s="372">
        <f>SUMIFS(Data!$AY:$AY,Data!$AU:$AU,MarketProfile!A423,Data!$AZ:$AZ,"0")</f>
        <v>0</v>
      </c>
      <c r="E423" s="372"/>
      <c r="F423" s="171" t="str">
        <f t="shared" ref="F423" si="33">IFERROR(IF(OR(AND(C423="",D423=""),AND(C423=0,D423=0)),"",
IF(OR(C423="",C423=0),1,
IF(OR(C423&lt;&gt;"",C423&lt;&gt;0),(D423-C423)/ABS(C423)))),-1)</f>
        <v/>
      </c>
      <c r="G423" s="372">
        <f>SUMIFS(Data!$BL:$BL,Data!$BH:$BH,MarketProfile!A423,Data!$BM:$BM,"0")</f>
        <v>0</v>
      </c>
      <c r="H423" s="372"/>
      <c r="I423" s="171" t="str">
        <f t="shared" si="32"/>
        <v/>
      </c>
    </row>
    <row r="424" spans="1:9" x14ac:dyDescent="0.25">
      <c r="A424" s="236"/>
      <c r="B424" s="236"/>
      <c r="C424" s="236"/>
      <c r="D424" s="236"/>
      <c r="E424" s="236"/>
      <c r="F424" s="236"/>
      <c r="G424" s="236"/>
      <c r="H424" s="236"/>
      <c r="I424" s="236"/>
    </row>
  </sheetData>
  <mergeCells count="162">
    <mergeCell ref="D344:E344"/>
    <mergeCell ref="G344:H344"/>
    <mergeCell ref="F96:H97"/>
    <mergeCell ref="G107:H107"/>
    <mergeCell ref="G8:I9"/>
    <mergeCell ref="A13:A15"/>
    <mergeCell ref="G109:H109"/>
    <mergeCell ref="G110:H110"/>
    <mergeCell ref="G111:H111"/>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 ref="D350:E350"/>
    <mergeCell ref="D351:E351"/>
    <mergeCell ref="D352:E352"/>
    <mergeCell ref="D354:E354"/>
    <mergeCell ref="D355:E355"/>
    <mergeCell ref="D345:E345"/>
    <mergeCell ref="D346:E346"/>
    <mergeCell ref="D347:E347"/>
    <mergeCell ref="D348:E348"/>
    <mergeCell ref="D349:E349"/>
    <mergeCell ref="D361:E361"/>
    <mergeCell ref="D362:E362"/>
    <mergeCell ref="D365:E365"/>
    <mergeCell ref="D366:E366"/>
    <mergeCell ref="D367:E367"/>
    <mergeCell ref="D356:E356"/>
    <mergeCell ref="D357:E357"/>
    <mergeCell ref="D358:E358"/>
    <mergeCell ref="D359:E359"/>
    <mergeCell ref="D360:E360"/>
    <mergeCell ref="D391:E391"/>
    <mergeCell ref="D375:E375"/>
    <mergeCell ref="D376:E376"/>
    <mergeCell ref="D377:E377"/>
    <mergeCell ref="D378:E378"/>
    <mergeCell ref="D368:E368"/>
    <mergeCell ref="D369:E369"/>
    <mergeCell ref="D370:E370"/>
    <mergeCell ref="D371:E371"/>
    <mergeCell ref="D372:E372"/>
    <mergeCell ref="D402:E402"/>
    <mergeCell ref="D403:E403"/>
    <mergeCell ref="D404:E404"/>
    <mergeCell ref="D407:E407"/>
    <mergeCell ref="D408:E408"/>
    <mergeCell ref="D397:E397"/>
    <mergeCell ref="D398:E398"/>
    <mergeCell ref="D399:E399"/>
    <mergeCell ref="D400:E400"/>
    <mergeCell ref="D401:E401"/>
    <mergeCell ref="D414:E414"/>
    <mergeCell ref="D416:E416"/>
    <mergeCell ref="D417:E417"/>
    <mergeCell ref="D418:E418"/>
    <mergeCell ref="D419:E419"/>
    <mergeCell ref="D409:E409"/>
    <mergeCell ref="D410:E410"/>
    <mergeCell ref="D411:E411"/>
    <mergeCell ref="D412:E412"/>
    <mergeCell ref="D413:E413"/>
    <mergeCell ref="G345:H345"/>
    <mergeCell ref="G346:H346"/>
    <mergeCell ref="G347:H347"/>
    <mergeCell ref="G348:H348"/>
    <mergeCell ref="G349:H349"/>
    <mergeCell ref="G350:H350"/>
    <mergeCell ref="G351:H351"/>
    <mergeCell ref="G352:H352"/>
    <mergeCell ref="G357:H357"/>
    <mergeCell ref="G354:H354"/>
    <mergeCell ref="G355:H355"/>
    <mergeCell ref="G356:H356"/>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70:H370"/>
    <mergeCell ref="G371:H371"/>
    <mergeCell ref="G372:H372"/>
    <mergeCell ref="G373:H373"/>
    <mergeCell ref="G362:H362"/>
    <mergeCell ref="G365:H365"/>
    <mergeCell ref="G366:H366"/>
    <mergeCell ref="G367:H367"/>
    <mergeCell ref="G368:H368"/>
    <mergeCell ref="G380:H380"/>
    <mergeCell ref="G381:H381"/>
    <mergeCell ref="G382:H382"/>
    <mergeCell ref="G383:H383"/>
    <mergeCell ref="G386:H386"/>
    <mergeCell ref="G375:H375"/>
    <mergeCell ref="G376:H376"/>
    <mergeCell ref="G377:H377"/>
    <mergeCell ref="G378:H378"/>
    <mergeCell ref="G379:H379"/>
    <mergeCell ref="G392:H392"/>
    <mergeCell ref="G393:H393"/>
    <mergeCell ref="G394:H394"/>
    <mergeCell ref="G396:H396"/>
    <mergeCell ref="G397:H397"/>
    <mergeCell ref="G387:H387"/>
    <mergeCell ref="G388:H388"/>
    <mergeCell ref="G389:H389"/>
    <mergeCell ref="G390:H390"/>
    <mergeCell ref="G391:H391"/>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403:H403"/>
    <mergeCell ref="G404:H404"/>
    <mergeCell ref="G407:H407"/>
    <mergeCell ref="G408:H408"/>
    <mergeCell ref="G409:H409"/>
    <mergeCell ref="G398:H398"/>
    <mergeCell ref="G399:H399"/>
    <mergeCell ref="G400:H400"/>
    <mergeCell ref="G401:H401"/>
    <mergeCell ref="G402:H402"/>
  </mergeCells>
  <hyperlinks>
    <hyperlink ref="A291" r:id="rId1" display="https://www.jse.co.za/trade/derivative-market/equity-derivatives/reports"/>
    <hyperlink ref="A293"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291"/>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664062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33203125" style="10" bestFit="1" customWidth="1"/>
    <col min="23" max="23" width="16.664062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664062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33203125" style="10" bestFit="1" customWidth="1"/>
    <col min="70" max="70" width="12.33203125" style="10" bestFit="1" customWidth="1"/>
    <col min="71" max="71" width="27.88671875" style="10" customWidth="1"/>
    <col min="72" max="80" width="12.332031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6640625" style="10" customWidth="1"/>
    <col min="88" max="89" width="9.109375" style="10"/>
    <col min="90" max="90" width="22.44140625" style="10" customWidth="1"/>
    <col min="91" max="91" width="12.33203125" style="10" customWidth="1"/>
    <col min="92" max="92" width="12.109375" style="10" customWidth="1"/>
    <col min="93" max="95" width="9.109375" style="10"/>
    <col min="96" max="96" width="18.664062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6640625" style="10" bestFit="1" customWidth="1"/>
    <col min="113" max="113" width="18.5546875" style="10" bestFit="1" customWidth="1"/>
    <col min="114" max="114" width="22.44140625" style="10" bestFit="1" customWidth="1"/>
    <col min="115" max="115" width="13.6640625" style="10" bestFit="1" customWidth="1"/>
    <col min="116" max="116" width="28.33203125" style="10" bestFit="1" customWidth="1"/>
    <col min="117" max="117" width="22.44140625" style="10" bestFit="1" customWidth="1"/>
    <col min="118" max="118" width="13.6640625" style="10" bestFit="1" customWidth="1"/>
    <col min="119" max="16384" width="9.109375" style="10"/>
  </cols>
  <sheetData>
    <row r="1" spans="1:118" x14ac:dyDescent="0.25">
      <c r="A1" s="143" t="s">
        <v>195</v>
      </c>
      <c r="B1" s="179" t="s">
        <v>522</v>
      </c>
      <c r="C1" s="179" t="s">
        <v>523</v>
      </c>
      <c r="D1" s="179" t="s">
        <v>524</v>
      </c>
      <c r="E1" s="148" t="s">
        <v>202</v>
      </c>
      <c r="F1" s="200" t="s">
        <v>524</v>
      </c>
      <c r="G1" s="200" t="s">
        <v>522</v>
      </c>
      <c r="H1" s="200" t="s">
        <v>523</v>
      </c>
      <c r="I1" s="148" t="s">
        <v>203</v>
      </c>
      <c r="J1" s="148" t="s">
        <v>205</v>
      </c>
      <c r="K1" s="224" t="s">
        <v>525</v>
      </c>
      <c r="L1" s="224" t="s">
        <v>526</v>
      </c>
      <c r="M1" s="226" t="s">
        <v>523</v>
      </c>
      <c r="N1" s="148" t="s">
        <v>208</v>
      </c>
      <c r="O1" s="231" t="s">
        <v>503</v>
      </c>
      <c r="P1" s="231" t="s">
        <v>504</v>
      </c>
      <c r="Q1" s="231" t="s">
        <v>505</v>
      </c>
      <c r="R1" s="148" t="s">
        <v>431</v>
      </c>
      <c r="S1" s="243"/>
      <c r="T1" s="246"/>
      <c r="U1" s="246"/>
      <c r="V1" s="246"/>
      <c r="W1" s="246"/>
      <c r="X1" s="246"/>
      <c r="Y1" s="241" t="s">
        <v>437</v>
      </c>
      <c r="Z1" s="243" t="s">
        <v>500</v>
      </c>
      <c r="AA1" s="243" t="s">
        <v>552</v>
      </c>
      <c r="AB1" s="243" t="s">
        <v>553</v>
      </c>
      <c r="AC1" s="243" t="s">
        <v>554</v>
      </c>
      <c r="AD1" s="243" t="s">
        <v>555</v>
      </c>
      <c r="AE1" s="243" t="s">
        <v>556</v>
      </c>
      <c r="AF1" s="241" t="s">
        <v>445</v>
      </c>
      <c r="AG1" s="243" t="s">
        <v>500</v>
      </c>
      <c r="AH1" s="243" t="s">
        <v>552</v>
      </c>
      <c r="AI1" s="243" t="s">
        <v>553</v>
      </c>
      <c r="AJ1" s="243" t="s">
        <v>554</v>
      </c>
      <c r="AK1" s="243" t="s">
        <v>555</v>
      </c>
      <c r="AL1" s="243" t="s">
        <v>556</v>
      </c>
      <c r="AM1" s="241" t="s">
        <v>439</v>
      </c>
      <c r="AN1" s="243" t="s">
        <v>500</v>
      </c>
      <c r="AO1" s="243" t="s">
        <v>552</v>
      </c>
      <c r="AP1" s="243" t="s">
        <v>553</v>
      </c>
      <c r="AQ1" s="243" t="s">
        <v>554</v>
      </c>
      <c r="AR1" s="243" t="s">
        <v>555</v>
      </c>
      <c r="AS1" s="243" t="s">
        <v>556</v>
      </c>
      <c r="AT1" s="241" t="s">
        <v>446</v>
      </c>
      <c r="AU1" s="243" t="s">
        <v>500</v>
      </c>
      <c r="AV1" s="243" t="s">
        <v>552</v>
      </c>
      <c r="AW1" s="243" t="s">
        <v>553</v>
      </c>
      <c r="AX1" s="243" t="s">
        <v>554</v>
      </c>
      <c r="AY1" s="243" t="s">
        <v>555</v>
      </c>
      <c r="AZ1" s="243" t="s">
        <v>556</v>
      </c>
      <c r="BA1" s="241" t="s">
        <v>438</v>
      </c>
      <c r="BB1" s="243" t="s">
        <v>500</v>
      </c>
      <c r="BC1" s="243" t="s">
        <v>552</v>
      </c>
      <c r="BD1" s="243" t="s">
        <v>553</v>
      </c>
      <c r="BE1" s="243" t="s">
        <v>554</v>
      </c>
      <c r="BF1" s="243" t="s">
        <v>555</v>
      </c>
      <c r="BG1" s="243" t="s">
        <v>556</v>
      </c>
      <c r="BH1" s="241" t="s">
        <v>500</v>
      </c>
      <c r="BI1" s="243" t="s">
        <v>552</v>
      </c>
      <c r="BJ1" s="243" t="s">
        <v>553</v>
      </c>
      <c r="BK1" s="243" t="s">
        <v>554</v>
      </c>
      <c r="BL1" s="243" t="s">
        <v>555</v>
      </c>
      <c r="BM1" s="243" t="s">
        <v>556</v>
      </c>
      <c r="BN1" s="243"/>
      <c r="BO1" s="241" t="s">
        <v>447</v>
      </c>
      <c r="BP1" s="253" t="s">
        <v>552</v>
      </c>
      <c r="BQ1" s="253" t="s">
        <v>553</v>
      </c>
      <c r="BR1" s="253" t="s">
        <v>554</v>
      </c>
      <c r="BS1" s="250" t="s">
        <v>480</v>
      </c>
      <c r="BT1" s="255" t="s">
        <v>615</v>
      </c>
      <c r="BU1" s="255" t="s">
        <v>616</v>
      </c>
      <c r="BV1" s="255" t="s">
        <v>617</v>
      </c>
      <c r="BW1" s="255" t="s">
        <v>618</v>
      </c>
      <c r="BX1" s="255" t="s">
        <v>619</v>
      </c>
      <c r="BY1" s="255" t="s">
        <v>620</v>
      </c>
      <c r="BZ1" s="255" t="s">
        <v>621</v>
      </c>
      <c r="CA1" s="255" t="s">
        <v>622</v>
      </c>
      <c r="CB1" s="255" t="s">
        <v>623</v>
      </c>
      <c r="CC1" s="256" t="s">
        <v>481</v>
      </c>
      <c r="CD1" s="257" t="s">
        <v>628</v>
      </c>
      <c r="CE1" s="257" t="s">
        <v>629</v>
      </c>
      <c r="CF1" s="256" t="s">
        <v>486</v>
      </c>
      <c r="CG1" s="255" t="s">
        <v>6</v>
      </c>
      <c r="CH1" s="255" t="s">
        <v>630</v>
      </c>
      <c r="CI1" s="256" t="s">
        <v>488</v>
      </c>
      <c r="CJ1" s="236" t="s">
        <v>116</v>
      </c>
      <c r="CK1" s="236">
        <v>44272</v>
      </c>
      <c r="CL1" s="256" t="s">
        <v>491</v>
      </c>
      <c r="CM1" s="236" t="s">
        <v>116</v>
      </c>
      <c r="CN1" s="236">
        <v>17773</v>
      </c>
      <c r="CO1" s="256" t="s">
        <v>494</v>
      </c>
      <c r="CP1" s="236" t="s">
        <v>116</v>
      </c>
      <c r="CQ1" s="236">
        <v>1825</v>
      </c>
      <c r="CR1" s="256" t="s">
        <v>497</v>
      </c>
      <c r="CS1" s="265" t="s">
        <v>634</v>
      </c>
      <c r="CT1" s="264" t="s">
        <v>635</v>
      </c>
      <c r="CU1" s="264" t="s">
        <v>636</v>
      </c>
      <c r="CV1" s="264" t="s">
        <v>637</v>
      </c>
      <c r="CW1" s="264" t="s">
        <v>638</v>
      </c>
      <c r="CX1" s="264" t="s">
        <v>639</v>
      </c>
      <c r="CY1" s="264" t="s">
        <v>640</v>
      </c>
      <c r="CZ1" s="264" t="s">
        <v>641</v>
      </c>
      <c r="DA1" s="264" t="s">
        <v>642</v>
      </c>
      <c r="DB1" s="264" t="s">
        <v>643</v>
      </c>
      <c r="DC1" s="264" t="s">
        <v>644</v>
      </c>
      <c r="DD1" s="264" t="s">
        <v>645</v>
      </c>
      <c r="DF1" s="336" t="s">
        <v>508</v>
      </c>
      <c r="DG1" s="327" t="s">
        <v>655</v>
      </c>
      <c r="DH1" s="327" t="s">
        <v>656</v>
      </c>
      <c r="DI1" s="336" t="s">
        <v>509</v>
      </c>
      <c r="DJ1" s="334" t="s">
        <v>655</v>
      </c>
      <c r="DK1" s="334" t="s">
        <v>656</v>
      </c>
      <c r="DL1" s="336" t="s">
        <v>510</v>
      </c>
      <c r="DM1" s="329" t="s">
        <v>655</v>
      </c>
      <c r="DN1" s="329" t="s">
        <v>656</v>
      </c>
    </row>
    <row r="2" spans="1:118" x14ac:dyDescent="0.25">
      <c r="B2" s="179">
        <v>14192735987</v>
      </c>
      <c r="C2" s="179">
        <v>774898572062.67114</v>
      </c>
      <c r="D2" s="179">
        <v>13110584</v>
      </c>
      <c r="E2" s="198"/>
      <c r="F2" s="200">
        <v>1667</v>
      </c>
      <c r="G2" s="200">
        <v>1238933772</v>
      </c>
      <c r="H2" s="200">
        <v>35063074779.416061</v>
      </c>
      <c r="J2" s="147" t="str">
        <f>K2&amp;L2</f>
        <v>ABuy</v>
      </c>
      <c r="K2" s="223" t="s">
        <v>527</v>
      </c>
      <c r="L2" s="223" t="s">
        <v>528</v>
      </c>
      <c r="M2" s="227">
        <v>291444130648.3092</v>
      </c>
      <c r="O2" s="230">
        <v>115194290714.5</v>
      </c>
      <c r="P2" s="230">
        <v>-131149307785.67999</v>
      </c>
      <c r="Q2" s="230">
        <v>-15955017071.18</v>
      </c>
      <c r="S2" s="242"/>
      <c r="T2" s="247"/>
      <c r="U2" s="247"/>
      <c r="V2" s="247"/>
      <c r="W2" s="247"/>
      <c r="X2" s="247"/>
      <c r="Y2" s="234"/>
      <c r="Z2" s="242" t="s">
        <v>565</v>
      </c>
      <c r="AA2" s="242">
        <v>1583780</v>
      </c>
      <c r="AB2" s="242">
        <v>721</v>
      </c>
      <c r="AC2" s="242">
        <v>14</v>
      </c>
      <c r="AD2" s="242">
        <v>48215</v>
      </c>
      <c r="AE2" s="242">
        <v>0</v>
      </c>
      <c r="AF2" s="242"/>
      <c r="AG2" s="242" t="s">
        <v>565</v>
      </c>
      <c r="AH2" s="242">
        <v>0</v>
      </c>
      <c r="AI2" s="242">
        <v>0</v>
      </c>
      <c r="AJ2" s="242">
        <v>0</v>
      </c>
      <c r="AK2" s="242">
        <v>2053</v>
      </c>
      <c r="AL2" s="242">
        <v>0</v>
      </c>
      <c r="AM2" s="234"/>
      <c r="AN2" s="242" t="s">
        <v>565</v>
      </c>
      <c r="AO2" s="242">
        <v>3015780</v>
      </c>
      <c r="AP2" s="242">
        <v>910</v>
      </c>
      <c r="AQ2" s="242">
        <v>21</v>
      </c>
      <c r="AR2" s="242">
        <v>77800</v>
      </c>
      <c r="AS2" s="242">
        <v>0</v>
      </c>
      <c r="AT2" s="234"/>
      <c r="AU2" s="242" t="s">
        <v>565</v>
      </c>
      <c r="AV2" s="242">
        <v>0</v>
      </c>
      <c r="AW2" s="242">
        <v>0</v>
      </c>
      <c r="AX2" s="242">
        <v>0</v>
      </c>
      <c r="AY2" s="242">
        <v>2372</v>
      </c>
      <c r="AZ2" s="242">
        <v>0</v>
      </c>
      <c r="BA2" s="234"/>
      <c r="BB2" s="242" t="s">
        <v>565</v>
      </c>
      <c r="BC2" s="242">
        <v>6267442.3799999999</v>
      </c>
      <c r="BD2" s="242">
        <v>2217</v>
      </c>
      <c r="BE2" s="242">
        <v>35</v>
      </c>
      <c r="BF2" s="242">
        <v>36622</v>
      </c>
      <c r="BG2" s="242">
        <v>0</v>
      </c>
      <c r="BH2" s="236" t="s">
        <v>565</v>
      </c>
      <c r="BI2" s="242">
        <v>290217</v>
      </c>
      <c r="BJ2" s="242">
        <v>100</v>
      </c>
      <c r="BK2" s="242">
        <v>2</v>
      </c>
      <c r="BL2" s="242">
        <v>2398</v>
      </c>
      <c r="BM2" s="242">
        <v>0</v>
      </c>
      <c r="BN2" s="242"/>
      <c r="BO2" s="234"/>
      <c r="BP2" s="252"/>
      <c r="BQ2" s="252"/>
      <c r="BR2" s="252"/>
      <c r="BS2" s="234"/>
      <c r="BT2" s="254" t="s">
        <v>137</v>
      </c>
      <c r="BU2" s="254">
        <v>40</v>
      </c>
      <c r="BV2" s="254">
        <v>0</v>
      </c>
      <c r="BW2" s="254">
        <v>0</v>
      </c>
      <c r="BX2" s="254">
        <v>0</v>
      </c>
      <c r="BY2" s="254">
        <v>0</v>
      </c>
      <c r="BZ2" s="254">
        <v>40</v>
      </c>
      <c r="CA2" s="254">
        <v>30</v>
      </c>
      <c r="CB2" s="254">
        <v>10</v>
      </c>
      <c r="CC2" s="234"/>
      <c r="CD2" s="258">
        <v>988</v>
      </c>
      <c r="CE2" s="258">
        <v>14476772279476.646</v>
      </c>
      <c r="CF2" s="234"/>
      <c r="CG2" s="254">
        <v>2020</v>
      </c>
      <c r="CH2" s="254">
        <v>22</v>
      </c>
      <c r="CI2" s="234"/>
      <c r="CJ2" s="236" t="s">
        <v>632</v>
      </c>
      <c r="CK2" s="236">
        <v>1383206434886</v>
      </c>
      <c r="CL2" s="236"/>
      <c r="CM2" s="236" t="s">
        <v>632</v>
      </c>
      <c r="CN2" s="236">
        <v>2273856928002</v>
      </c>
      <c r="CO2" s="236"/>
      <c r="CP2" s="236" t="s">
        <v>632</v>
      </c>
      <c r="CQ2" s="236">
        <v>157027935737</v>
      </c>
      <c r="CR2" s="234"/>
      <c r="CS2" s="266">
        <v>2020</v>
      </c>
      <c r="CT2" s="264">
        <v>26</v>
      </c>
      <c r="CU2" s="264" t="s">
        <v>646</v>
      </c>
      <c r="CV2" s="264">
        <v>0</v>
      </c>
      <c r="CW2" s="264">
        <v>-10757537476</v>
      </c>
      <c r="CX2" s="264">
        <v>1432</v>
      </c>
      <c r="CY2" s="264">
        <v>0</v>
      </c>
      <c r="CZ2" s="264">
        <v>74656806872</v>
      </c>
      <c r="DA2" s="264">
        <v>712</v>
      </c>
      <c r="DB2" s="264">
        <v>0</v>
      </c>
      <c r="DC2" s="264">
        <v>85414344348</v>
      </c>
      <c r="DD2" s="264">
        <v>720</v>
      </c>
      <c r="DG2" s="328" t="s">
        <v>657</v>
      </c>
      <c r="DH2" s="326">
        <v>544038669.89999998</v>
      </c>
      <c r="DJ2" s="332" t="s">
        <v>657</v>
      </c>
      <c r="DK2" s="330">
        <v>1419038670.1500001</v>
      </c>
      <c r="DM2" s="331" t="s">
        <v>657</v>
      </c>
      <c r="DN2" s="333">
        <v>773074308.35000002</v>
      </c>
    </row>
    <row r="3" spans="1:118" x14ac:dyDescent="0.25">
      <c r="B3" s="179"/>
      <c r="C3" s="179"/>
      <c r="D3" s="179"/>
      <c r="E3" s="198"/>
      <c r="F3" s="198"/>
      <c r="G3" s="198"/>
      <c r="H3" s="198"/>
      <c r="J3" s="147" t="str">
        <f t="shared" ref="J3:J5" si="0">K3&amp;L3</f>
        <v>PBuy</v>
      </c>
      <c r="K3" s="223" t="s">
        <v>529</v>
      </c>
      <c r="L3" s="223" t="s">
        <v>528</v>
      </c>
      <c r="M3" s="227">
        <v>483454441414.36188</v>
      </c>
      <c r="N3" s="131"/>
      <c r="O3" s="228"/>
      <c r="P3" s="228"/>
      <c r="Q3" s="228"/>
      <c r="S3" s="242"/>
      <c r="T3" s="247"/>
      <c r="U3" s="247"/>
      <c r="V3" s="247"/>
      <c r="W3" s="247"/>
      <c r="X3" s="247"/>
      <c r="Y3" s="234"/>
      <c r="Z3" s="242" t="s">
        <v>566</v>
      </c>
      <c r="AA3" s="242">
        <v>0</v>
      </c>
      <c r="AB3" s="242">
        <v>0</v>
      </c>
      <c r="AC3" s="242">
        <v>0</v>
      </c>
      <c r="AD3" s="242">
        <v>0</v>
      </c>
      <c r="AE3" s="242">
        <v>0</v>
      </c>
      <c r="AF3" s="242"/>
      <c r="AG3" s="242" t="s">
        <v>566</v>
      </c>
      <c r="AH3" s="242">
        <v>0</v>
      </c>
      <c r="AI3" s="242">
        <v>0</v>
      </c>
      <c r="AJ3" s="242">
        <v>0</v>
      </c>
      <c r="AK3" s="242">
        <v>0</v>
      </c>
      <c r="AL3" s="242">
        <v>0</v>
      </c>
      <c r="AM3" s="234"/>
      <c r="AN3" s="242" t="s">
        <v>566</v>
      </c>
      <c r="AO3" s="242">
        <v>0</v>
      </c>
      <c r="AP3" s="242">
        <v>0</v>
      </c>
      <c r="AQ3" s="242">
        <v>0</v>
      </c>
      <c r="AR3" s="242">
        <v>0</v>
      </c>
      <c r="AS3" s="242">
        <v>0</v>
      </c>
      <c r="AT3" s="234"/>
      <c r="AU3" s="242" t="s">
        <v>566</v>
      </c>
      <c r="AV3" s="242">
        <v>0</v>
      </c>
      <c r="AW3" s="242">
        <v>0</v>
      </c>
      <c r="AX3" s="242">
        <v>0</v>
      </c>
      <c r="AY3" s="242">
        <v>0</v>
      </c>
      <c r="AZ3" s="242">
        <v>0</v>
      </c>
      <c r="BA3" s="234"/>
      <c r="BB3" s="242" t="s">
        <v>566</v>
      </c>
      <c r="BC3" s="242">
        <v>0</v>
      </c>
      <c r="BD3" s="242">
        <v>0</v>
      </c>
      <c r="BE3" s="242">
        <v>0</v>
      </c>
      <c r="BF3" s="242">
        <v>0</v>
      </c>
      <c r="BG3" s="242">
        <v>0</v>
      </c>
      <c r="BH3" s="236" t="s">
        <v>566</v>
      </c>
      <c r="BI3" s="242">
        <v>0</v>
      </c>
      <c r="BJ3" s="242">
        <v>0</v>
      </c>
      <c r="BK3" s="242">
        <v>0</v>
      </c>
      <c r="BL3" s="242">
        <v>0</v>
      </c>
      <c r="BM3" s="242">
        <v>0</v>
      </c>
      <c r="BN3" s="242"/>
      <c r="BO3" s="234"/>
      <c r="BP3" s="234"/>
      <c r="BQ3" s="234"/>
      <c r="BR3" s="234"/>
      <c r="BS3" s="234"/>
      <c r="BT3" s="254" t="s">
        <v>624</v>
      </c>
      <c r="BU3" s="254">
        <v>1</v>
      </c>
      <c r="BV3" s="254">
        <v>0</v>
      </c>
      <c r="BW3" s="254">
        <v>0</v>
      </c>
      <c r="BX3" s="254">
        <v>0</v>
      </c>
      <c r="BY3" s="254">
        <v>0</v>
      </c>
      <c r="BZ3" s="254">
        <v>1</v>
      </c>
      <c r="CA3" s="254">
        <v>1</v>
      </c>
      <c r="CB3" s="254">
        <v>0</v>
      </c>
      <c r="CC3" s="234"/>
      <c r="CD3" s="234"/>
      <c r="CE3" s="234"/>
      <c r="CF3" s="234"/>
      <c r="CG3" s="254">
        <v>2019</v>
      </c>
      <c r="CH3" s="254">
        <v>20</v>
      </c>
      <c r="CI3" s="234"/>
      <c r="CJ3" s="236" t="s">
        <v>633</v>
      </c>
      <c r="CK3" s="236">
        <v>1299852119253.3914</v>
      </c>
      <c r="CL3" s="236"/>
      <c r="CM3" s="236" t="s">
        <v>633</v>
      </c>
      <c r="CN3" s="236">
        <v>2200300774678.9893</v>
      </c>
      <c r="CO3" s="236"/>
      <c r="CP3" s="236" t="s">
        <v>633</v>
      </c>
      <c r="CQ3" s="236">
        <v>52044719120.009987</v>
      </c>
      <c r="CR3" s="234"/>
      <c r="CS3" s="266">
        <v>2020</v>
      </c>
      <c r="CT3" s="264">
        <v>26</v>
      </c>
      <c r="CU3" s="264" t="s">
        <v>647</v>
      </c>
      <c r="CV3" s="264">
        <v>68076228334.549904</v>
      </c>
      <c r="CW3" s="264">
        <v>87990733868</v>
      </c>
      <c r="CX3" s="264">
        <v>1496</v>
      </c>
      <c r="CY3" s="264">
        <v>200469396471.47</v>
      </c>
      <c r="CZ3" s="264">
        <v>220654300000</v>
      </c>
      <c r="DA3" s="264">
        <v>1198</v>
      </c>
      <c r="DB3" s="264">
        <v>132393168136.92003</v>
      </c>
      <c r="DC3" s="264">
        <v>132663566132</v>
      </c>
      <c r="DD3" s="264">
        <v>298</v>
      </c>
      <c r="DG3" s="328" t="s">
        <v>658</v>
      </c>
      <c r="DH3" s="326">
        <v>216526145.69999999</v>
      </c>
      <c r="DJ3" s="332" t="s">
        <v>658</v>
      </c>
      <c r="DK3" s="330">
        <v>4011981686.8800001</v>
      </c>
      <c r="DM3" s="331" t="s">
        <v>658</v>
      </c>
      <c r="DN3" s="333">
        <v>1435990793.0799999</v>
      </c>
    </row>
    <row r="4" spans="1:118" x14ac:dyDescent="0.25">
      <c r="A4" s="143" t="s">
        <v>196</v>
      </c>
      <c r="B4" s="179" t="s">
        <v>522</v>
      </c>
      <c r="C4" s="179" t="s">
        <v>523</v>
      </c>
      <c r="D4" s="179" t="s">
        <v>524</v>
      </c>
      <c r="E4" s="198"/>
      <c r="F4" s="200" t="s">
        <v>524</v>
      </c>
      <c r="G4" s="200" t="s">
        <v>522</v>
      </c>
      <c r="H4" s="200" t="s">
        <v>523</v>
      </c>
      <c r="J4" s="147" t="str">
        <f t="shared" si="0"/>
        <v>ASell</v>
      </c>
      <c r="K4" s="223" t="s">
        <v>527</v>
      </c>
      <c r="L4" s="223" t="s">
        <v>530</v>
      </c>
      <c r="M4" s="227">
        <v>273268885255.13925</v>
      </c>
      <c r="N4" s="148" t="s">
        <v>209</v>
      </c>
      <c r="O4" s="231" t="s">
        <v>503</v>
      </c>
      <c r="P4" s="231" t="s">
        <v>504</v>
      </c>
      <c r="Q4" s="231" t="s">
        <v>505</v>
      </c>
      <c r="S4" s="242"/>
      <c r="T4" s="247"/>
      <c r="U4" s="247"/>
      <c r="V4" s="247"/>
      <c r="W4" s="247"/>
      <c r="X4" s="247"/>
      <c r="Y4" s="234"/>
      <c r="Z4" s="242" t="s">
        <v>567</v>
      </c>
      <c r="AA4" s="242">
        <v>0</v>
      </c>
      <c r="AB4" s="242">
        <v>0</v>
      </c>
      <c r="AC4" s="242">
        <v>0</v>
      </c>
      <c r="AD4" s="242">
        <v>0</v>
      </c>
      <c r="AE4" s="242">
        <v>0</v>
      </c>
      <c r="AF4" s="242"/>
      <c r="AG4" s="242" t="s">
        <v>567</v>
      </c>
      <c r="AH4" s="242">
        <v>0</v>
      </c>
      <c r="AI4" s="242">
        <v>0</v>
      </c>
      <c r="AJ4" s="242">
        <v>0</v>
      </c>
      <c r="AK4" s="242">
        <v>0</v>
      </c>
      <c r="AL4" s="242">
        <v>0</v>
      </c>
      <c r="AM4" s="234"/>
      <c r="AN4" s="242" t="s">
        <v>567</v>
      </c>
      <c r="AO4" s="242">
        <v>0</v>
      </c>
      <c r="AP4" s="242">
        <v>0</v>
      </c>
      <c r="AQ4" s="242">
        <v>0</v>
      </c>
      <c r="AR4" s="242">
        <v>0</v>
      </c>
      <c r="AS4" s="242">
        <v>0</v>
      </c>
      <c r="AT4" s="234"/>
      <c r="AU4" s="242" t="s">
        <v>567</v>
      </c>
      <c r="AV4" s="242">
        <v>0</v>
      </c>
      <c r="AW4" s="242">
        <v>0</v>
      </c>
      <c r="AX4" s="242">
        <v>0</v>
      </c>
      <c r="AY4" s="242">
        <v>0</v>
      </c>
      <c r="AZ4" s="242">
        <v>0</v>
      </c>
      <c r="BA4" s="234"/>
      <c r="BB4" s="242" t="s">
        <v>567</v>
      </c>
      <c r="BC4" s="242">
        <v>0</v>
      </c>
      <c r="BD4" s="242">
        <v>0</v>
      </c>
      <c r="BE4" s="242">
        <v>0</v>
      </c>
      <c r="BF4" s="242">
        <v>0</v>
      </c>
      <c r="BG4" s="242">
        <v>0</v>
      </c>
      <c r="BH4" s="236" t="s">
        <v>567</v>
      </c>
      <c r="BI4" s="242">
        <v>0</v>
      </c>
      <c r="BJ4" s="242">
        <v>0</v>
      </c>
      <c r="BK4" s="242">
        <v>0</v>
      </c>
      <c r="BL4" s="242">
        <v>0</v>
      </c>
      <c r="BM4" s="242">
        <v>0</v>
      </c>
      <c r="BN4" s="242"/>
      <c r="BO4" s="241" t="s">
        <v>448</v>
      </c>
      <c r="BP4" s="253" t="s">
        <v>552</v>
      </c>
      <c r="BQ4" s="253" t="s">
        <v>553</v>
      </c>
      <c r="BR4" s="253" t="s">
        <v>554</v>
      </c>
      <c r="BS4" s="234"/>
      <c r="BT4" s="254" t="s">
        <v>625</v>
      </c>
      <c r="BU4" s="254">
        <v>1</v>
      </c>
      <c r="BV4" s="254">
        <v>0</v>
      </c>
      <c r="BW4" s="254">
        <v>0</v>
      </c>
      <c r="BX4" s="254">
        <v>0</v>
      </c>
      <c r="BY4" s="254">
        <v>0</v>
      </c>
      <c r="BZ4" s="254">
        <v>1</v>
      </c>
      <c r="CA4" s="254">
        <v>1</v>
      </c>
      <c r="CB4" s="254">
        <v>0</v>
      </c>
      <c r="CC4" s="256" t="s">
        <v>482</v>
      </c>
      <c r="CD4" s="259" t="s">
        <v>628</v>
      </c>
      <c r="CE4" s="259" t="s">
        <v>629</v>
      </c>
      <c r="CF4" s="234"/>
      <c r="CG4" s="234"/>
      <c r="CH4" s="234"/>
      <c r="CI4" s="234"/>
      <c r="CJ4" s="234"/>
      <c r="CK4" s="234"/>
      <c r="CL4" s="236"/>
      <c r="CM4" s="236"/>
      <c r="CN4" s="236"/>
      <c r="CO4" s="236"/>
      <c r="CP4" s="236"/>
      <c r="CQ4" s="236"/>
      <c r="CR4" s="234"/>
      <c r="CS4" s="266">
        <v>2020</v>
      </c>
      <c r="CT4" s="264">
        <v>26</v>
      </c>
      <c r="CU4" s="264" t="s">
        <v>648</v>
      </c>
      <c r="CV4" s="264">
        <v>-68259449490.910149</v>
      </c>
      <c r="CW4" s="264">
        <v>-88692733868</v>
      </c>
      <c r="CX4" s="264">
        <v>1447</v>
      </c>
      <c r="CY4" s="264">
        <v>126581175651.90997</v>
      </c>
      <c r="CZ4" s="264">
        <v>126113566132</v>
      </c>
      <c r="DA4" s="264">
        <v>281</v>
      </c>
      <c r="DB4" s="264">
        <v>194840625142.81995</v>
      </c>
      <c r="DC4" s="264">
        <v>214806300000</v>
      </c>
      <c r="DD4" s="264">
        <v>1166</v>
      </c>
      <c r="DG4" s="328" t="s">
        <v>659</v>
      </c>
      <c r="DH4" s="326">
        <v>5999999.4000000004</v>
      </c>
      <c r="DJ4" s="332" t="s">
        <v>659</v>
      </c>
      <c r="DK4" s="330">
        <v>1442306777.4400001</v>
      </c>
      <c r="DM4" s="331" t="s">
        <v>659</v>
      </c>
      <c r="DN4" s="333">
        <v>9412026689.1399994</v>
      </c>
    </row>
    <row r="5" spans="1:118" x14ac:dyDescent="0.25">
      <c r="B5" s="179">
        <v>28335327831</v>
      </c>
      <c r="C5" s="179">
        <v>1584876043132.2368</v>
      </c>
      <c r="D5" s="185">
        <v>25940031</v>
      </c>
      <c r="E5" s="198"/>
      <c r="F5" s="200">
        <v>4183</v>
      </c>
      <c r="G5" s="200">
        <v>2622851651</v>
      </c>
      <c r="H5" s="214">
        <v>88482766834.85675</v>
      </c>
      <c r="J5" s="147" t="str">
        <f t="shared" si="0"/>
        <v>PSell</v>
      </c>
      <c r="K5" s="223" t="s">
        <v>529</v>
      </c>
      <c r="L5" s="223" t="s">
        <v>530</v>
      </c>
      <c r="M5" s="227">
        <v>501629686807.53186</v>
      </c>
      <c r="N5" s="131"/>
      <c r="O5" s="230">
        <v>249361866204.26999</v>
      </c>
      <c r="P5" s="230">
        <v>-276469875578.83002</v>
      </c>
      <c r="Q5" s="230">
        <v>-27108009374.560001</v>
      </c>
      <c r="S5" s="242"/>
      <c r="T5" s="247"/>
      <c r="U5" s="247"/>
      <c r="V5" s="247"/>
      <c r="W5" s="247"/>
      <c r="X5" s="247"/>
      <c r="Y5" s="234"/>
      <c r="Z5" s="242" t="s">
        <v>568</v>
      </c>
      <c r="AA5" s="242">
        <v>0</v>
      </c>
      <c r="AB5" s="242">
        <v>0</v>
      </c>
      <c r="AC5" s="242">
        <v>0</v>
      </c>
      <c r="AD5" s="242">
        <v>0</v>
      </c>
      <c r="AE5" s="242">
        <v>0</v>
      </c>
      <c r="AF5" s="242"/>
      <c r="AG5" s="242" t="s">
        <v>568</v>
      </c>
      <c r="AH5" s="242">
        <v>0</v>
      </c>
      <c r="AI5" s="242">
        <v>0</v>
      </c>
      <c r="AJ5" s="242">
        <v>0</v>
      </c>
      <c r="AK5" s="242">
        <v>0</v>
      </c>
      <c r="AL5" s="242">
        <v>0</v>
      </c>
      <c r="AM5" s="234"/>
      <c r="AN5" s="242" t="s">
        <v>568</v>
      </c>
      <c r="AO5" s="242">
        <v>0</v>
      </c>
      <c r="AP5" s="242">
        <v>0</v>
      </c>
      <c r="AQ5" s="242">
        <v>0</v>
      </c>
      <c r="AR5" s="242">
        <v>0</v>
      </c>
      <c r="AS5" s="242">
        <v>0</v>
      </c>
      <c r="AT5" s="234"/>
      <c r="AU5" s="242" t="s">
        <v>568</v>
      </c>
      <c r="AV5" s="242">
        <v>0</v>
      </c>
      <c r="AW5" s="242">
        <v>0</v>
      </c>
      <c r="AX5" s="242">
        <v>0</v>
      </c>
      <c r="AY5" s="242">
        <v>0</v>
      </c>
      <c r="AZ5" s="242">
        <v>0</v>
      </c>
      <c r="BA5" s="234"/>
      <c r="BB5" s="242" t="s">
        <v>568</v>
      </c>
      <c r="BC5" s="242">
        <v>0</v>
      </c>
      <c r="BD5" s="242">
        <v>0</v>
      </c>
      <c r="BE5" s="242">
        <v>0</v>
      </c>
      <c r="BF5" s="242">
        <v>0</v>
      </c>
      <c r="BG5" s="242">
        <v>0</v>
      </c>
      <c r="BH5" s="236" t="s">
        <v>568</v>
      </c>
      <c r="BI5" s="242">
        <v>0</v>
      </c>
      <c r="BJ5" s="242">
        <v>0</v>
      </c>
      <c r="BK5" s="242">
        <v>0</v>
      </c>
      <c r="BL5" s="242">
        <v>0</v>
      </c>
      <c r="BM5" s="242">
        <v>0</v>
      </c>
      <c r="BN5" s="242"/>
      <c r="BO5" s="234"/>
      <c r="BP5" s="252"/>
      <c r="BQ5" s="252"/>
      <c r="BR5" s="252"/>
      <c r="BS5" s="234"/>
      <c r="BT5" s="254" t="s">
        <v>626</v>
      </c>
      <c r="BU5" s="254">
        <v>310</v>
      </c>
      <c r="BV5" s="254">
        <v>2</v>
      </c>
      <c r="BW5" s="254">
        <v>1</v>
      </c>
      <c r="BX5" s="254">
        <v>0</v>
      </c>
      <c r="BY5" s="254">
        <v>0</v>
      </c>
      <c r="BZ5" s="254">
        <v>311</v>
      </c>
      <c r="CA5" s="254">
        <v>248</v>
      </c>
      <c r="CB5" s="254">
        <v>62</v>
      </c>
      <c r="CC5" s="234"/>
      <c r="CD5" s="260">
        <v>928</v>
      </c>
      <c r="CE5" s="260">
        <v>16181732212429.051</v>
      </c>
      <c r="CF5" s="256" t="s">
        <v>487</v>
      </c>
      <c r="CG5" s="255" t="s">
        <v>6</v>
      </c>
      <c r="CH5" s="255" t="s">
        <v>630</v>
      </c>
      <c r="CI5" s="234"/>
      <c r="CJ5" s="234"/>
      <c r="CK5" s="236"/>
      <c r="CL5" s="236"/>
      <c r="CM5" s="236"/>
      <c r="CN5" s="236"/>
      <c r="CO5" s="236"/>
      <c r="CP5" s="236"/>
      <c r="CQ5" s="236"/>
      <c r="CR5" s="234"/>
      <c r="CS5" s="266">
        <v>2020</v>
      </c>
      <c r="CT5" s="264">
        <v>173</v>
      </c>
      <c r="CU5" s="264" t="s">
        <v>649</v>
      </c>
      <c r="CV5" s="264">
        <v>-32903987652.949986</v>
      </c>
      <c r="CW5" s="264">
        <v>-33854288356</v>
      </c>
      <c r="CX5" s="264">
        <v>3192</v>
      </c>
      <c r="CY5" s="264">
        <v>61749925754.710052</v>
      </c>
      <c r="CZ5" s="264">
        <v>63179334268</v>
      </c>
      <c r="DA5" s="264">
        <v>1524</v>
      </c>
      <c r="DB5" s="264">
        <v>94653913407.660034</v>
      </c>
      <c r="DC5" s="264">
        <v>97033622624</v>
      </c>
      <c r="DD5" s="264">
        <v>1668</v>
      </c>
      <c r="DG5" s="328" t="s">
        <v>660</v>
      </c>
      <c r="DH5" s="326">
        <v>339795817.17000002</v>
      </c>
      <c r="DJ5" s="332" t="s">
        <v>660</v>
      </c>
      <c r="DK5" s="330">
        <v>357436367.08999997</v>
      </c>
      <c r="DM5" s="331" t="s">
        <v>660</v>
      </c>
      <c r="DN5" s="333">
        <v>9796989.9900000002</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569</v>
      </c>
      <c r="AA6" s="242">
        <v>0</v>
      </c>
      <c r="AB6" s="242">
        <v>0</v>
      </c>
      <c r="AC6" s="242">
        <v>0</v>
      </c>
      <c r="AD6" s="242">
        <v>0</v>
      </c>
      <c r="AE6" s="242">
        <v>0</v>
      </c>
      <c r="AF6" s="242"/>
      <c r="AG6" s="242" t="s">
        <v>569</v>
      </c>
      <c r="AH6" s="242">
        <v>0</v>
      </c>
      <c r="AI6" s="242">
        <v>0</v>
      </c>
      <c r="AJ6" s="242">
        <v>0</v>
      </c>
      <c r="AK6" s="242">
        <v>0</v>
      </c>
      <c r="AL6" s="242">
        <v>0</v>
      </c>
      <c r="AM6" s="234"/>
      <c r="AN6" s="242" t="s">
        <v>569</v>
      </c>
      <c r="AO6" s="242">
        <v>0</v>
      </c>
      <c r="AP6" s="242">
        <v>0</v>
      </c>
      <c r="AQ6" s="242">
        <v>0</v>
      </c>
      <c r="AR6" s="242">
        <v>0</v>
      </c>
      <c r="AS6" s="242">
        <v>0</v>
      </c>
      <c r="AT6" s="234"/>
      <c r="AU6" s="242" t="s">
        <v>569</v>
      </c>
      <c r="AV6" s="242">
        <v>0</v>
      </c>
      <c r="AW6" s="242">
        <v>0</v>
      </c>
      <c r="AX6" s="242">
        <v>0</v>
      </c>
      <c r="AY6" s="242">
        <v>0</v>
      </c>
      <c r="AZ6" s="242">
        <v>0</v>
      </c>
      <c r="BA6" s="234"/>
      <c r="BB6" s="242" t="s">
        <v>569</v>
      </c>
      <c r="BC6" s="242">
        <v>0</v>
      </c>
      <c r="BD6" s="242">
        <v>0</v>
      </c>
      <c r="BE6" s="242">
        <v>0</v>
      </c>
      <c r="BF6" s="242">
        <v>0</v>
      </c>
      <c r="BG6" s="242">
        <v>0</v>
      </c>
      <c r="BH6" s="236" t="s">
        <v>569</v>
      </c>
      <c r="BI6" s="242">
        <v>0</v>
      </c>
      <c r="BJ6" s="242">
        <v>0</v>
      </c>
      <c r="BK6" s="242">
        <v>0</v>
      </c>
      <c r="BL6" s="242">
        <v>0</v>
      </c>
      <c r="BM6" s="242">
        <v>0</v>
      </c>
      <c r="BN6" s="242"/>
      <c r="BO6" s="236"/>
      <c r="BP6" s="252"/>
      <c r="BQ6" s="252"/>
      <c r="BR6" s="252"/>
      <c r="BS6" s="234"/>
      <c r="BT6" s="254" t="s">
        <v>627</v>
      </c>
      <c r="BU6" s="254">
        <v>1</v>
      </c>
      <c r="BV6" s="254">
        <v>0</v>
      </c>
      <c r="BW6" s="254">
        <v>0</v>
      </c>
      <c r="BX6" s="254">
        <v>0</v>
      </c>
      <c r="BY6" s="254">
        <v>0</v>
      </c>
      <c r="BZ6" s="254">
        <v>1</v>
      </c>
      <c r="CA6" s="254">
        <v>1</v>
      </c>
      <c r="CB6" s="254">
        <v>0</v>
      </c>
      <c r="CC6" s="234"/>
      <c r="CD6" s="234"/>
      <c r="CE6" s="234"/>
      <c r="CF6" s="234"/>
      <c r="CG6" s="254">
        <v>2020</v>
      </c>
      <c r="CH6" s="254">
        <v>64</v>
      </c>
      <c r="CI6" s="256" t="s">
        <v>489</v>
      </c>
      <c r="CJ6" s="236" t="s">
        <v>116</v>
      </c>
      <c r="CK6" s="236">
        <v>92685</v>
      </c>
      <c r="CL6" s="256" t="s">
        <v>492</v>
      </c>
      <c r="CM6" s="236" t="s">
        <v>116</v>
      </c>
      <c r="CN6" s="236">
        <v>48497</v>
      </c>
      <c r="CO6" s="256" t="s">
        <v>495</v>
      </c>
      <c r="CP6" s="236" t="s">
        <v>116</v>
      </c>
      <c r="CQ6" s="236">
        <v>3401</v>
      </c>
      <c r="CR6" s="234"/>
      <c r="CS6" s="266">
        <v>2020</v>
      </c>
      <c r="CT6" s="264">
        <v>66</v>
      </c>
      <c r="CU6" s="264" t="s">
        <v>650</v>
      </c>
      <c r="CV6" s="264">
        <v>-21284541261.820007</v>
      </c>
      <c r="CW6" s="264">
        <v>-20167044836</v>
      </c>
      <c r="CX6" s="264">
        <v>8662</v>
      </c>
      <c r="CY6" s="264">
        <v>355293370919.36133</v>
      </c>
      <c r="CZ6" s="264">
        <v>366180726069</v>
      </c>
      <c r="DA6" s="264">
        <v>4377</v>
      </c>
      <c r="DB6" s="264">
        <v>376577912181.1803</v>
      </c>
      <c r="DC6" s="264">
        <v>386347770905</v>
      </c>
      <c r="DD6" s="264">
        <v>4285</v>
      </c>
      <c r="DG6" s="328" t="s">
        <v>661</v>
      </c>
      <c r="DH6" s="326">
        <v>811862038.28999996</v>
      </c>
      <c r="DJ6" s="332" t="s">
        <v>661</v>
      </c>
      <c r="DK6" s="330">
        <v>1082330136.8800001</v>
      </c>
      <c r="DM6" s="331" t="s">
        <v>661</v>
      </c>
      <c r="DN6" s="333">
        <v>1191482206.5699999</v>
      </c>
    </row>
    <row r="7" spans="1:118" x14ac:dyDescent="0.25">
      <c r="A7" s="143" t="s">
        <v>197</v>
      </c>
      <c r="B7" s="179" t="s">
        <v>522</v>
      </c>
      <c r="C7" s="179" t="s">
        <v>523</v>
      </c>
      <c r="D7" s="179" t="s">
        <v>524</v>
      </c>
      <c r="E7" s="198"/>
      <c r="F7" s="200" t="s">
        <v>524</v>
      </c>
      <c r="G7" s="200" t="s">
        <v>522</v>
      </c>
      <c r="H7" s="200" t="s">
        <v>523</v>
      </c>
      <c r="I7" s="148" t="s">
        <v>204</v>
      </c>
      <c r="J7" s="143" t="s">
        <v>205</v>
      </c>
      <c r="K7" s="224" t="s">
        <v>525</v>
      </c>
      <c r="L7" s="224" t="s">
        <v>526</v>
      </c>
      <c r="M7" s="226" t="s">
        <v>523</v>
      </c>
      <c r="N7" s="148" t="s">
        <v>210</v>
      </c>
      <c r="O7" s="231" t="s">
        <v>503</v>
      </c>
      <c r="P7" s="231" t="s">
        <v>504</v>
      </c>
      <c r="Q7" s="231" t="s">
        <v>505</v>
      </c>
      <c r="S7" s="242"/>
      <c r="T7" s="247"/>
      <c r="U7" s="247"/>
      <c r="V7" s="247"/>
      <c r="W7" s="247"/>
      <c r="X7" s="247"/>
      <c r="Y7" s="234"/>
      <c r="Z7" s="242" t="s">
        <v>570</v>
      </c>
      <c r="AA7" s="242">
        <v>0</v>
      </c>
      <c r="AB7" s="242">
        <v>0</v>
      </c>
      <c r="AC7" s="242">
        <v>0</v>
      </c>
      <c r="AD7" s="242">
        <v>0</v>
      </c>
      <c r="AE7" s="242">
        <v>0</v>
      </c>
      <c r="AF7" s="242"/>
      <c r="AG7" s="242" t="s">
        <v>570</v>
      </c>
      <c r="AH7" s="242">
        <v>0</v>
      </c>
      <c r="AI7" s="242">
        <v>0</v>
      </c>
      <c r="AJ7" s="242">
        <v>0</v>
      </c>
      <c r="AK7" s="242">
        <v>0</v>
      </c>
      <c r="AL7" s="242">
        <v>0</v>
      </c>
      <c r="AM7" s="234"/>
      <c r="AN7" s="242" t="s">
        <v>570</v>
      </c>
      <c r="AO7" s="242">
        <v>0</v>
      </c>
      <c r="AP7" s="242">
        <v>0</v>
      </c>
      <c r="AQ7" s="242">
        <v>0</v>
      </c>
      <c r="AR7" s="242">
        <v>0</v>
      </c>
      <c r="AS7" s="242">
        <v>0</v>
      </c>
      <c r="AT7" s="234"/>
      <c r="AU7" s="242" t="s">
        <v>570</v>
      </c>
      <c r="AV7" s="242">
        <v>0</v>
      </c>
      <c r="AW7" s="242">
        <v>0</v>
      </c>
      <c r="AX7" s="242">
        <v>0</v>
      </c>
      <c r="AY7" s="242">
        <v>0</v>
      </c>
      <c r="AZ7" s="242">
        <v>0</v>
      </c>
      <c r="BA7" s="234"/>
      <c r="BB7" s="242" t="s">
        <v>570</v>
      </c>
      <c r="BC7" s="242">
        <v>0</v>
      </c>
      <c r="BD7" s="242">
        <v>0</v>
      </c>
      <c r="BE7" s="242">
        <v>0</v>
      </c>
      <c r="BF7" s="242">
        <v>0</v>
      </c>
      <c r="BG7" s="242">
        <v>0</v>
      </c>
      <c r="BH7" s="236" t="s">
        <v>570</v>
      </c>
      <c r="BI7" s="242">
        <v>0</v>
      </c>
      <c r="BJ7" s="242">
        <v>0</v>
      </c>
      <c r="BK7" s="242">
        <v>0</v>
      </c>
      <c r="BL7" s="242">
        <v>0</v>
      </c>
      <c r="BM7" s="242">
        <v>0</v>
      </c>
      <c r="BN7" s="242"/>
      <c r="BO7" s="241" t="s">
        <v>450</v>
      </c>
      <c r="BP7" s="253" t="s">
        <v>552</v>
      </c>
      <c r="BQ7" s="253" t="s">
        <v>553</v>
      </c>
      <c r="BR7" s="253" t="s">
        <v>554</v>
      </c>
      <c r="BS7" s="236"/>
      <c r="BT7" s="254"/>
      <c r="BU7" s="254"/>
      <c r="BV7" s="254"/>
      <c r="BW7" s="254"/>
      <c r="BX7" s="254"/>
      <c r="BY7" s="254"/>
      <c r="BZ7" s="254"/>
      <c r="CA7" s="254"/>
      <c r="CB7" s="254"/>
      <c r="CC7" s="234"/>
      <c r="CD7" s="234"/>
      <c r="CE7" s="234"/>
      <c r="CF7" s="234"/>
      <c r="CG7" s="254">
        <v>2019</v>
      </c>
      <c r="CH7" s="254">
        <v>62</v>
      </c>
      <c r="CI7" s="234"/>
      <c r="CJ7" s="236" t="s">
        <v>632</v>
      </c>
      <c r="CK7" s="236">
        <v>3342180955678</v>
      </c>
      <c r="CL7" s="236"/>
      <c r="CM7" s="236" t="s">
        <v>632</v>
      </c>
      <c r="CN7" s="236">
        <v>6640976427907</v>
      </c>
      <c r="CO7" s="236"/>
      <c r="CP7" s="236" t="s">
        <v>632</v>
      </c>
      <c r="CQ7" s="236">
        <v>290894021423</v>
      </c>
      <c r="CR7" s="234"/>
      <c r="CS7" s="266">
        <v>2020</v>
      </c>
      <c r="CT7" s="264">
        <v>21</v>
      </c>
      <c r="CU7" s="264" t="s">
        <v>651</v>
      </c>
      <c r="CV7" s="264">
        <v>-20308076961.55999</v>
      </c>
      <c r="CW7" s="264">
        <v>-23111307227</v>
      </c>
      <c r="CX7" s="264">
        <v>339</v>
      </c>
      <c r="CY7" s="264">
        <v>4757167557.1600008</v>
      </c>
      <c r="CZ7" s="264">
        <v>4786289000</v>
      </c>
      <c r="DA7" s="264">
        <v>56</v>
      </c>
      <c r="DB7" s="264">
        <v>25065244518.719997</v>
      </c>
      <c r="DC7" s="264">
        <v>27897596227</v>
      </c>
      <c r="DD7" s="264">
        <v>283</v>
      </c>
      <c r="DJ7" s="10" t="s">
        <v>662</v>
      </c>
      <c r="DK7" s="371">
        <v>6037478908.4099998</v>
      </c>
      <c r="DM7" s="10" t="s">
        <v>662</v>
      </c>
      <c r="DN7" s="371">
        <v>1161109268</v>
      </c>
    </row>
    <row r="8" spans="1:118" x14ac:dyDescent="0.25">
      <c r="B8" s="179">
        <v>20299017091</v>
      </c>
      <c r="C8" s="179">
        <v>1221740797665.5916</v>
      </c>
      <c r="D8" s="185">
        <v>17841704</v>
      </c>
      <c r="E8" s="198"/>
      <c r="F8" s="200">
        <v>2968</v>
      </c>
      <c r="G8" s="200">
        <v>1968338062</v>
      </c>
      <c r="H8" s="214">
        <v>63464762181.066544</v>
      </c>
      <c r="J8" s="147" t="str">
        <f>K8&amp;L8</f>
        <v>ABuy</v>
      </c>
      <c r="K8" s="223" t="s">
        <v>527</v>
      </c>
      <c r="L8" s="223" t="s">
        <v>528</v>
      </c>
      <c r="M8" s="227">
        <v>165895038478.07617</v>
      </c>
      <c r="O8" s="233">
        <v>236054346660.97</v>
      </c>
      <c r="P8" s="233">
        <v>-260718495315.23001</v>
      </c>
      <c r="Q8" s="230">
        <v>-24664148654.259998</v>
      </c>
      <c r="S8" s="242"/>
      <c r="T8" s="247"/>
      <c r="U8" s="247"/>
      <c r="V8" s="247"/>
      <c r="W8" s="247"/>
      <c r="X8" s="247"/>
      <c r="Y8" s="234"/>
      <c r="Z8" s="242" t="s">
        <v>571</v>
      </c>
      <c r="AA8" s="242">
        <v>0</v>
      </c>
      <c r="AB8" s="242">
        <v>0</v>
      </c>
      <c r="AC8" s="242">
        <v>0</v>
      </c>
      <c r="AD8" s="242">
        <v>0</v>
      </c>
      <c r="AE8" s="242">
        <v>0</v>
      </c>
      <c r="AF8" s="242"/>
      <c r="AG8" s="242" t="s">
        <v>571</v>
      </c>
      <c r="AH8" s="242">
        <v>0</v>
      </c>
      <c r="AI8" s="242">
        <v>0</v>
      </c>
      <c r="AJ8" s="242">
        <v>0</v>
      </c>
      <c r="AK8" s="242">
        <v>0</v>
      </c>
      <c r="AL8" s="242">
        <v>0</v>
      </c>
      <c r="AM8" s="234"/>
      <c r="AN8" s="242" t="s">
        <v>571</v>
      </c>
      <c r="AO8" s="242">
        <v>0</v>
      </c>
      <c r="AP8" s="242">
        <v>0</v>
      </c>
      <c r="AQ8" s="242">
        <v>0</v>
      </c>
      <c r="AR8" s="242">
        <v>0</v>
      </c>
      <c r="AS8" s="242">
        <v>0</v>
      </c>
      <c r="AT8" s="234"/>
      <c r="AU8" s="242" t="s">
        <v>571</v>
      </c>
      <c r="AV8" s="242">
        <v>0</v>
      </c>
      <c r="AW8" s="242">
        <v>0</v>
      </c>
      <c r="AX8" s="242">
        <v>0</v>
      </c>
      <c r="AY8" s="242">
        <v>0</v>
      </c>
      <c r="AZ8" s="242">
        <v>0</v>
      </c>
      <c r="BA8" s="234"/>
      <c r="BB8" s="242" t="s">
        <v>571</v>
      </c>
      <c r="BC8" s="242">
        <v>0</v>
      </c>
      <c r="BD8" s="242">
        <v>0</v>
      </c>
      <c r="BE8" s="242">
        <v>0</v>
      </c>
      <c r="BF8" s="242">
        <v>0</v>
      </c>
      <c r="BG8" s="242">
        <v>0</v>
      </c>
      <c r="BH8" s="236" t="s">
        <v>571</v>
      </c>
      <c r="BI8" s="242">
        <v>0</v>
      </c>
      <c r="BJ8" s="242">
        <v>0</v>
      </c>
      <c r="BK8" s="242">
        <v>0</v>
      </c>
      <c r="BL8" s="242">
        <v>0</v>
      </c>
      <c r="BM8" s="242">
        <v>0</v>
      </c>
      <c r="BN8" s="242"/>
      <c r="BO8" s="236"/>
      <c r="BP8" s="252">
        <v>1302510450452.4111</v>
      </c>
      <c r="BQ8" s="252">
        <v>26434599</v>
      </c>
      <c r="BR8" s="252">
        <v>872951</v>
      </c>
      <c r="BS8" s="234"/>
      <c r="BT8" s="244"/>
      <c r="BU8" s="244"/>
      <c r="BV8" s="244"/>
      <c r="BW8" s="244"/>
      <c r="BX8" s="244"/>
      <c r="BY8" s="244"/>
      <c r="BZ8" s="244"/>
      <c r="CA8" s="244"/>
      <c r="CB8" s="244"/>
      <c r="CC8" s="256" t="s">
        <v>483</v>
      </c>
      <c r="CD8" s="255" t="s">
        <v>629</v>
      </c>
      <c r="CE8" s="255" t="s">
        <v>631</v>
      </c>
      <c r="CF8" s="234"/>
      <c r="CG8" s="234"/>
      <c r="CH8" s="234"/>
      <c r="CI8" s="234"/>
      <c r="CJ8" s="236" t="s">
        <v>633</v>
      </c>
      <c r="CK8" s="236">
        <v>3255836269090.6211</v>
      </c>
      <c r="CL8" s="236"/>
      <c r="CM8" s="236" t="s">
        <v>633</v>
      </c>
      <c r="CN8" s="236">
        <v>6673702888883.5967</v>
      </c>
      <c r="CO8" s="236"/>
      <c r="CP8" s="236" t="s">
        <v>633</v>
      </c>
      <c r="CQ8" s="236">
        <v>91591922664.940063</v>
      </c>
      <c r="CR8" s="234"/>
      <c r="CS8" s="266"/>
      <c r="CT8" s="264"/>
      <c r="CU8" s="264"/>
      <c r="CV8" s="264"/>
      <c r="CW8" s="264"/>
      <c r="CX8" s="264"/>
      <c r="CY8" s="264"/>
      <c r="CZ8" s="264"/>
      <c r="DA8" s="264"/>
      <c r="DB8" s="264"/>
      <c r="DC8" s="264"/>
      <c r="DD8" s="264"/>
    </row>
    <row r="9" spans="1:118" x14ac:dyDescent="0.25">
      <c r="B9" s="178"/>
      <c r="C9" s="178"/>
      <c r="D9" s="178"/>
      <c r="E9" s="198"/>
      <c r="F9" s="198"/>
      <c r="G9" s="198"/>
      <c r="H9" s="198"/>
      <c r="J9" s="147" t="str">
        <f t="shared" ref="J9:J11" si="1">K9&amp;L9</f>
        <v>PBuy</v>
      </c>
      <c r="K9" s="223" t="s">
        <v>529</v>
      </c>
      <c r="L9" s="223" t="s">
        <v>528</v>
      </c>
      <c r="M9" s="227">
        <v>280189026637.91986</v>
      </c>
      <c r="N9" s="19"/>
      <c r="O9" s="228"/>
      <c r="P9" s="228"/>
      <c r="Q9" s="228"/>
      <c r="S9" s="242"/>
      <c r="T9" s="247"/>
      <c r="U9" s="247"/>
      <c r="V9" s="247"/>
      <c r="W9" s="247"/>
      <c r="X9" s="247"/>
      <c r="Y9" s="234"/>
      <c r="Z9" s="242" t="s">
        <v>572</v>
      </c>
      <c r="AA9" s="242">
        <v>0</v>
      </c>
      <c r="AB9" s="242">
        <v>0</v>
      </c>
      <c r="AC9" s="242">
        <v>0</v>
      </c>
      <c r="AD9" s="242">
        <v>220</v>
      </c>
      <c r="AE9" s="242">
        <v>0</v>
      </c>
      <c r="AF9" s="242"/>
      <c r="AG9" s="242" t="s">
        <v>572</v>
      </c>
      <c r="AH9" s="242">
        <v>0</v>
      </c>
      <c r="AI9" s="242">
        <v>0</v>
      </c>
      <c r="AJ9" s="242">
        <v>0</v>
      </c>
      <c r="AK9" s="242">
        <v>10</v>
      </c>
      <c r="AL9" s="242">
        <v>0</v>
      </c>
      <c r="AM9" s="234"/>
      <c r="AN9" s="242" t="s">
        <v>572</v>
      </c>
      <c r="AO9" s="242">
        <v>1225130.8</v>
      </c>
      <c r="AP9" s="242">
        <v>25</v>
      </c>
      <c r="AQ9" s="242">
        <v>7</v>
      </c>
      <c r="AR9" s="242">
        <v>2520</v>
      </c>
      <c r="AS9" s="242">
        <v>0</v>
      </c>
      <c r="AT9" s="234"/>
      <c r="AU9" s="242" t="s">
        <v>572</v>
      </c>
      <c r="AV9" s="242">
        <v>0</v>
      </c>
      <c r="AW9" s="242">
        <v>0</v>
      </c>
      <c r="AX9" s="242">
        <v>0</v>
      </c>
      <c r="AY9" s="242">
        <v>10</v>
      </c>
      <c r="AZ9" s="242">
        <v>0</v>
      </c>
      <c r="BA9" s="234"/>
      <c r="BB9" s="242" t="s">
        <v>572</v>
      </c>
      <c r="BC9" s="242">
        <v>43408</v>
      </c>
      <c r="BD9" s="242">
        <v>4</v>
      </c>
      <c r="BE9" s="242">
        <v>2</v>
      </c>
      <c r="BF9" s="242">
        <v>48</v>
      </c>
      <c r="BG9" s="242">
        <v>0</v>
      </c>
      <c r="BH9" s="236" t="s">
        <v>572</v>
      </c>
      <c r="BI9" s="242">
        <v>0</v>
      </c>
      <c r="BJ9" s="242">
        <v>0</v>
      </c>
      <c r="BK9" s="242">
        <v>0</v>
      </c>
      <c r="BL9" s="242">
        <v>4</v>
      </c>
      <c r="BM9" s="242">
        <v>0</v>
      </c>
      <c r="BN9" s="242"/>
      <c r="BO9" s="236"/>
      <c r="BP9" s="236"/>
      <c r="BQ9" s="236"/>
      <c r="BR9" s="236"/>
      <c r="BS9" s="245" t="s">
        <v>478</v>
      </c>
      <c r="BT9" s="255" t="s">
        <v>615</v>
      </c>
      <c r="BU9" s="255" t="s">
        <v>616</v>
      </c>
      <c r="BV9" s="255" t="s">
        <v>617</v>
      </c>
      <c r="BW9" s="255" t="s">
        <v>618</v>
      </c>
      <c r="BX9" s="255" t="s">
        <v>619</v>
      </c>
      <c r="BY9" s="255" t="s">
        <v>620</v>
      </c>
      <c r="BZ9" s="255" t="s">
        <v>621</v>
      </c>
      <c r="CA9" s="255" t="s">
        <v>622</v>
      </c>
      <c r="CB9" s="255" t="s">
        <v>623</v>
      </c>
      <c r="CC9" s="234"/>
      <c r="CD9" s="258">
        <v>261636230218032.56</v>
      </c>
      <c r="CE9" s="261">
        <v>747785690404.7262</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198</v>
      </c>
      <c r="B10" s="180"/>
      <c r="C10" s="180"/>
      <c r="D10" s="180"/>
      <c r="E10" s="210"/>
      <c r="F10" s="210"/>
      <c r="G10" s="210"/>
      <c r="H10" s="210"/>
      <c r="J10" s="147" t="str">
        <f t="shared" si="1"/>
        <v>ASell</v>
      </c>
      <c r="K10" s="223" t="s">
        <v>527</v>
      </c>
      <c r="L10" s="223" t="s">
        <v>530</v>
      </c>
      <c r="M10" s="227">
        <v>175160492878.93668</v>
      </c>
      <c r="N10" s="156" t="s">
        <v>198</v>
      </c>
      <c r="O10" s="232" t="s">
        <v>503</v>
      </c>
      <c r="P10" s="232" t="s">
        <v>504</v>
      </c>
      <c r="Q10" s="232" t="s">
        <v>505</v>
      </c>
      <c r="S10" s="242"/>
      <c r="T10" s="247"/>
      <c r="U10" s="247"/>
      <c r="V10" s="247"/>
      <c r="W10" s="247"/>
      <c r="X10" s="247"/>
      <c r="Y10" s="234"/>
      <c r="Z10" s="242" t="s">
        <v>573</v>
      </c>
      <c r="AA10" s="242">
        <v>0</v>
      </c>
      <c r="AB10" s="242">
        <v>0</v>
      </c>
      <c r="AC10" s="242">
        <v>0</v>
      </c>
      <c r="AD10" s="242">
        <v>0</v>
      </c>
      <c r="AE10" s="242">
        <v>0</v>
      </c>
      <c r="AF10" s="242"/>
      <c r="AG10" s="242" t="s">
        <v>573</v>
      </c>
      <c r="AH10" s="242">
        <v>0</v>
      </c>
      <c r="AI10" s="242">
        <v>0</v>
      </c>
      <c r="AJ10" s="242">
        <v>0</v>
      </c>
      <c r="AK10" s="242">
        <v>0</v>
      </c>
      <c r="AL10" s="242">
        <v>0</v>
      </c>
      <c r="AM10" s="234"/>
      <c r="AN10" s="242" t="s">
        <v>573</v>
      </c>
      <c r="AO10" s="242">
        <v>0</v>
      </c>
      <c r="AP10" s="242">
        <v>0</v>
      </c>
      <c r="AQ10" s="242">
        <v>0</v>
      </c>
      <c r="AR10" s="242">
        <v>0</v>
      </c>
      <c r="AS10" s="242">
        <v>0</v>
      </c>
      <c r="AT10" s="234"/>
      <c r="AU10" s="242" t="s">
        <v>573</v>
      </c>
      <c r="AV10" s="242">
        <v>0</v>
      </c>
      <c r="AW10" s="242">
        <v>0</v>
      </c>
      <c r="AX10" s="242">
        <v>0</v>
      </c>
      <c r="AY10" s="242">
        <v>0</v>
      </c>
      <c r="AZ10" s="242">
        <v>0</v>
      </c>
      <c r="BA10" s="234"/>
      <c r="BB10" s="242" t="s">
        <v>573</v>
      </c>
      <c r="BC10" s="242">
        <v>0</v>
      </c>
      <c r="BD10" s="242">
        <v>0</v>
      </c>
      <c r="BE10" s="242">
        <v>0</v>
      </c>
      <c r="BF10" s="242">
        <v>0</v>
      </c>
      <c r="BG10" s="242">
        <v>0</v>
      </c>
      <c r="BH10" s="236" t="s">
        <v>573</v>
      </c>
      <c r="BI10" s="242">
        <v>0</v>
      </c>
      <c r="BJ10" s="242">
        <v>0</v>
      </c>
      <c r="BK10" s="242">
        <v>0</v>
      </c>
      <c r="BL10" s="242">
        <v>0</v>
      </c>
      <c r="BM10" s="242">
        <v>0</v>
      </c>
      <c r="BN10" s="242"/>
      <c r="BO10" s="241" t="s">
        <v>451</v>
      </c>
      <c r="BP10" s="253" t="s">
        <v>552</v>
      </c>
      <c r="BQ10" s="253" t="s">
        <v>553</v>
      </c>
      <c r="BR10" s="253" t="s">
        <v>554</v>
      </c>
      <c r="BS10" s="234"/>
      <c r="BT10" s="254" t="s">
        <v>137</v>
      </c>
      <c r="BU10" s="254">
        <v>40</v>
      </c>
      <c r="BV10" s="254">
        <v>0</v>
      </c>
      <c r="BW10" s="254">
        <v>1</v>
      </c>
      <c r="BX10" s="254">
        <v>1</v>
      </c>
      <c r="BY10" s="254">
        <v>0</v>
      </c>
      <c r="BZ10" s="254">
        <v>38</v>
      </c>
      <c r="CA10" s="254">
        <v>30</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529</v>
      </c>
      <c r="L11" s="223" t="s">
        <v>530</v>
      </c>
      <c r="M11" s="227">
        <v>270923572237.05933</v>
      </c>
      <c r="N11" s="151"/>
      <c r="O11" s="324">
        <v>969468452821</v>
      </c>
      <c r="P11" s="324">
        <v>-970485061219</v>
      </c>
      <c r="Q11" s="324">
        <v>-1016608398</v>
      </c>
      <c r="S11" s="242"/>
      <c r="T11" s="247"/>
      <c r="U11" s="247"/>
      <c r="V11" s="247"/>
      <c r="W11" s="247"/>
      <c r="X11" s="247"/>
      <c r="Y11" s="234"/>
      <c r="Z11" s="242" t="s">
        <v>574</v>
      </c>
      <c r="AA11" s="242">
        <v>0</v>
      </c>
      <c r="AB11" s="242">
        <v>0</v>
      </c>
      <c r="AC11" s="242">
        <v>0</v>
      </c>
      <c r="AD11" s="242">
        <v>0</v>
      </c>
      <c r="AE11" s="242">
        <v>0</v>
      </c>
      <c r="AF11" s="242"/>
      <c r="AG11" s="242" t="s">
        <v>574</v>
      </c>
      <c r="AH11" s="242">
        <v>0</v>
      </c>
      <c r="AI11" s="242">
        <v>0</v>
      </c>
      <c r="AJ11" s="242">
        <v>0</v>
      </c>
      <c r="AK11" s="242">
        <v>0</v>
      </c>
      <c r="AL11" s="242">
        <v>0</v>
      </c>
      <c r="AM11" s="234"/>
      <c r="AN11" s="242" t="s">
        <v>574</v>
      </c>
      <c r="AO11" s="242">
        <v>0</v>
      </c>
      <c r="AP11" s="242">
        <v>0</v>
      </c>
      <c r="AQ11" s="242">
        <v>0</v>
      </c>
      <c r="AR11" s="242">
        <v>0</v>
      </c>
      <c r="AS11" s="242">
        <v>0</v>
      </c>
      <c r="AT11" s="234"/>
      <c r="AU11" s="242" t="s">
        <v>574</v>
      </c>
      <c r="AV11" s="242">
        <v>0</v>
      </c>
      <c r="AW11" s="242">
        <v>0</v>
      </c>
      <c r="AX11" s="242">
        <v>0</v>
      </c>
      <c r="AY11" s="242">
        <v>0</v>
      </c>
      <c r="AZ11" s="242">
        <v>0</v>
      </c>
      <c r="BA11" s="234"/>
      <c r="BB11" s="242" t="s">
        <v>574</v>
      </c>
      <c r="BC11" s="242">
        <v>0</v>
      </c>
      <c r="BD11" s="242">
        <v>0</v>
      </c>
      <c r="BE11" s="242">
        <v>0</v>
      </c>
      <c r="BF11" s="242">
        <v>0</v>
      </c>
      <c r="BG11" s="242">
        <v>0</v>
      </c>
      <c r="BH11" s="236" t="s">
        <v>574</v>
      </c>
      <c r="BI11" s="242">
        <v>0</v>
      </c>
      <c r="BJ11" s="242">
        <v>0</v>
      </c>
      <c r="BK11" s="242">
        <v>0</v>
      </c>
      <c r="BL11" s="242">
        <v>0</v>
      </c>
      <c r="BM11" s="242">
        <v>0</v>
      </c>
      <c r="BN11" s="242"/>
      <c r="BO11" s="236"/>
      <c r="BP11" s="252">
        <v>11040751631.530001</v>
      </c>
      <c r="BQ11" s="252">
        <v>3688886</v>
      </c>
      <c r="BR11" s="252">
        <v>3525</v>
      </c>
      <c r="BS11" s="234"/>
      <c r="BT11" s="254" t="s">
        <v>624</v>
      </c>
      <c r="BU11" s="254">
        <v>1</v>
      </c>
      <c r="BV11" s="254">
        <v>0</v>
      </c>
      <c r="BW11" s="254">
        <v>0</v>
      </c>
      <c r="BX11" s="254">
        <v>0</v>
      </c>
      <c r="BY11" s="254">
        <v>0</v>
      </c>
      <c r="BZ11" s="254">
        <v>1</v>
      </c>
      <c r="CA11" s="254">
        <v>1</v>
      </c>
      <c r="CB11" s="254">
        <v>0</v>
      </c>
      <c r="CC11" s="256" t="s">
        <v>484</v>
      </c>
      <c r="CD11" s="255" t="s">
        <v>629</v>
      </c>
      <c r="CE11" s="255" t="s">
        <v>631</v>
      </c>
      <c r="CF11" s="234"/>
      <c r="CG11" s="234"/>
      <c r="CH11" s="234"/>
      <c r="CI11" s="256" t="s">
        <v>490</v>
      </c>
      <c r="CJ11" s="236" t="s">
        <v>116</v>
      </c>
      <c r="CK11" s="236">
        <v>67627</v>
      </c>
      <c r="CL11" s="256" t="s">
        <v>493</v>
      </c>
      <c r="CM11" s="236" t="s">
        <v>116</v>
      </c>
      <c r="CN11" s="236">
        <v>43340</v>
      </c>
      <c r="CO11" s="256" t="s">
        <v>496</v>
      </c>
      <c r="CP11" s="236" t="s">
        <v>116</v>
      </c>
      <c r="CQ11" s="236">
        <v>2314</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575</v>
      </c>
      <c r="AA12" s="242">
        <v>0</v>
      </c>
      <c r="AB12" s="242">
        <v>0</v>
      </c>
      <c r="AC12" s="242">
        <v>0</v>
      </c>
      <c r="AD12" s="242">
        <v>0</v>
      </c>
      <c r="AE12" s="242">
        <v>0</v>
      </c>
      <c r="AF12" s="242"/>
      <c r="AG12" s="242" t="s">
        <v>575</v>
      </c>
      <c r="AH12" s="242">
        <v>0</v>
      </c>
      <c r="AI12" s="242">
        <v>0</v>
      </c>
      <c r="AJ12" s="242">
        <v>0</v>
      </c>
      <c r="AK12" s="242">
        <v>0</v>
      </c>
      <c r="AL12" s="242">
        <v>0</v>
      </c>
      <c r="AM12" s="234"/>
      <c r="AN12" s="242" t="s">
        <v>575</v>
      </c>
      <c r="AO12" s="242">
        <v>0</v>
      </c>
      <c r="AP12" s="242">
        <v>0</v>
      </c>
      <c r="AQ12" s="242">
        <v>0</v>
      </c>
      <c r="AR12" s="242">
        <v>0</v>
      </c>
      <c r="AS12" s="242">
        <v>0</v>
      </c>
      <c r="AT12" s="234"/>
      <c r="AU12" s="242" t="s">
        <v>575</v>
      </c>
      <c r="AV12" s="242">
        <v>0</v>
      </c>
      <c r="AW12" s="242">
        <v>0</v>
      </c>
      <c r="AX12" s="242">
        <v>0</v>
      </c>
      <c r="AY12" s="242">
        <v>0</v>
      </c>
      <c r="AZ12" s="242">
        <v>0</v>
      </c>
      <c r="BA12" s="234"/>
      <c r="BB12" s="242" t="s">
        <v>575</v>
      </c>
      <c r="BC12" s="242">
        <v>0</v>
      </c>
      <c r="BD12" s="242">
        <v>0</v>
      </c>
      <c r="BE12" s="242">
        <v>0</v>
      </c>
      <c r="BF12" s="242">
        <v>0</v>
      </c>
      <c r="BG12" s="242">
        <v>0</v>
      </c>
      <c r="BH12" s="236" t="s">
        <v>575</v>
      </c>
      <c r="BI12" s="242">
        <v>0</v>
      </c>
      <c r="BJ12" s="242">
        <v>0</v>
      </c>
      <c r="BK12" s="242">
        <v>0</v>
      </c>
      <c r="BL12" s="242">
        <v>0</v>
      </c>
      <c r="BM12" s="242">
        <v>0</v>
      </c>
      <c r="BN12" s="242"/>
      <c r="BO12" s="236"/>
      <c r="BP12" s="252"/>
      <c r="BQ12" s="252"/>
      <c r="BR12" s="252"/>
      <c r="BS12" s="234"/>
      <c r="BT12" s="254" t="s">
        <v>625</v>
      </c>
      <c r="BU12" s="254">
        <v>1</v>
      </c>
      <c r="BV12" s="254">
        <v>0</v>
      </c>
      <c r="BW12" s="254">
        <v>0</v>
      </c>
      <c r="BX12" s="254">
        <v>0</v>
      </c>
      <c r="BY12" s="254">
        <v>0</v>
      </c>
      <c r="BZ12" s="254">
        <v>1</v>
      </c>
      <c r="CA12" s="254">
        <v>1</v>
      </c>
      <c r="CB12" s="254">
        <v>0</v>
      </c>
      <c r="CC12" s="234"/>
      <c r="CD12" s="258">
        <v>887938902087327.88</v>
      </c>
      <c r="CE12" s="261">
        <v>1539937030102.4492</v>
      </c>
      <c r="CF12" s="234"/>
      <c r="CG12" s="234"/>
      <c r="CH12" s="234"/>
      <c r="CI12" s="236"/>
      <c r="CJ12" s="236" t="s">
        <v>632</v>
      </c>
      <c r="CK12" s="236">
        <v>2178376838844</v>
      </c>
      <c r="CL12" s="236"/>
      <c r="CM12" s="236" t="s">
        <v>632</v>
      </c>
      <c r="CN12" s="236">
        <v>5989520305495</v>
      </c>
      <c r="CO12" s="236"/>
      <c r="CP12" s="236" t="s">
        <v>632</v>
      </c>
      <c r="CQ12" s="236">
        <v>161539156982</v>
      </c>
      <c r="CR12" s="234"/>
      <c r="CS12" s="234"/>
      <c r="CT12" s="234"/>
      <c r="CU12" s="234"/>
      <c r="CV12" s="234"/>
      <c r="CW12" s="234"/>
      <c r="CX12" s="234"/>
      <c r="CY12" s="234"/>
      <c r="CZ12" s="234"/>
      <c r="DA12" s="234"/>
      <c r="DB12" s="234"/>
      <c r="DC12" s="234"/>
      <c r="DD12" s="234"/>
    </row>
    <row r="13" spans="1:118" x14ac:dyDescent="0.25">
      <c r="A13" s="143" t="s">
        <v>199</v>
      </c>
      <c r="B13" s="180"/>
      <c r="C13" s="180"/>
      <c r="D13" s="180"/>
      <c r="E13" s="210"/>
      <c r="F13" s="210"/>
      <c r="G13" s="210"/>
      <c r="H13" s="210"/>
      <c r="I13" s="148" t="s">
        <v>206</v>
      </c>
      <c r="J13" s="143" t="s">
        <v>205</v>
      </c>
      <c r="K13" s="224" t="s">
        <v>525</v>
      </c>
      <c r="L13" s="224" t="s">
        <v>526</v>
      </c>
      <c r="M13" s="226" t="s">
        <v>523</v>
      </c>
      <c r="N13" s="156" t="s">
        <v>199</v>
      </c>
      <c r="O13" s="232" t="s">
        <v>503</v>
      </c>
      <c r="P13" s="232" t="s">
        <v>504</v>
      </c>
      <c r="Q13" s="232" t="s">
        <v>505</v>
      </c>
      <c r="S13" s="242"/>
      <c r="T13" s="247"/>
      <c r="U13" s="247"/>
      <c r="V13" s="247"/>
      <c r="W13" s="247"/>
      <c r="X13" s="247"/>
      <c r="Y13" s="234"/>
      <c r="Z13" s="242" t="s">
        <v>576</v>
      </c>
      <c r="AA13" s="242">
        <v>0</v>
      </c>
      <c r="AB13" s="242">
        <v>0</v>
      </c>
      <c r="AC13" s="242">
        <v>0</v>
      </c>
      <c r="AD13" s="242">
        <v>0</v>
      </c>
      <c r="AE13" s="242">
        <v>0</v>
      </c>
      <c r="AF13" s="242"/>
      <c r="AG13" s="242" t="s">
        <v>576</v>
      </c>
      <c r="AH13" s="242">
        <v>0</v>
      </c>
      <c r="AI13" s="242">
        <v>0</v>
      </c>
      <c r="AJ13" s="242">
        <v>0</v>
      </c>
      <c r="AK13" s="242">
        <v>0</v>
      </c>
      <c r="AL13" s="242">
        <v>0</v>
      </c>
      <c r="AM13" s="234"/>
      <c r="AN13" s="242" t="s">
        <v>576</v>
      </c>
      <c r="AO13" s="242">
        <v>0</v>
      </c>
      <c r="AP13" s="242">
        <v>0</v>
      </c>
      <c r="AQ13" s="242">
        <v>0</v>
      </c>
      <c r="AR13" s="242">
        <v>0</v>
      </c>
      <c r="AS13" s="242">
        <v>0</v>
      </c>
      <c r="AT13" s="234"/>
      <c r="AU13" s="242" t="s">
        <v>576</v>
      </c>
      <c r="AV13" s="242">
        <v>0</v>
      </c>
      <c r="AW13" s="242">
        <v>0</v>
      </c>
      <c r="AX13" s="242">
        <v>0</v>
      </c>
      <c r="AY13" s="242">
        <v>0</v>
      </c>
      <c r="AZ13" s="242">
        <v>0</v>
      </c>
      <c r="BA13" s="234"/>
      <c r="BB13" s="242" t="s">
        <v>576</v>
      </c>
      <c r="BC13" s="242">
        <v>0</v>
      </c>
      <c r="BD13" s="242">
        <v>0</v>
      </c>
      <c r="BE13" s="242">
        <v>0</v>
      </c>
      <c r="BF13" s="242">
        <v>0</v>
      </c>
      <c r="BG13" s="242">
        <v>0</v>
      </c>
      <c r="BH13" s="236" t="s">
        <v>576</v>
      </c>
      <c r="BI13" s="242">
        <v>0</v>
      </c>
      <c r="BJ13" s="242">
        <v>0</v>
      </c>
      <c r="BK13" s="242">
        <v>0</v>
      </c>
      <c r="BL13" s="242">
        <v>0</v>
      </c>
      <c r="BM13" s="242">
        <v>0</v>
      </c>
      <c r="BN13" s="242"/>
      <c r="BO13" s="241" t="s">
        <v>463</v>
      </c>
      <c r="BP13" s="253" t="s">
        <v>555</v>
      </c>
      <c r="BQ13" s="252"/>
      <c r="BR13" s="252"/>
      <c r="BS13" s="234"/>
      <c r="BT13" s="254" t="s">
        <v>626</v>
      </c>
      <c r="BU13" s="254">
        <v>310</v>
      </c>
      <c r="BV13" s="254">
        <v>3</v>
      </c>
      <c r="BW13" s="254">
        <v>3</v>
      </c>
      <c r="BX13" s="254">
        <v>0</v>
      </c>
      <c r="BY13" s="254">
        <v>1</v>
      </c>
      <c r="BZ13" s="254">
        <v>311</v>
      </c>
      <c r="CA13" s="254">
        <v>248</v>
      </c>
      <c r="CB13" s="254">
        <v>62</v>
      </c>
      <c r="CC13" s="234"/>
      <c r="CD13" s="234"/>
      <c r="CE13" s="234"/>
      <c r="CF13" s="234"/>
      <c r="CG13" s="234"/>
      <c r="CH13" s="234"/>
      <c r="CI13" s="236"/>
      <c r="CJ13" s="236" t="s">
        <v>633</v>
      </c>
      <c r="CK13" s="236">
        <v>2192051513585.6772</v>
      </c>
      <c r="CL13" s="236"/>
      <c r="CM13" s="236" t="s">
        <v>633</v>
      </c>
      <c r="CN13" s="236">
        <v>5754667494369.1318</v>
      </c>
      <c r="CO13" s="236"/>
      <c r="CP13" s="236" t="s">
        <v>633</v>
      </c>
      <c r="CQ13" s="236">
        <v>61210659053.279999</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527</v>
      </c>
      <c r="L14" s="223" t="s">
        <v>528</v>
      </c>
      <c r="M14" s="227">
        <v>271013341506.31003</v>
      </c>
      <c r="N14" s="151"/>
      <c r="O14" s="324">
        <v>784579000000</v>
      </c>
      <c r="P14" s="324">
        <v>-771216000000</v>
      </c>
      <c r="Q14" s="324">
        <v>13363000000</v>
      </c>
      <c r="S14" s="234"/>
      <c r="T14" s="234"/>
      <c r="U14" s="234"/>
      <c r="V14" s="234"/>
      <c r="W14" s="234"/>
      <c r="X14" s="234"/>
      <c r="Y14" s="234"/>
      <c r="Z14" s="242" t="s">
        <v>577</v>
      </c>
      <c r="AA14" s="242">
        <v>0</v>
      </c>
      <c r="AB14" s="242">
        <v>0</v>
      </c>
      <c r="AC14" s="242">
        <v>0</v>
      </c>
      <c r="AD14" s="242">
        <v>0</v>
      </c>
      <c r="AE14" s="242">
        <v>0</v>
      </c>
      <c r="AF14" s="242"/>
      <c r="AG14" s="242" t="s">
        <v>577</v>
      </c>
      <c r="AH14" s="242">
        <v>0</v>
      </c>
      <c r="AI14" s="242">
        <v>0</v>
      </c>
      <c r="AJ14" s="242">
        <v>0</v>
      </c>
      <c r="AK14" s="242">
        <v>0</v>
      </c>
      <c r="AL14" s="242">
        <v>0</v>
      </c>
      <c r="AM14" s="234"/>
      <c r="AN14" s="242" t="s">
        <v>577</v>
      </c>
      <c r="AO14" s="242">
        <v>0</v>
      </c>
      <c r="AP14" s="242">
        <v>0</v>
      </c>
      <c r="AQ14" s="242">
        <v>0</v>
      </c>
      <c r="AR14" s="242">
        <v>0</v>
      </c>
      <c r="AS14" s="242">
        <v>0</v>
      </c>
      <c r="AT14" s="234"/>
      <c r="AU14" s="242" t="s">
        <v>577</v>
      </c>
      <c r="AV14" s="242">
        <v>0</v>
      </c>
      <c r="AW14" s="242">
        <v>0</v>
      </c>
      <c r="AX14" s="242">
        <v>0</v>
      </c>
      <c r="AY14" s="242">
        <v>0</v>
      </c>
      <c r="AZ14" s="242">
        <v>0</v>
      </c>
      <c r="BA14" s="234"/>
      <c r="BB14" s="242" t="s">
        <v>577</v>
      </c>
      <c r="BC14" s="242">
        <v>0</v>
      </c>
      <c r="BD14" s="242">
        <v>0</v>
      </c>
      <c r="BE14" s="242">
        <v>0</v>
      </c>
      <c r="BF14" s="242">
        <v>0</v>
      </c>
      <c r="BG14" s="242">
        <v>0</v>
      </c>
      <c r="BH14" s="236" t="s">
        <v>577</v>
      </c>
      <c r="BI14" s="242">
        <v>0</v>
      </c>
      <c r="BJ14" s="242">
        <v>0</v>
      </c>
      <c r="BK14" s="242">
        <v>0</v>
      </c>
      <c r="BL14" s="242">
        <v>0</v>
      </c>
      <c r="BM14" s="242">
        <v>0</v>
      </c>
      <c r="BN14" s="242"/>
      <c r="BO14" s="236"/>
      <c r="BP14" s="252">
        <v>7239644</v>
      </c>
      <c r="BQ14" s="252"/>
      <c r="BR14" s="252"/>
      <c r="BS14" s="234"/>
      <c r="BT14" s="254" t="s">
        <v>627</v>
      </c>
      <c r="BU14" s="254">
        <v>1</v>
      </c>
      <c r="BV14" s="254">
        <v>0</v>
      </c>
      <c r="BW14" s="254">
        <v>0</v>
      </c>
      <c r="BX14" s="254">
        <v>0</v>
      </c>
      <c r="BY14" s="254">
        <v>0</v>
      </c>
      <c r="BZ14" s="254">
        <v>1</v>
      </c>
      <c r="CA14" s="254">
        <v>1</v>
      </c>
      <c r="CB14" s="254">
        <v>0</v>
      </c>
      <c r="CC14" s="256" t="s">
        <v>485</v>
      </c>
      <c r="CD14" s="262" t="s">
        <v>629</v>
      </c>
      <c r="CE14" s="262" t="s">
        <v>631</v>
      </c>
      <c r="CF14" s="234"/>
      <c r="CG14" s="234"/>
      <c r="CH14" s="234"/>
      <c r="CI14" s="236"/>
      <c r="CJ14" s="234"/>
      <c r="CK14" s="234"/>
      <c r="CL14" s="236"/>
      <c r="CM14" s="234"/>
      <c r="CN14" s="234"/>
      <c r="CO14" s="234"/>
      <c r="CP14" s="234"/>
      <c r="CQ14" s="234"/>
      <c r="CR14" s="256" t="s">
        <v>498</v>
      </c>
      <c r="CS14" s="265" t="s">
        <v>652</v>
      </c>
      <c r="CT14" s="264" t="s">
        <v>635</v>
      </c>
      <c r="CU14" s="264" t="s">
        <v>636</v>
      </c>
      <c r="CV14" s="264" t="s">
        <v>637</v>
      </c>
      <c r="CW14" s="264" t="s">
        <v>638</v>
      </c>
      <c r="CX14" s="264" t="s">
        <v>639</v>
      </c>
      <c r="CY14" s="264" t="s">
        <v>640</v>
      </c>
      <c r="CZ14" s="264" t="s">
        <v>641</v>
      </c>
      <c r="DA14" s="264" t="s">
        <v>642</v>
      </c>
      <c r="DB14" s="264" t="s">
        <v>643</v>
      </c>
      <c r="DC14" s="264" t="s">
        <v>644</v>
      </c>
      <c r="DD14" s="264" t="s">
        <v>645</v>
      </c>
    </row>
    <row r="15" spans="1:118" x14ac:dyDescent="0.25">
      <c r="B15" s="180"/>
      <c r="C15" s="180"/>
      <c r="D15" s="180"/>
      <c r="E15" s="210"/>
      <c r="F15" s="211"/>
      <c r="G15" s="211"/>
      <c r="H15" s="210"/>
      <c r="J15" s="147" t="str">
        <f t="shared" ref="J15:J17" si="2">K15&amp;L15</f>
        <v>PBuy</v>
      </c>
      <c r="K15" s="223" t="s">
        <v>529</v>
      </c>
      <c r="L15" s="223" t="s">
        <v>528</v>
      </c>
      <c r="M15" s="227">
        <v>468822155776.94501</v>
      </c>
      <c r="N15" s="151"/>
      <c r="O15" s="229"/>
      <c r="P15" s="229"/>
      <c r="Q15" s="229"/>
      <c r="S15" s="243"/>
      <c r="T15" s="246"/>
      <c r="U15" s="246"/>
      <c r="V15" s="246"/>
      <c r="W15" s="246"/>
      <c r="X15" s="246"/>
      <c r="Y15" s="234"/>
      <c r="Z15" s="242" t="s">
        <v>578</v>
      </c>
      <c r="AA15" s="242">
        <v>0</v>
      </c>
      <c r="AB15" s="242">
        <v>0</v>
      </c>
      <c r="AC15" s="242">
        <v>0</v>
      </c>
      <c r="AD15" s="242">
        <v>0</v>
      </c>
      <c r="AE15" s="242">
        <v>0</v>
      </c>
      <c r="AF15" s="242"/>
      <c r="AG15" s="242" t="s">
        <v>578</v>
      </c>
      <c r="AH15" s="242">
        <v>0</v>
      </c>
      <c r="AI15" s="242">
        <v>0</v>
      </c>
      <c r="AJ15" s="242">
        <v>0</v>
      </c>
      <c r="AK15" s="242">
        <v>0</v>
      </c>
      <c r="AL15" s="242">
        <v>0</v>
      </c>
      <c r="AM15" s="234"/>
      <c r="AN15" s="242" t="s">
        <v>578</v>
      </c>
      <c r="AO15" s="242">
        <v>0</v>
      </c>
      <c r="AP15" s="242">
        <v>0</v>
      </c>
      <c r="AQ15" s="242">
        <v>0</v>
      </c>
      <c r="AR15" s="242">
        <v>0</v>
      </c>
      <c r="AS15" s="242">
        <v>0</v>
      </c>
      <c r="AT15" s="234"/>
      <c r="AU15" s="242" t="s">
        <v>578</v>
      </c>
      <c r="AV15" s="242">
        <v>0</v>
      </c>
      <c r="AW15" s="242">
        <v>0</v>
      </c>
      <c r="AX15" s="242">
        <v>0</v>
      </c>
      <c r="AY15" s="242">
        <v>0</v>
      </c>
      <c r="AZ15" s="242">
        <v>0</v>
      </c>
      <c r="BA15" s="234"/>
      <c r="BB15" s="242" t="s">
        <v>578</v>
      </c>
      <c r="BC15" s="242">
        <v>0</v>
      </c>
      <c r="BD15" s="242">
        <v>0</v>
      </c>
      <c r="BE15" s="242">
        <v>0</v>
      </c>
      <c r="BF15" s="242">
        <v>0</v>
      </c>
      <c r="BG15" s="242">
        <v>0</v>
      </c>
      <c r="BH15" s="236" t="s">
        <v>578</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811586565216614.75</v>
      </c>
      <c r="CE15" s="263">
        <v>1202766157498.0603</v>
      </c>
      <c r="CF15" s="234"/>
      <c r="CG15" s="234"/>
      <c r="CH15" s="234"/>
      <c r="CI15" s="234"/>
      <c r="CJ15" s="234"/>
      <c r="CK15" s="234"/>
      <c r="CL15" s="234"/>
      <c r="CM15" s="234"/>
      <c r="CN15" s="234"/>
      <c r="CO15" s="234"/>
      <c r="CP15" s="234"/>
      <c r="CQ15" s="234"/>
      <c r="CR15" s="236"/>
      <c r="CS15" s="266" t="s">
        <v>653</v>
      </c>
      <c r="CT15" s="264">
        <v>2</v>
      </c>
      <c r="CU15" s="264" t="s">
        <v>648</v>
      </c>
      <c r="CV15" s="264">
        <v>948082692</v>
      </c>
      <c r="CW15" s="264">
        <v>1120000000</v>
      </c>
      <c r="CX15" s="264">
        <v>-2</v>
      </c>
      <c r="CY15" s="264">
        <v>0</v>
      </c>
      <c r="CZ15" s="264">
        <v>0</v>
      </c>
      <c r="DA15" s="264">
        <v>0</v>
      </c>
      <c r="DB15" s="264">
        <v>-948082692</v>
      </c>
      <c r="DC15" s="264">
        <v>-1120000000</v>
      </c>
      <c r="DD15" s="264">
        <v>-2</v>
      </c>
    </row>
    <row r="16" spans="1:118" x14ac:dyDescent="0.25">
      <c r="A16" s="143" t="s">
        <v>200</v>
      </c>
      <c r="B16" s="180"/>
      <c r="C16" s="180"/>
      <c r="D16" s="180"/>
      <c r="E16" s="210"/>
      <c r="F16" s="211"/>
      <c r="G16" s="211"/>
      <c r="H16" s="210"/>
      <c r="J16" s="147" t="str">
        <f t="shared" si="2"/>
        <v>ASell</v>
      </c>
      <c r="K16" s="223" t="s">
        <v>527</v>
      </c>
      <c r="L16" s="223" t="s">
        <v>530</v>
      </c>
      <c r="M16" s="227">
        <v>253983158600.17502</v>
      </c>
      <c r="N16" s="156" t="s">
        <v>200</v>
      </c>
      <c r="O16" s="232" t="s">
        <v>503</v>
      </c>
      <c r="P16" s="232" t="s">
        <v>504</v>
      </c>
      <c r="Q16" s="232" t="s">
        <v>505</v>
      </c>
      <c r="S16" s="242"/>
      <c r="T16" s="247"/>
      <c r="U16" s="247"/>
      <c r="V16" s="247"/>
      <c r="W16" s="247"/>
      <c r="X16" s="247"/>
      <c r="Y16" s="234"/>
      <c r="Z16" s="242" t="s">
        <v>579</v>
      </c>
      <c r="AA16" s="242">
        <v>0</v>
      </c>
      <c r="AB16" s="242">
        <v>0</v>
      </c>
      <c r="AC16" s="242">
        <v>0</v>
      </c>
      <c r="AD16" s="242">
        <v>0</v>
      </c>
      <c r="AE16" s="242">
        <v>0</v>
      </c>
      <c r="AF16" s="242"/>
      <c r="AG16" s="242" t="s">
        <v>579</v>
      </c>
      <c r="AH16" s="242">
        <v>0</v>
      </c>
      <c r="AI16" s="242">
        <v>0</v>
      </c>
      <c r="AJ16" s="242">
        <v>0</v>
      </c>
      <c r="AK16" s="242">
        <v>0</v>
      </c>
      <c r="AL16" s="242">
        <v>0</v>
      </c>
      <c r="AM16" s="234"/>
      <c r="AN16" s="242" t="s">
        <v>579</v>
      </c>
      <c r="AO16" s="242">
        <v>0</v>
      </c>
      <c r="AP16" s="242">
        <v>0</v>
      </c>
      <c r="AQ16" s="242">
        <v>0</v>
      </c>
      <c r="AR16" s="242">
        <v>0</v>
      </c>
      <c r="AS16" s="242">
        <v>0</v>
      </c>
      <c r="AT16" s="234"/>
      <c r="AU16" s="242" t="s">
        <v>579</v>
      </c>
      <c r="AV16" s="242">
        <v>0</v>
      </c>
      <c r="AW16" s="242">
        <v>0</v>
      </c>
      <c r="AX16" s="242">
        <v>0</v>
      </c>
      <c r="AY16" s="242">
        <v>0</v>
      </c>
      <c r="AZ16" s="242">
        <v>0</v>
      </c>
      <c r="BA16" s="234"/>
      <c r="BB16" s="242" t="s">
        <v>579</v>
      </c>
      <c r="BC16" s="242">
        <v>0</v>
      </c>
      <c r="BD16" s="242">
        <v>0</v>
      </c>
      <c r="BE16" s="242">
        <v>0</v>
      </c>
      <c r="BF16" s="242">
        <v>0</v>
      </c>
      <c r="BG16" s="242">
        <v>0</v>
      </c>
      <c r="BH16" s="236" t="s">
        <v>579</v>
      </c>
      <c r="BI16" s="242">
        <v>0</v>
      </c>
      <c r="BJ16" s="242">
        <v>0</v>
      </c>
      <c r="BK16" s="242">
        <v>0</v>
      </c>
      <c r="BL16" s="242">
        <v>0</v>
      </c>
      <c r="BM16" s="242">
        <v>0</v>
      </c>
      <c r="BN16" s="242"/>
      <c r="BO16" s="241" t="s">
        <v>464</v>
      </c>
      <c r="BP16" s="253" t="s">
        <v>555</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653</v>
      </c>
      <c r="CT16" s="264">
        <v>4</v>
      </c>
      <c r="CU16" s="264" t="s">
        <v>650</v>
      </c>
      <c r="CV16" s="264">
        <v>-721727388.99000001</v>
      </c>
      <c r="CW16" s="264">
        <v>-897994876</v>
      </c>
      <c r="CX16" s="264">
        <v>-7</v>
      </c>
      <c r="CY16" s="264">
        <v>-1216528865.79</v>
      </c>
      <c r="CZ16" s="264">
        <v>-1323994876</v>
      </c>
      <c r="DA16" s="264">
        <v>-5</v>
      </c>
      <c r="DB16" s="264">
        <v>-494801476.80000001</v>
      </c>
      <c r="DC16" s="264">
        <v>-426000000</v>
      </c>
      <c r="DD16" s="264">
        <v>-2</v>
      </c>
    </row>
    <row r="17" spans="1:108" x14ac:dyDescent="0.25">
      <c r="B17" s="180"/>
      <c r="C17" s="180"/>
      <c r="D17" s="180"/>
      <c r="E17" s="210"/>
      <c r="F17" s="210"/>
      <c r="G17" s="210"/>
      <c r="H17" s="210"/>
      <c r="J17" s="147" t="str">
        <f t="shared" si="2"/>
        <v>PSell</v>
      </c>
      <c r="K17" s="223" t="s">
        <v>529</v>
      </c>
      <c r="L17" s="223" t="s">
        <v>530</v>
      </c>
      <c r="M17" s="227">
        <v>485852338683.08002</v>
      </c>
      <c r="N17" s="151"/>
      <c r="O17" s="324">
        <v>645668000000</v>
      </c>
      <c r="P17" s="324">
        <v>-645833000000</v>
      </c>
      <c r="Q17" s="324">
        <v>-165000000</v>
      </c>
      <c r="R17" s="148" t="s">
        <v>432</v>
      </c>
      <c r="S17" s="242"/>
      <c r="T17" s="247"/>
      <c r="U17" s="247"/>
      <c r="V17" s="247"/>
      <c r="W17" s="247"/>
      <c r="X17" s="247"/>
      <c r="Y17" s="234"/>
      <c r="Z17" s="242" t="s">
        <v>580</v>
      </c>
      <c r="AA17" s="242">
        <v>0</v>
      </c>
      <c r="AB17" s="242">
        <v>0</v>
      </c>
      <c r="AC17" s="242">
        <v>0</v>
      </c>
      <c r="AD17" s="242">
        <v>0</v>
      </c>
      <c r="AE17" s="242">
        <v>0</v>
      </c>
      <c r="AF17" s="242"/>
      <c r="AG17" s="242" t="s">
        <v>580</v>
      </c>
      <c r="AH17" s="242">
        <v>0</v>
      </c>
      <c r="AI17" s="242">
        <v>0</v>
      </c>
      <c r="AJ17" s="242">
        <v>0</v>
      </c>
      <c r="AK17" s="242">
        <v>0</v>
      </c>
      <c r="AL17" s="242">
        <v>0</v>
      </c>
      <c r="AM17" s="234"/>
      <c r="AN17" s="242" t="s">
        <v>580</v>
      </c>
      <c r="AO17" s="242">
        <v>0</v>
      </c>
      <c r="AP17" s="242">
        <v>0</v>
      </c>
      <c r="AQ17" s="242">
        <v>0</v>
      </c>
      <c r="AR17" s="242">
        <v>0</v>
      </c>
      <c r="AS17" s="242">
        <v>0</v>
      </c>
      <c r="AT17" s="234"/>
      <c r="AU17" s="242" t="s">
        <v>580</v>
      </c>
      <c r="AV17" s="242">
        <v>0</v>
      </c>
      <c r="AW17" s="242">
        <v>0</v>
      </c>
      <c r="AX17" s="242">
        <v>0</v>
      </c>
      <c r="AY17" s="242">
        <v>0</v>
      </c>
      <c r="AZ17" s="242">
        <v>0</v>
      </c>
      <c r="BA17" s="234"/>
      <c r="BB17" s="242" t="s">
        <v>580</v>
      </c>
      <c r="BC17" s="242">
        <v>0</v>
      </c>
      <c r="BD17" s="242">
        <v>0</v>
      </c>
      <c r="BE17" s="242">
        <v>0</v>
      </c>
      <c r="BF17" s="242">
        <v>0</v>
      </c>
      <c r="BG17" s="242">
        <v>0</v>
      </c>
      <c r="BH17" s="236" t="s">
        <v>580</v>
      </c>
      <c r="BI17" s="242">
        <v>0</v>
      </c>
      <c r="BJ17" s="242">
        <v>0</v>
      </c>
      <c r="BK17" s="242">
        <v>0</v>
      </c>
      <c r="BL17" s="242">
        <v>0</v>
      </c>
      <c r="BM17" s="242">
        <v>0</v>
      </c>
      <c r="BN17" s="242"/>
      <c r="BO17" s="236"/>
      <c r="BP17" s="252">
        <v>2832742</v>
      </c>
      <c r="BQ17" s="252"/>
      <c r="BR17" s="252"/>
      <c r="BS17" s="245" t="s">
        <v>479</v>
      </c>
      <c r="BT17" s="255" t="s">
        <v>615</v>
      </c>
      <c r="BU17" s="255" t="s">
        <v>616</v>
      </c>
      <c r="BV17" s="255" t="s">
        <v>617</v>
      </c>
      <c r="BW17" s="255" t="s">
        <v>618</v>
      </c>
      <c r="BX17" s="255" t="s">
        <v>619</v>
      </c>
      <c r="BY17" s="255" t="s">
        <v>620</v>
      </c>
      <c r="BZ17" s="255" t="s">
        <v>621</v>
      </c>
      <c r="CA17" s="255" t="s">
        <v>622</v>
      </c>
      <c r="CB17" s="255" t="s">
        <v>623</v>
      </c>
      <c r="CC17" s="338" t="s">
        <v>507</v>
      </c>
      <c r="CD17" s="337" t="s">
        <v>629</v>
      </c>
      <c r="CE17" s="337" t="s">
        <v>631</v>
      </c>
      <c r="CF17" s="234"/>
      <c r="CG17" s="234"/>
      <c r="CH17" s="234"/>
      <c r="CI17" s="234"/>
      <c r="CJ17" s="234"/>
      <c r="CK17" s="234"/>
      <c r="CL17" s="234"/>
      <c r="CM17" s="234"/>
      <c r="CN17" s="234"/>
      <c r="CO17" s="234"/>
      <c r="CP17" s="234"/>
      <c r="CQ17" s="234"/>
      <c r="CR17" s="236"/>
      <c r="CS17" s="266" t="s">
        <v>654</v>
      </c>
      <c r="CT17" s="264">
        <v>21</v>
      </c>
      <c r="CU17" s="264" t="s">
        <v>646</v>
      </c>
      <c r="CV17" s="264">
        <v>0</v>
      </c>
      <c r="CW17" s="264">
        <v>-12328791560</v>
      </c>
      <c r="CX17" s="264">
        <v>664</v>
      </c>
      <c r="CY17" s="264">
        <v>0</v>
      </c>
      <c r="CZ17" s="264">
        <v>34939618130</v>
      </c>
      <c r="DA17" s="264">
        <v>285</v>
      </c>
      <c r="DB17" s="264">
        <v>0</v>
      </c>
      <c r="DC17" s="264">
        <v>47268409690</v>
      </c>
      <c r="DD17" s="264">
        <v>379</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581</v>
      </c>
      <c r="AA18" s="242">
        <v>0</v>
      </c>
      <c r="AB18" s="242">
        <v>0</v>
      </c>
      <c r="AC18" s="242">
        <v>0</v>
      </c>
      <c r="AD18" s="242">
        <v>0</v>
      </c>
      <c r="AE18" s="242">
        <v>0</v>
      </c>
      <c r="AF18" s="242"/>
      <c r="AG18" s="242" t="s">
        <v>581</v>
      </c>
      <c r="AH18" s="242">
        <v>0</v>
      </c>
      <c r="AI18" s="242">
        <v>0</v>
      </c>
      <c r="AJ18" s="242">
        <v>0</v>
      </c>
      <c r="AK18" s="242">
        <v>0</v>
      </c>
      <c r="AL18" s="242">
        <v>0</v>
      </c>
      <c r="AM18" s="234"/>
      <c r="AN18" s="242" t="s">
        <v>581</v>
      </c>
      <c r="AO18" s="242">
        <v>0</v>
      </c>
      <c r="AP18" s="242">
        <v>0</v>
      </c>
      <c r="AQ18" s="242">
        <v>0</v>
      </c>
      <c r="AR18" s="242">
        <v>0</v>
      </c>
      <c r="AS18" s="242">
        <v>0</v>
      </c>
      <c r="AT18" s="234"/>
      <c r="AU18" s="242" t="s">
        <v>581</v>
      </c>
      <c r="AV18" s="242">
        <v>0</v>
      </c>
      <c r="AW18" s="242">
        <v>0</v>
      </c>
      <c r="AX18" s="242">
        <v>0</v>
      </c>
      <c r="AY18" s="242">
        <v>0</v>
      </c>
      <c r="AZ18" s="242">
        <v>0</v>
      </c>
      <c r="BA18" s="234"/>
      <c r="BB18" s="242" t="s">
        <v>581</v>
      </c>
      <c r="BC18" s="242">
        <v>0</v>
      </c>
      <c r="BD18" s="242">
        <v>0</v>
      </c>
      <c r="BE18" s="242">
        <v>0</v>
      </c>
      <c r="BF18" s="242">
        <v>0</v>
      </c>
      <c r="BG18" s="242">
        <v>0</v>
      </c>
      <c r="BH18" s="236" t="s">
        <v>581</v>
      </c>
      <c r="BI18" s="242">
        <v>0</v>
      </c>
      <c r="BJ18" s="242">
        <v>0</v>
      </c>
      <c r="BK18" s="242">
        <v>0</v>
      </c>
      <c r="BL18" s="242">
        <v>0</v>
      </c>
      <c r="BM18" s="242">
        <v>0</v>
      </c>
      <c r="BN18" s="242"/>
      <c r="BO18" s="236"/>
      <c r="BP18" s="252"/>
      <c r="BQ18" s="252"/>
      <c r="BR18" s="252"/>
      <c r="BS18" s="234"/>
      <c r="BT18" s="254" t="s">
        <v>137</v>
      </c>
      <c r="BU18" s="236">
        <v>45</v>
      </c>
      <c r="BV18" s="254">
        <v>0</v>
      </c>
      <c r="BW18" s="254">
        <v>2</v>
      </c>
      <c r="BX18" s="254">
        <v>0</v>
      </c>
      <c r="BY18" s="254">
        <v>1</v>
      </c>
      <c r="BZ18" s="254">
        <v>44</v>
      </c>
      <c r="CA18" s="254">
        <v>35</v>
      </c>
      <c r="CB18" s="254">
        <v>10</v>
      </c>
      <c r="CC18" s="335"/>
      <c r="CD18" s="339">
        <v>11986368796864.227</v>
      </c>
      <c r="CE18" s="340">
        <v>25690158001.112301</v>
      </c>
      <c r="CF18" s="234"/>
      <c r="CG18" s="234"/>
      <c r="CH18" s="234"/>
      <c r="CI18" s="234"/>
      <c r="CJ18" s="234"/>
      <c r="CK18" s="234"/>
      <c r="CL18" s="234"/>
      <c r="CM18" s="234"/>
      <c r="CN18" s="234"/>
      <c r="CO18" s="234"/>
      <c r="CP18" s="234"/>
      <c r="CQ18" s="234"/>
      <c r="CR18" s="236"/>
      <c r="CS18" s="266" t="s">
        <v>654</v>
      </c>
      <c r="CT18" s="264">
        <v>23</v>
      </c>
      <c r="CU18" s="264" t="s">
        <v>647</v>
      </c>
      <c r="CV18" s="264">
        <v>-13726483222.329998</v>
      </c>
      <c r="CW18" s="264">
        <v>-4189900185</v>
      </c>
      <c r="CX18" s="264">
        <v>619</v>
      </c>
      <c r="CY18" s="264">
        <v>65887880714.569992</v>
      </c>
      <c r="CZ18" s="264">
        <v>78425900000</v>
      </c>
      <c r="DA18" s="264">
        <v>446</v>
      </c>
      <c r="DB18" s="264">
        <v>79614363936.899979</v>
      </c>
      <c r="DC18" s="264">
        <v>82615800185</v>
      </c>
      <c r="DD18" s="264">
        <v>173</v>
      </c>
    </row>
    <row r="19" spans="1:108" x14ac:dyDescent="0.25">
      <c r="A19" s="143" t="s">
        <v>201</v>
      </c>
      <c r="B19" s="180"/>
      <c r="C19" s="180"/>
      <c r="D19" s="180"/>
      <c r="E19" s="210"/>
      <c r="F19" s="210"/>
      <c r="G19" s="210"/>
      <c r="H19" s="210"/>
      <c r="I19" s="148" t="s">
        <v>207</v>
      </c>
      <c r="J19" s="143" t="s">
        <v>205</v>
      </c>
      <c r="K19" s="224" t="s">
        <v>525</v>
      </c>
      <c r="L19" s="224" t="s">
        <v>526</v>
      </c>
      <c r="M19" s="226" t="s">
        <v>523</v>
      </c>
      <c r="N19" s="156" t="s">
        <v>201</v>
      </c>
      <c r="O19" s="232" t="s">
        <v>503</v>
      </c>
      <c r="P19" s="232" t="s">
        <v>504</v>
      </c>
      <c r="Q19" s="232" t="s">
        <v>505</v>
      </c>
      <c r="S19" s="242"/>
      <c r="T19" s="247"/>
      <c r="U19" s="247"/>
      <c r="V19" s="247"/>
      <c r="W19" s="247"/>
      <c r="X19" s="247"/>
      <c r="Y19" s="234"/>
      <c r="Z19" s="242" t="s">
        <v>582</v>
      </c>
      <c r="AA19" s="242">
        <v>0</v>
      </c>
      <c r="AB19" s="242">
        <v>0</v>
      </c>
      <c r="AC19" s="242">
        <v>0</v>
      </c>
      <c r="AD19" s="242">
        <v>0</v>
      </c>
      <c r="AE19" s="242">
        <v>0</v>
      </c>
      <c r="AF19" s="242"/>
      <c r="AG19" s="242" t="s">
        <v>582</v>
      </c>
      <c r="AH19" s="242">
        <v>0</v>
      </c>
      <c r="AI19" s="242">
        <v>0</v>
      </c>
      <c r="AJ19" s="242">
        <v>0</v>
      </c>
      <c r="AK19" s="242">
        <v>0</v>
      </c>
      <c r="AL19" s="242">
        <v>0</v>
      </c>
      <c r="AM19" s="234"/>
      <c r="AN19" s="242" t="s">
        <v>603</v>
      </c>
      <c r="AO19" s="242">
        <v>0</v>
      </c>
      <c r="AP19" s="242">
        <v>0</v>
      </c>
      <c r="AQ19" s="242">
        <v>0</v>
      </c>
      <c r="AR19" s="242">
        <v>13500</v>
      </c>
      <c r="AS19" s="242">
        <v>0</v>
      </c>
      <c r="AT19" s="234"/>
      <c r="AU19" s="242" t="s">
        <v>582</v>
      </c>
      <c r="AV19" s="242">
        <v>0</v>
      </c>
      <c r="AW19" s="242">
        <v>0</v>
      </c>
      <c r="AX19" s="242">
        <v>0</v>
      </c>
      <c r="AY19" s="242">
        <v>0</v>
      </c>
      <c r="AZ19" s="242">
        <v>0</v>
      </c>
      <c r="BA19" s="234"/>
      <c r="BB19" s="242" t="s">
        <v>582</v>
      </c>
      <c r="BC19" s="242">
        <v>0</v>
      </c>
      <c r="BD19" s="242">
        <v>0</v>
      </c>
      <c r="BE19" s="242">
        <v>0</v>
      </c>
      <c r="BF19" s="242">
        <v>0</v>
      </c>
      <c r="BG19" s="242">
        <v>0</v>
      </c>
      <c r="BH19" s="236" t="s">
        <v>582</v>
      </c>
      <c r="BI19" s="242">
        <v>0</v>
      </c>
      <c r="BJ19" s="242">
        <v>0</v>
      </c>
      <c r="BK19" s="242">
        <v>0</v>
      </c>
      <c r="BL19" s="242">
        <v>0</v>
      </c>
      <c r="BM19" s="242">
        <v>0</v>
      </c>
      <c r="BN19" s="242"/>
      <c r="BO19" s="245" t="s">
        <v>461</v>
      </c>
      <c r="BP19" s="253" t="s">
        <v>523</v>
      </c>
      <c r="BQ19" s="253" t="s">
        <v>553</v>
      </c>
      <c r="BR19" s="253" t="s">
        <v>554</v>
      </c>
      <c r="BS19" s="234"/>
      <c r="BT19" s="254" t="s">
        <v>624</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654</v>
      </c>
      <c r="CT19" s="264">
        <v>23</v>
      </c>
      <c r="CU19" s="264" t="s">
        <v>648</v>
      </c>
      <c r="CV19" s="264">
        <v>13990523161.759993</v>
      </c>
      <c r="CW19" s="264">
        <v>4369900185</v>
      </c>
      <c r="CX19" s="264">
        <v>595</v>
      </c>
      <c r="CY19" s="264">
        <v>77679866287.059998</v>
      </c>
      <c r="CZ19" s="264">
        <v>79982800185</v>
      </c>
      <c r="DA19" s="264">
        <v>165</v>
      </c>
      <c r="DB19" s="264">
        <v>63689343125.300056</v>
      </c>
      <c r="DC19" s="264">
        <v>75612900000</v>
      </c>
      <c r="DD19" s="264">
        <v>430</v>
      </c>
    </row>
    <row r="20" spans="1:108" x14ac:dyDescent="0.25">
      <c r="B20" s="180"/>
      <c r="C20" s="180"/>
      <c r="D20" s="180"/>
      <c r="E20" s="210"/>
      <c r="F20" s="210"/>
      <c r="G20" s="210"/>
      <c r="H20" s="210"/>
      <c r="J20" s="147" t="str">
        <f>K20&amp;L20</f>
        <v>ABuy</v>
      </c>
      <c r="K20" s="223" t="s">
        <v>527</v>
      </c>
      <c r="L20" s="223" t="s">
        <v>528</v>
      </c>
      <c r="M20" s="227">
        <v>151063949041.14499</v>
      </c>
      <c r="N20" s="151"/>
      <c r="O20" s="324">
        <v>525050000000</v>
      </c>
      <c r="P20" s="324">
        <v>-528401000000</v>
      </c>
      <c r="Q20" s="324">
        <v>-3351000000</v>
      </c>
      <c r="S20" s="242"/>
      <c r="T20" s="247"/>
      <c r="U20" s="247"/>
      <c r="V20" s="247"/>
      <c r="W20" s="247"/>
      <c r="X20" s="247"/>
      <c r="Y20" s="234"/>
      <c r="Z20" s="242" t="s">
        <v>583</v>
      </c>
      <c r="AA20" s="242">
        <v>0</v>
      </c>
      <c r="AB20" s="242">
        <v>0</v>
      </c>
      <c r="AC20" s="242">
        <v>0</v>
      </c>
      <c r="AD20" s="242">
        <v>0</v>
      </c>
      <c r="AE20" s="242">
        <v>0</v>
      </c>
      <c r="AF20" s="242"/>
      <c r="AG20" s="242" t="s">
        <v>583</v>
      </c>
      <c r="AH20" s="242">
        <v>0</v>
      </c>
      <c r="AI20" s="242">
        <v>0</v>
      </c>
      <c r="AJ20" s="242">
        <v>0</v>
      </c>
      <c r="AK20" s="242">
        <v>0</v>
      </c>
      <c r="AL20" s="242">
        <v>0</v>
      </c>
      <c r="AM20" s="234"/>
      <c r="AN20" s="242" t="s">
        <v>582</v>
      </c>
      <c r="AO20" s="242">
        <v>0</v>
      </c>
      <c r="AP20" s="242">
        <v>0</v>
      </c>
      <c r="AQ20" s="242">
        <v>0</v>
      </c>
      <c r="AR20" s="242">
        <v>0</v>
      </c>
      <c r="AS20" s="242">
        <v>0</v>
      </c>
      <c r="AT20" s="234"/>
      <c r="AU20" s="242" t="s">
        <v>583</v>
      </c>
      <c r="AV20" s="242">
        <v>0</v>
      </c>
      <c r="AW20" s="242">
        <v>0</v>
      </c>
      <c r="AX20" s="242">
        <v>0</v>
      </c>
      <c r="AY20" s="242">
        <v>0</v>
      </c>
      <c r="AZ20" s="242">
        <v>0</v>
      </c>
      <c r="BA20" s="234"/>
      <c r="BB20" s="242" t="s">
        <v>583</v>
      </c>
      <c r="BC20" s="242">
        <v>0</v>
      </c>
      <c r="BD20" s="242">
        <v>0</v>
      </c>
      <c r="BE20" s="242">
        <v>0</v>
      </c>
      <c r="BF20" s="242">
        <v>0</v>
      </c>
      <c r="BG20" s="242">
        <v>0</v>
      </c>
      <c r="BH20" s="236" t="s">
        <v>583</v>
      </c>
      <c r="BI20" s="242">
        <v>0</v>
      </c>
      <c r="BJ20" s="242">
        <v>0</v>
      </c>
      <c r="BK20" s="242">
        <v>0</v>
      </c>
      <c r="BL20" s="242">
        <v>0</v>
      </c>
      <c r="BM20" s="242">
        <v>0</v>
      </c>
      <c r="BN20" s="242"/>
      <c r="BO20" s="236"/>
      <c r="BP20" s="252">
        <v>30341421847.360001</v>
      </c>
      <c r="BQ20" s="252">
        <v>337499</v>
      </c>
      <c r="BR20" s="252">
        <v>1306</v>
      </c>
      <c r="BS20" s="234"/>
      <c r="BT20" s="254" t="s">
        <v>625</v>
      </c>
      <c r="BU20" s="254">
        <v>1</v>
      </c>
      <c r="BV20" s="254">
        <v>0</v>
      </c>
      <c r="BW20" s="254">
        <v>0</v>
      </c>
      <c r="BX20" s="254">
        <v>0</v>
      </c>
      <c r="BY20" s="254">
        <v>0</v>
      </c>
      <c r="BZ20" s="254">
        <v>1</v>
      </c>
      <c r="CA20" s="254">
        <v>1</v>
      </c>
      <c r="CB20" s="254">
        <v>0</v>
      </c>
      <c r="CC20" s="338" t="s">
        <v>506</v>
      </c>
      <c r="CD20" s="337" t="s">
        <v>629</v>
      </c>
      <c r="CE20" s="337" t="s">
        <v>631</v>
      </c>
      <c r="CF20" s="234"/>
      <c r="CG20" s="234"/>
      <c r="CH20" s="234"/>
      <c r="CI20" s="234"/>
      <c r="CJ20" s="234"/>
      <c r="CK20" s="234"/>
      <c r="CL20" s="234"/>
      <c r="CM20" s="234"/>
      <c r="CN20" s="234"/>
      <c r="CO20" s="234"/>
      <c r="CP20" s="234"/>
      <c r="CQ20" s="234"/>
      <c r="CR20" s="236"/>
      <c r="CS20" s="266" t="s">
        <v>654</v>
      </c>
      <c r="CT20" s="264">
        <v>114</v>
      </c>
      <c r="CU20" s="264" t="s">
        <v>649</v>
      </c>
      <c r="CV20" s="264">
        <v>-26589991736.519985</v>
      </c>
      <c r="CW20" s="264">
        <v>-26993903827</v>
      </c>
      <c r="CX20" s="264">
        <v>1721</v>
      </c>
      <c r="CY20" s="264">
        <v>35208461881.960045</v>
      </c>
      <c r="CZ20" s="264">
        <v>36779358761</v>
      </c>
      <c r="DA20" s="264">
        <v>708</v>
      </c>
      <c r="DB20" s="264">
        <v>61798453618.480049</v>
      </c>
      <c r="DC20" s="264">
        <v>63773262588</v>
      </c>
      <c r="DD20" s="264">
        <v>1013</v>
      </c>
    </row>
    <row r="21" spans="1:108" x14ac:dyDescent="0.25">
      <c r="B21" s="178"/>
      <c r="C21" s="178"/>
      <c r="D21" s="178"/>
      <c r="E21" s="198"/>
      <c r="F21" s="198"/>
      <c r="G21" s="198"/>
      <c r="H21" s="198"/>
      <c r="J21" s="147" t="str">
        <f t="shared" ref="J21:J22" si="3">K21&amp;L21</f>
        <v>PBuy</v>
      </c>
      <c r="K21" s="223" t="s">
        <v>529</v>
      </c>
      <c r="L21" s="223" t="s">
        <v>528</v>
      </c>
      <c r="M21" s="227">
        <v>264813587304.60001</v>
      </c>
      <c r="O21" s="228"/>
      <c r="P21" s="228"/>
      <c r="Q21" s="228"/>
      <c r="S21" s="242"/>
      <c r="T21" s="247"/>
      <c r="U21" s="247"/>
      <c r="V21" s="247"/>
      <c r="W21" s="247"/>
      <c r="X21" s="247"/>
      <c r="Y21" s="234"/>
      <c r="Z21" s="242" t="s">
        <v>584</v>
      </c>
      <c r="AA21" s="242">
        <v>0</v>
      </c>
      <c r="AB21" s="242">
        <v>0</v>
      </c>
      <c r="AC21" s="242">
        <v>0</v>
      </c>
      <c r="AD21" s="242">
        <v>0</v>
      </c>
      <c r="AE21" s="242">
        <v>0</v>
      </c>
      <c r="AF21" s="242"/>
      <c r="AG21" s="242" t="s">
        <v>584</v>
      </c>
      <c r="AH21" s="242">
        <v>0</v>
      </c>
      <c r="AI21" s="242">
        <v>0</v>
      </c>
      <c r="AJ21" s="242">
        <v>0</v>
      </c>
      <c r="AK21" s="242">
        <v>0</v>
      </c>
      <c r="AL21" s="242">
        <v>0</v>
      </c>
      <c r="AM21" s="234"/>
      <c r="AN21" s="242" t="s">
        <v>583</v>
      </c>
      <c r="AO21" s="242">
        <v>0</v>
      </c>
      <c r="AP21" s="242">
        <v>0</v>
      </c>
      <c r="AQ21" s="242">
        <v>0</v>
      </c>
      <c r="AR21" s="242">
        <v>0</v>
      </c>
      <c r="AS21" s="242">
        <v>0</v>
      </c>
      <c r="AT21" s="234"/>
      <c r="AU21" s="242" t="s">
        <v>584</v>
      </c>
      <c r="AV21" s="242">
        <v>0</v>
      </c>
      <c r="AW21" s="242">
        <v>0</v>
      </c>
      <c r="AX21" s="242">
        <v>0</v>
      </c>
      <c r="AY21" s="242">
        <v>0</v>
      </c>
      <c r="AZ21" s="242">
        <v>0</v>
      </c>
      <c r="BA21" s="234"/>
      <c r="BB21" s="242" t="s">
        <v>584</v>
      </c>
      <c r="BC21" s="242">
        <v>0</v>
      </c>
      <c r="BD21" s="242">
        <v>0</v>
      </c>
      <c r="BE21" s="242">
        <v>0</v>
      </c>
      <c r="BF21" s="242">
        <v>0</v>
      </c>
      <c r="BG21" s="242">
        <v>0</v>
      </c>
      <c r="BH21" s="236" t="s">
        <v>584</v>
      </c>
      <c r="BI21" s="242">
        <v>0</v>
      </c>
      <c r="BJ21" s="242">
        <v>0</v>
      </c>
      <c r="BK21" s="242">
        <v>0</v>
      </c>
      <c r="BL21" s="242">
        <v>0</v>
      </c>
      <c r="BM21" s="242">
        <v>0</v>
      </c>
      <c r="BN21" s="242"/>
      <c r="BO21" s="236"/>
      <c r="BP21" s="252"/>
      <c r="BQ21" s="252"/>
      <c r="BR21" s="252"/>
      <c r="BS21" s="234"/>
      <c r="BT21" s="254" t="s">
        <v>626</v>
      </c>
      <c r="BU21" s="254">
        <v>315</v>
      </c>
      <c r="BV21" s="254">
        <v>1</v>
      </c>
      <c r="BW21" s="254">
        <v>8</v>
      </c>
      <c r="BX21" s="254">
        <v>1</v>
      </c>
      <c r="BY21" s="254">
        <v>0</v>
      </c>
      <c r="BZ21" s="254">
        <v>307</v>
      </c>
      <c r="CA21" s="254">
        <v>253</v>
      </c>
      <c r="CB21" s="254">
        <v>62</v>
      </c>
      <c r="CC21" s="335"/>
      <c r="CD21" s="339">
        <v>3550095290360767</v>
      </c>
      <c r="CE21" s="340">
        <v>5428986189087.2588</v>
      </c>
      <c r="CF21" s="234"/>
      <c r="CG21" s="234"/>
      <c r="CH21" s="234"/>
      <c r="CI21" s="234"/>
      <c r="CJ21" s="234"/>
      <c r="CK21" s="234"/>
      <c r="CL21" s="234"/>
      <c r="CM21" s="234"/>
      <c r="CN21" s="234"/>
      <c r="CO21" s="234"/>
      <c r="CP21" s="234"/>
      <c r="CQ21" s="234"/>
      <c r="CR21" s="236"/>
      <c r="CS21" s="266" t="s">
        <v>654</v>
      </c>
      <c r="CT21" s="264">
        <v>39</v>
      </c>
      <c r="CU21" s="264" t="s">
        <v>650</v>
      </c>
      <c r="CV21" s="264">
        <v>-27036398474.02998</v>
      </c>
      <c r="CW21" s="264">
        <v>-28546588800</v>
      </c>
      <c r="CX21" s="264">
        <v>3643</v>
      </c>
      <c r="CY21" s="264">
        <v>117017229790.74982</v>
      </c>
      <c r="CZ21" s="264">
        <v>125890165936</v>
      </c>
      <c r="DA21" s="264">
        <v>1690</v>
      </c>
      <c r="DB21" s="264">
        <v>144053628264.78</v>
      </c>
      <c r="DC21" s="264">
        <v>154436754736</v>
      </c>
      <c r="DD21" s="264">
        <v>1953</v>
      </c>
    </row>
    <row r="22" spans="1:108" x14ac:dyDescent="0.25">
      <c r="B22" s="178"/>
      <c r="C22" s="178"/>
      <c r="D22" s="178"/>
      <c r="E22" s="198"/>
      <c r="F22" s="198"/>
      <c r="G22" s="198"/>
      <c r="H22" s="198"/>
      <c r="J22" s="147" t="str">
        <f t="shared" si="3"/>
        <v>ASell</v>
      </c>
      <c r="K22" s="223" t="s">
        <v>527</v>
      </c>
      <c r="L22" s="223" t="s">
        <v>530</v>
      </c>
      <c r="M22" s="227">
        <v>155138072325.185</v>
      </c>
      <c r="O22" s="228"/>
      <c r="P22" s="228"/>
      <c r="Q22" s="228"/>
      <c r="S22" s="242"/>
      <c r="T22" s="247"/>
      <c r="U22" s="247"/>
      <c r="V22" s="247"/>
      <c r="W22" s="247"/>
      <c r="X22" s="247"/>
      <c r="Y22" s="234"/>
      <c r="Z22" s="242" t="s">
        <v>585</v>
      </c>
      <c r="AA22" s="242">
        <v>0</v>
      </c>
      <c r="AB22" s="242">
        <v>0</v>
      </c>
      <c r="AC22" s="242">
        <v>0</v>
      </c>
      <c r="AD22" s="242">
        <v>0</v>
      </c>
      <c r="AE22" s="242">
        <v>0</v>
      </c>
      <c r="AF22" s="242"/>
      <c r="AG22" s="242" t="s">
        <v>585</v>
      </c>
      <c r="AH22" s="242">
        <v>0</v>
      </c>
      <c r="AI22" s="242">
        <v>0</v>
      </c>
      <c r="AJ22" s="242">
        <v>0</v>
      </c>
      <c r="AK22" s="242">
        <v>0</v>
      </c>
      <c r="AL22" s="242">
        <v>0</v>
      </c>
      <c r="AM22" s="234"/>
      <c r="AN22" s="242" t="s">
        <v>584</v>
      </c>
      <c r="AO22" s="242">
        <v>0</v>
      </c>
      <c r="AP22" s="242">
        <v>0</v>
      </c>
      <c r="AQ22" s="242">
        <v>0</v>
      </c>
      <c r="AR22" s="242">
        <v>0</v>
      </c>
      <c r="AS22" s="242">
        <v>0</v>
      </c>
      <c r="AT22" s="234"/>
      <c r="AU22" s="242" t="s">
        <v>585</v>
      </c>
      <c r="AV22" s="242">
        <v>0</v>
      </c>
      <c r="AW22" s="242">
        <v>0</v>
      </c>
      <c r="AX22" s="242">
        <v>0</v>
      </c>
      <c r="AY22" s="242">
        <v>0</v>
      </c>
      <c r="AZ22" s="242">
        <v>0</v>
      </c>
      <c r="BA22" s="234"/>
      <c r="BB22" s="242" t="s">
        <v>585</v>
      </c>
      <c r="BC22" s="242">
        <v>0</v>
      </c>
      <c r="BD22" s="242">
        <v>0</v>
      </c>
      <c r="BE22" s="242">
        <v>0</v>
      </c>
      <c r="BF22" s="242">
        <v>0</v>
      </c>
      <c r="BG22" s="242">
        <v>0</v>
      </c>
      <c r="BH22" s="236" t="s">
        <v>585</v>
      </c>
      <c r="BI22" s="242">
        <v>0</v>
      </c>
      <c r="BJ22" s="242">
        <v>0</v>
      </c>
      <c r="BK22" s="242">
        <v>0</v>
      </c>
      <c r="BL22" s="242">
        <v>0</v>
      </c>
      <c r="BM22" s="242">
        <v>0</v>
      </c>
      <c r="BN22" s="242"/>
      <c r="BO22" s="245" t="s">
        <v>462</v>
      </c>
      <c r="BP22" s="253" t="s">
        <v>523</v>
      </c>
      <c r="BQ22" s="253" t="s">
        <v>553</v>
      </c>
      <c r="BR22" s="253" t="s">
        <v>554</v>
      </c>
      <c r="BS22" s="234"/>
      <c r="BT22" s="234" t="s">
        <v>627</v>
      </c>
      <c r="BU22" s="254">
        <v>1</v>
      </c>
      <c r="BV22" s="234">
        <v>0</v>
      </c>
      <c r="BW22" s="234">
        <v>0</v>
      </c>
      <c r="BX22" s="234">
        <v>0</v>
      </c>
      <c r="BY22" s="234">
        <v>0</v>
      </c>
      <c r="BZ22" s="234">
        <v>1</v>
      </c>
      <c r="CA22" s="234">
        <v>1</v>
      </c>
      <c r="CB22" s="234">
        <v>0</v>
      </c>
      <c r="CC22" s="234"/>
      <c r="CD22" s="234"/>
      <c r="CE22" s="234"/>
      <c r="CF22" s="234"/>
      <c r="CG22" s="234"/>
      <c r="CH22" s="234"/>
      <c r="CI22" s="234"/>
      <c r="CJ22" s="234"/>
      <c r="CK22" s="234"/>
      <c r="CL22" s="234"/>
      <c r="CM22" s="234"/>
      <c r="CN22" s="234"/>
      <c r="CO22" s="234"/>
      <c r="CP22" s="234"/>
      <c r="CQ22" s="234"/>
      <c r="CR22" s="234"/>
      <c r="CS22" s="234" t="s">
        <v>654</v>
      </c>
      <c r="CT22" s="234">
        <v>20</v>
      </c>
      <c r="CU22" s="234" t="s">
        <v>651</v>
      </c>
      <c r="CV22" s="234">
        <v>-13874285068.289995</v>
      </c>
      <c r="CW22" s="234">
        <v>-16219484755</v>
      </c>
      <c r="CX22" s="234">
        <v>266</v>
      </c>
      <c r="CY22" s="234">
        <v>2012866711.4400001</v>
      </c>
      <c r="CZ22" s="234">
        <v>2216289000</v>
      </c>
      <c r="DA22" s="234">
        <v>45</v>
      </c>
      <c r="DB22" s="234">
        <v>15887151779.729994</v>
      </c>
      <c r="DC22" s="234">
        <v>18435773755</v>
      </c>
      <c r="DD22" s="234">
        <v>221</v>
      </c>
    </row>
    <row r="23" spans="1:108" x14ac:dyDescent="0.25">
      <c r="A23" s="157" t="s">
        <v>191</v>
      </c>
      <c r="B23" s="182" t="s">
        <v>211</v>
      </c>
      <c r="C23" s="183" t="s">
        <v>212</v>
      </c>
      <c r="D23" s="182" t="s">
        <v>213</v>
      </c>
      <c r="E23" s="213" t="s">
        <v>542</v>
      </c>
      <c r="F23" s="216" t="s">
        <v>429</v>
      </c>
      <c r="G23" s="213" t="s">
        <v>211</v>
      </c>
      <c r="H23" s="213" t="s">
        <v>531</v>
      </c>
      <c r="I23" s="159"/>
      <c r="J23" s="147" t="str">
        <f>K23&amp;L23</f>
        <v>PSell</v>
      </c>
      <c r="K23" s="223" t="s">
        <v>529</v>
      </c>
      <c r="L23" s="223" t="s">
        <v>530</v>
      </c>
      <c r="M23" s="227">
        <v>260739464020.56</v>
      </c>
      <c r="N23" s="157" t="s">
        <v>430</v>
      </c>
      <c r="O23" s="231" t="s">
        <v>211</v>
      </c>
      <c r="P23" s="231" t="s">
        <v>531</v>
      </c>
      <c r="Q23" s="228"/>
      <c r="S23" s="242"/>
      <c r="T23" s="247"/>
      <c r="U23" s="247"/>
      <c r="V23" s="247"/>
      <c r="W23" s="247"/>
      <c r="X23" s="247"/>
      <c r="Y23" s="234"/>
      <c r="Z23" s="242" t="s">
        <v>586</v>
      </c>
      <c r="AA23" s="242">
        <v>0</v>
      </c>
      <c r="AB23" s="242">
        <v>0</v>
      </c>
      <c r="AC23" s="242">
        <v>0</v>
      </c>
      <c r="AD23" s="242">
        <v>0</v>
      </c>
      <c r="AE23" s="242">
        <v>0</v>
      </c>
      <c r="AF23" s="242"/>
      <c r="AG23" s="242" t="s">
        <v>586</v>
      </c>
      <c r="AH23" s="242">
        <v>0</v>
      </c>
      <c r="AI23" s="242">
        <v>0</v>
      </c>
      <c r="AJ23" s="242">
        <v>0</v>
      </c>
      <c r="AK23" s="242">
        <v>0</v>
      </c>
      <c r="AL23" s="242">
        <v>0</v>
      </c>
      <c r="AM23" s="234"/>
      <c r="AN23" s="242" t="s">
        <v>585</v>
      </c>
      <c r="AO23" s="242">
        <v>0</v>
      </c>
      <c r="AP23" s="242">
        <v>0</v>
      </c>
      <c r="AQ23" s="242">
        <v>0</v>
      </c>
      <c r="AR23" s="242">
        <v>0</v>
      </c>
      <c r="AS23" s="242">
        <v>0</v>
      </c>
      <c r="AT23" s="234"/>
      <c r="AU23" s="242" t="s">
        <v>586</v>
      </c>
      <c r="AV23" s="242">
        <v>0</v>
      </c>
      <c r="AW23" s="242">
        <v>0</v>
      </c>
      <c r="AX23" s="242">
        <v>0</v>
      </c>
      <c r="AY23" s="242">
        <v>0</v>
      </c>
      <c r="AZ23" s="242">
        <v>0</v>
      </c>
      <c r="BA23" s="234"/>
      <c r="BB23" s="242" t="s">
        <v>586</v>
      </c>
      <c r="BC23" s="242">
        <v>0</v>
      </c>
      <c r="BD23" s="242">
        <v>0</v>
      </c>
      <c r="BE23" s="242">
        <v>0</v>
      </c>
      <c r="BF23" s="242">
        <v>0</v>
      </c>
      <c r="BG23" s="242">
        <v>0</v>
      </c>
      <c r="BH23" s="236" t="s">
        <v>586</v>
      </c>
      <c r="BI23" s="242">
        <v>0</v>
      </c>
      <c r="BJ23" s="242">
        <v>0</v>
      </c>
      <c r="BK23" s="242">
        <v>0</v>
      </c>
      <c r="BL23" s="242">
        <v>0</v>
      </c>
      <c r="BM23" s="242">
        <v>0</v>
      </c>
      <c r="BN23" s="242"/>
      <c r="BO23" s="236"/>
      <c r="BP23" s="252">
        <v>3241440351.8699999</v>
      </c>
      <c r="BQ23" s="252">
        <v>36940</v>
      </c>
      <c r="BR23" s="252">
        <v>108</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215</v>
      </c>
      <c r="C24" s="184">
        <v>38713</v>
      </c>
      <c r="D24" s="181">
        <v>17296.830000000002</v>
      </c>
      <c r="E24" s="212">
        <v>1</v>
      </c>
      <c r="F24" s="198"/>
      <c r="G24" s="212" t="s">
        <v>239</v>
      </c>
      <c r="H24" s="212">
        <v>26633.56768163</v>
      </c>
      <c r="I24" s="158"/>
      <c r="K24" s="220"/>
      <c r="L24" s="217"/>
      <c r="M24" s="217"/>
      <c r="O24" s="230" t="s">
        <v>256</v>
      </c>
      <c r="P24" s="230">
        <v>11209.99822851</v>
      </c>
      <c r="Q24" s="228"/>
      <c r="S24" s="242"/>
      <c r="T24" s="247"/>
      <c r="U24" s="247"/>
      <c r="V24" s="247"/>
      <c r="W24" s="247"/>
      <c r="X24" s="247"/>
      <c r="Y24" s="234"/>
      <c r="Z24" s="242" t="s">
        <v>587</v>
      </c>
      <c r="AA24" s="242">
        <v>0</v>
      </c>
      <c r="AB24" s="242">
        <v>0</v>
      </c>
      <c r="AC24" s="242">
        <v>0</v>
      </c>
      <c r="AD24" s="242">
        <v>0</v>
      </c>
      <c r="AE24" s="242">
        <v>0</v>
      </c>
      <c r="AF24" s="242"/>
      <c r="AG24" s="242" t="s">
        <v>587</v>
      </c>
      <c r="AH24" s="242">
        <v>0</v>
      </c>
      <c r="AI24" s="242">
        <v>0</v>
      </c>
      <c r="AJ24" s="242">
        <v>0</v>
      </c>
      <c r="AK24" s="242">
        <v>0</v>
      </c>
      <c r="AL24" s="242">
        <v>0</v>
      </c>
      <c r="AM24" s="234"/>
      <c r="AN24" s="242" t="s">
        <v>586</v>
      </c>
      <c r="AO24" s="242">
        <v>0</v>
      </c>
      <c r="AP24" s="242">
        <v>0</v>
      </c>
      <c r="AQ24" s="242">
        <v>0</v>
      </c>
      <c r="AR24" s="242">
        <v>0</v>
      </c>
      <c r="AS24" s="242">
        <v>0</v>
      </c>
      <c r="AT24" s="234"/>
      <c r="AU24" s="242" t="s">
        <v>587</v>
      </c>
      <c r="AV24" s="242">
        <v>0</v>
      </c>
      <c r="AW24" s="242">
        <v>0</v>
      </c>
      <c r="AX24" s="242">
        <v>0</v>
      </c>
      <c r="AY24" s="242">
        <v>0</v>
      </c>
      <c r="AZ24" s="242">
        <v>0</v>
      </c>
      <c r="BA24" s="234"/>
      <c r="BB24" s="242" t="s">
        <v>587</v>
      </c>
      <c r="BC24" s="242">
        <v>44000</v>
      </c>
      <c r="BD24" s="242">
        <v>10</v>
      </c>
      <c r="BE24" s="242">
        <v>1</v>
      </c>
      <c r="BF24" s="242">
        <v>210</v>
      </c>
      <c r="BG24" s="242">
        <v>0</v>
      </c>
      <c r="BH24" s="236" t="s">
        <v>587</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216</v>
      </c>
      <c r="C25" s="184">
        <v>38713</v>
      </c>
      <c r="D25" s="181">
        <v>20229.37</v>
      </c>
      <c r="E25" s="212">
        <v>1</v>
      </c>
      <c r="F25" s="198"/>
      <c r="G25" s="212" t="s">
        <v>256</v>
      </c>
      <c r="H25" s="212">
        <v>8989.69372449</v>
      </c>
      <c r="I25" s="158"/>
      <c r="K25" s="220"/>
      <c r="L25" s="217"/>
      <c r="M25" s="217"/>
      <c r="O25" s="230" t="s">
        <v>257</v>
      </c>
      <c r="P25" s="230">
        <v>9869.2834478900004</v>
      </c>
      <c r="Q25" s="228"/>
      <c r="S25" s="242"/>
      <c r="T25" s="247"/>
      <c r="U25" s="247"/>
      <c r="V25" s="247"/>
      <c r="W25" s="247"/>
      <c r="X25" s="247"/>
      <c r="Y25" s="234"/>
      <c r="Z25" s="242" t="s">
        <v>588</v>
      </c>
      <c r="AA25" s="242">
        <v>0</v>
      </c>
      <c r="AB25" s="242">
        <v>0</v>
      </c>
      <c r="AC25" s="242">
        <v>0</v>
      </c>
      <c r="AD25" s="242">
        <v>0</v>
      </c>
      <c r="AE25" s="242">
        <v>0</v>
      </c>
      <c r="AF25" s="242"/>
      <c r="AG25" s="242" t="s">
        <v>588</v>
      </c>
      <c r="AH25" s="242">
        <v>0</v>
      </c>
      <c r="AI25" s="242">
        <v>0</v>
      </c>
      <c r="AJ25" s="242">
        <v>0</v>
      </c>
      <c r="AK25" s="242">
        <v>0</v>
      </c>
      <c r="AL25" s="242">
        <v>0</v>
      </c>
      <c r="AM25" s="234"/>
      <c r="AN25" s="242" t="s">
        <v>587</v>
      </c>
      <c r="AO25" s="242">
        <v>0</v>
      </c>
      <c r="AP25" s="242">
        <v>0</v>
      </c>
      <c r="AQ25" s="242">
        <v>0</v>
      </c>
      <c r="AR25" s="242">
        <v>0</v>
      </c>
      <c r="AS25" s="242">
        <v>0</v>
      </c>
      <c r="AT25" s="234"/>
      <c r="AU25" s="242" t="s">
        <v>588</v>
      </c>
      <c r="AV25" s="242">
        <v>0</v>
      </c>
      <c r="AW25" s="242">
        <v>0</v>
      </c>
      <c r="AX25" s="242">
        <v>0</v>
      </c>
      <c r="AY25" s="242">
        <v>0</v>
      </c>
      <c r="AZ25" s="242">
        <v>0</v>
      </c>
      <c r="BA25" s="234"/>
      <c r="BB25" s="242" t="s">
        <v>588</v>
      </c>
      <c r="BC25" s="242">
        <v>0</v>
      </c>
      <c r="BD25" s="242">
        <v>0</v>
      </c>
      <c r="BE25" s="242">
        <v>0</v>
      </c>
      <c r="BF25" s="242">
        <v>0</v>
      </c>
      <c r="BG25" s="242">
        <v>0</v>
      </c>
      <c r="BH25" s="236" t="s">
        <v>588</v>
      </c>
      <c r="BI25" s="242">
        <v>0</v>
      </c>
      <c r="BJ25" s="242">
        <v>0</v>
      </c>
      <c r="BK25" s="242">
        <v>0</v>
      </c>
      <c r="BL25" s="242">
        <v>0</v>
      </c>
      <c r="BM25" s="242">
        <v>0</v>
      </c>
      <c r="BN25" s="242"/>
      <c r="BO25" s="245" t="s">
        <v>465</v>
      </c>
      <c r="BP25" s="253" t="s">
        <v>555</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217</v>
      </c>
      <c r="C26" s="184">
        <v>38628</v>
      </c>
      <c r="D26" s="181">
        <v>10207.67</v>
      </c>
      <c r="E26" s="212">
        <v>1</v>
      </c>
      <c r="F26" s="198"/>
      <c r="G26" s="212" t="s">
        <v>257</v>
      </c>
      <c r="H26" s="212">
        <v>8584.4601382500005</v>
      </c>
      <c r="I26" s="158"/>
      <c r="J26" s="152"/>
      <c r="K26" s="221"/>
      <c r="L26" s="217"/>
      <c r="M26" s="217"/>
      <c r="O26" s="230" t="s">
        <v>258</v>
      </c>
      <c r="P26" s="230">
        <v>10024.041434340001</v>
      </c>
      <c r="Q26" s="228"/>
      <c r="S26" s="242"/>
      <c r="T26" s="247"/>
      <c r="U26" s="247"/>
      <c r="V26" s="247"/>
      <c r="W26" s="247"/>
      <c r="X26" s="247"/>
      <c r="Y26" s="234"/>
      <c r="Z26" s="242" t="s">
        <v>589</v>
      </c>
      <c r="AA26" s="242">
        <v>0</v>
      </c>
      <c r="AB26" s="242">
        <v>0</v>
      </c>
      <c r="AC26" s="242">
        <v>0</v>
      </c>
      <c r="AD26" s="242">
        <v>0</v>
      </c>
      <c r="AE26" s="242">
        <v>0</v>
      </c>
      <c r="AF26" s="242"/>
      <c r="AG26" s="242" t="s">
        <v>589</v>
      </c>
      <c r="AH26" s="242">
        <v>0</v>
      </c>
      <c r="AI26" s="242">
        <v>0</v>
      </c>
      <c r="AJ26" s="242">
        <v>0</v>
      </c>
      <c r="AK26" s="242">
        <v>0</v>
      </c>
      <c r="AL26" s="242">
        <v>0</v>
      </c>
      <c r="AM26" s="234"/>
      <c r="AN26" s="242" t="s">
        <v>588</v>
      </c>
      <c r="AO26" s="242">
        <v>0</v>
      </c>
      <c r="AP26" s="242">
        <v>0</v>
      </c>
      <c r="AQ26" s="242">
        <v>0</v>
      </c>
      <c r="AR26" s="242">
        <v>0</v>
      </c>
      <c r="AS26" s="242">
        <v>0</v>
      </c>
      <c r="AT26" s="234"/>
      <c r="AU26" s="242" t="s">
        <v>589</v>
      </c>
      <c r="AV26" s="242">
        <v>0</v>
      </c>
      <c r="AW26" s="242">
        <v>0</v>
      </c>
      <c r="AX26" s="242">
        <v>0</v>
      </c>
      <c r="AY26" s="242">
        <v>0</v>
      </c>
      <c r="AZ26" s="242">
        <v>0</v>
      </c>
      <c r="BA26" s="234"/>
      <c r="BB26" s="242" t="s">
        <v>605</v>
      </c>
      <c r="BC26" s="242">
        <v>0</v>
      </c>
      <c r="BD26" s="242">
        <v>0</v>
      </c>
      <c r="BE26" s="242">
        <v>0</v>
      </c>
      <c r="BF26" s="242">
        <v>0</v>
      </c>
      <c r="BG26" s="242">
        <v>0</v>
      </c>
      <c r="BH26" s="236" t="s">
        <v>605</v>
      </c>
      <c r="BI26" s="242">
        <v>0</v>
      </c>
      <c r="BJ26" s="242">
        <v>0</v>
      </c>
      <c r="BK26" s="242">
        <v>0</v>
      </c>
      <c r="BL26" s="242">
        <v>0</v>
      </c>
      <c r="BM26" s="242">
        <v>0</v>
      </c>
      <c r="BN26" s="242"/>
      <c r="BO26" s="236"/>
      <c r="BP26" s="252">
        <v>1030319</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218</v>
      </c>
      <c r="C27" s="184">
        <v>38713</v>
      </c>
      <c r="D27" s="181">
        <v>17257.37</v>
      </c>
      <c r="E27" s="212">
        <v>1</v>
      </c>
      <c r="F27" s="198"/>
      <c r="G27" s="212" t="s">
        <v>258</v>
      </c>
      <c r="H27" s="212">
        <v>2859.19817289</v>
      </c>
      <c r="I27" s="158"/>
      <c r="J27" s="152"/>
      <c r="K27" s="220"/>
      <c r="L27" s="217"/>
      <c r="M27" s="217"/>
      <c r="O27" s="230" t="s">
        <v>259</v>
      </c>
      <c r="P27" s="230">
        <v>2842.5448291500002</v>
      </c>
      <c r="Q27" s="228"/>
      <c r="S27" s="242"/>
      <c r="T27" s="247"/>
      <c r="U27" s="247"/>
      <c r="V27" s="247"/>
      <c r="W27" s="247"/>
      <c r="X27" s="247"/>
      <c r="Y27" s="234"/>
      <c r="Z27" s="242" t="s">
        <v>590</v>
      </c>
      <c r="AA27" s="242">
        <v>0</v>
      </c>
      <c r="AB27" s="242">
        <v>0</v>
      </c>
      <c r="AC27" s="242">
        <v>0</v>
      </c>
      <c r="AD27" s="242">
        <v>0</v>
      </c>
      <c r="AE27" s="242">
        <v>0</v>
      </c>
      <c r="AF27" s="242"/>
      <c r="AG27" s="242" t="s">
        <v>590</v>
      </c>
      <c r="AH27" s="242">
        <v>0</v>
      </c>
      <c r="AI27" s="242">
        <v>0</v>
      </c>
      <c r="AJ27" s="242">
        <v>0</v>
      </c>
      <c r="AK27" s="242">
        <v>0</v>
      </c>
      <c r="AL27" s="242">
        <v>0</v>
      </c>
      <c r="AM27" s="234"/>
      <c r="AN27" s="242" t="s">
        <v>604</v>
      </c>
      <c r="AO27" s="242">
        <v>0</v>
      </c>
      <c r="AP27" s="242">
        <v>0</v>
      </c>
      <c r="AQ27" s="242">
        <v>0</v>
      </c>
      <c r="AR27" s="242">
        <v>21750</v>
      </c>
      <c r="AS27" s="242">
        <v>0</v>
      </c>
      <c r="AT27" s="234"/>
      <c r="AU27" s="242" t="s">
        <v>590</v>
      </c>
      <c r="AV27" s="242">
        <v>0</v>
      </c>
      <c r="AW27" s="242">
        <v>0</v>
      </c>
      <c r="AX27" s="242">
        <v>0</v>
      </c>
      <c r="AY27" s="242">
        <v>0</v>
      </c>
      <c r="AZ27" s="242">
        <v>0</v>
      </c>
      <c r="BA27" s="234"/>
      <c r="BB27" s="242" t="s">
        <v>604</v>
      </c>
      <c r="BC27" s="242">
        <v>0</v>
      </c>
      <c r="BD27" s="242">
        <v>0</v>
      </c>
      <c r="BE27" s="242">
        <v>0</v>
      </c>
      <c r="BF27" s="242">
        <v>0</v>
      </c>
      <c r="BG27" s="242">
        <v>0</v>
      </c>
      <c r="BH27" s="236" t="s">
        <v>604</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499</v>
      </c>
      <c r="CS27" s="265" t="s">
        <v>634</v>
      </c>
      <c r="CT27" s="264" t="s">
        <v>635</v>
      </c>
      <c r="CU27" s="264" t="s">
        <v>636</v>
      </c>
      <c r="CV27" s="264" t="s">
        <v>637</v>
      </c>
      <c r="CW27" s="264" t="s">
        <v>638</v>
      </c>
      <c r="CX27" s="264" t="s">
        <v>639</v>
      </c>
      <c r="CY27" s="264" t="s">
        <v>640</v>
      </c>
      <c r="CZ27" s="264" t="s">
        <v>641</v>
      </c>
      <c r="DA27" s="264" t="s">
        <v>642</v>
      </c>
      <c r="DB27" s="264" t="s">
        <v>643</v>
      </c>
      <c r="DC27" s="264" t="s">
        <v>644</v>
      </c>
      <c r="DD27" s="264" t="s">
        <v>645</v>
      </c>
    </row>
    <row r="28" spans="1:108" ht="14.4" x14ac:dyDescent="0.3">
      <c r="B28" s="181" t="s">
        <v>219</v>
      </c>
      <c r="C28" s="184">
        <v>38716</v>
      </c>
      <c r="D28" s="181">
        <v>10070.700000000001</v>
      </c>
      <c r="E28" s="212">
        <v>1</v>
      </c>
      <c r="F28" s="198"/>
      <c r="G28" s="212" t="s">
        <v>259</v>
      </c>
      <c r="H28" s="212">
        <v>2360.0613816199998</v>
      </c>
      <c r="I28" s="158"/>
      <c r="J28" s="152"/>
      <c r="K28" s="220"/>
      <c r="L28" s="222"/>
      <c r="M28" s="225"/>
      <c r="O28" s="230" t="s">
        <v>260</v>
      </c>
      <c r="P28" s="230">
        <v>2732.3426792499999</v>
      </c>
      <c r="Q28" s="228"/>
      <c r="S28" s="234"/>
      <c r="T28" s="234"/>
      <c r="U28" s="234"/>
      <c r="V28" s="234"/>
      <c r="W28" s="234"/>
      <c r="X28" s="234"/>
      <c r="Y28" s="234"/>
      <c r="Z28" s="242" t="s">
        <v>591</v>
      </c>
      <c r="AA28" s="242">
        <v>0</v>
      </c>
      <c r="AB28" s="242">
        <v>0</v>
      </c>
      <c r="AC28" s="242">
        <v>0</v>
      </c>
      <c r="AD28" s="242">
        <v>0</v>
      </c>
      <c r="AE28" s="242">
        <v>0</v>
      </c>
      <c r="AF28" s="242"/>
      <c r="AG28" s="242" t="s">
        <v>591</v>
      </c>
      <c r="AH28" s="242">
        <v>0</v>
      </c>
      <c r="AI28" s="242">
        <v>0</v>
      </c>
      <c r="AJ28" s="242">
        <v>0</v>
      </c>
      <c r="AK28" s="242">
        <v>0</v>
      </c>
      <c r="AL28" s="242">
        <v>0</v>
      </c>
      <c r="AM28" s="234"/>
      <c r="AN28" s="242" t="s">
        <v>589</v>
      </c>
      <c r="AO28" s="242">
        <v>0</v>
      </c>
      <c r="AP28" s="242">
        <v>0</v>
      </c>
      <c r="AQ28" s="242">
        <v>0</v>
      </c>
      <c r="AR28" s="242">
        <v>0</v>
      </c>
      <c r="AS28" s="242">
        <v>0</v>
      </c>
      <c r="AT28" s="234"/>
      <c r="AU28" s="242" t="s">
        <v>591</v>
      </c>
      <c r="AV28" s="242">
        <v>0</v>
      </c>
      <c r="AW28" s="242">
        <v>0</v>
      </c>
      <c r="AX28" s="242">
        <v>0</v>
      </c>
      <c r="AY28" s="242">
        <v>0</v>
      </c>
      <c r="AZ28" s="242">
        <v>0</v>
      </c>
      <c r="BA28" s="234"/>
      <c r="BB28" s="242" t="s">
        <v>589</v>
      </c>
      <c r="BC28" s="242">
        <v>0</v>
      </c>
      <c r="BD28" s="242">
        <v>0</v>
      </c>
      <c r="BE28" s="242">
        <v>0</v>
      </c>
      <c r="BF28" s="242">
        <v>0</v>
      </c>
      <c r="BG28" s="242">
        <v>0</v>
      </c>
      <c r="BH28" s="236" t="s">
        <v>589</v>
      </c>
      <c r="BI28" s="242">
        <v>0</v>
      </c>
      <c r="BJ28" s="242">
        <v>0</v>
      </c>
      <c r="BK28" s="242">
        <v>0</v>
      </c>
      <c r="BL28" s="242">
        <v>0</v>
      </c>
      <c r="BM28" s="242">
        <v>0</v>
      </c>
      <c r="BN28" s="242"/>
      <c r="BO28" s="245" t="s">
        <v>466</v>
      </c>
      <c r="BP28" s="253" t="s">
        <v>555</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2019</v>
      </c>
      <c r="CT28" s="264">
        <v>22</v>
      </c>
      <c r="CU28" s="264" t="s">
        <v>646</v>
      </c>
      <c r="CV28" s="264">
        <v>0</v>
      </c>
      <c r="CW28" s="264">
        <v>9578692381</v>
      </c>
      <c r="CX28" s="264">
        <v>1122</v>
      </c>
      <c r="CY28" s="264">
        <v>0</v>
      </c>
      <c r="CZ28" s="264">
        <v>52009641922</v>
      </c>
      <c r="DA28" s="264">
        <v>632</v>
      </c>
      <c r="DB28" s="264">
        <v>0</v>
      </c>
      <c r="DC28" s="264">
        <v>42430949541</v>
      </c>
      <c r="DD28" s="264">
        <v>490</v>
      </c>
    </row>
    <row r="29" spans="1:108" x14ac:dyDescent="0.25">
      <c r="B29" s="181" t="s">
        <v>220</v>
      </c>
      <c r="C29" s="184">
        <v>38677</v>
      </c>
      <c r="D29" s="181">
        <v>28766.959999999999</v>
      </c>
      <c r="E29" s="212">
        <v>1</v>
      </c>
      <c r="F29" s="198"/>
      <c r="G29" s="212" t="s">
        <v>260</v>
      </c>
      <c r="H29" s="212">
        <v>2238.03482166</v>
      </c>
      <c r="I29" s="158"/>
      <c r="J29" s="152"/>
      <c r="K29" s="220"/>
      <c r="L29" s="217"/>
      <c r="M29" s="217"/>
      <c r="O29" s="230" t="s">
        <v>92</v>
      </c>
      <c r="P29" s="230">
        <v>3224.9869544799999</v>
      </c>
      <c r="Q29" s="228"/>
      <c r="S29" s="234"/>
      <c r="T29" s="234"/>
      <c r="U29" s="234"/>
      <c r="V29" s="234"/>
      <c r="W29" s="234"/>
      <c r="X29" s="234"/>
      <c r="Y29" s="234"/>
      <c r="Z29" s="242" t="s">
        <v>592</v>
      </c>
      <c r="AA29" s="242">
        <v>46392367.240000002</v>
      </c>
      <c r="AB29" s="242">
        <v>2811</v>
      </c>
      <c r="AC29" s="242">
        <v>162</v>
      </c>
      <c r="AD29" s="242">
        <v>60126</v>
      </c>
      <c r="AE29" s="242">
        <v>0</v>
      </c>
      <c r="AF29" s="242"/>
      <c r="AG29" s="242" t="s">
        <v>592</v>
      </c>
      <c r="AH29" s="242">
        <v>1496352.15</v>
      </c>
      <c r="AI29" s="242">
        <v>251</v>
      </c>
      <c r="AJ29" s="242">
        <v>13</v>
      </c>
      <c r="AK29" s="242">
        <v>2646</v>
      </c>
      <c r="AL29" s="242">
        <v>0</v>
      </c>
      <c r="AM29" s="234"/>
      <c r="AN29" s="242" t="s">
        <v>590</v>
      </c>
      <c r="AO29" s="242">
        <v>0</v>
      </c>
      <c r="AP29" s="242">
        <v>0</v>
      </c>
      <c r="AQ29" s="242">
        <v>0</v>
      </c>
      <c r="AR29" s="242">
        <v>0</v>
      </c>
      <c r="AS29" s="242">
        <v>0</v>
      </c>
      <c r="AT29" s="234"/>
      <c r="AU29" s="242" t="s">
        <v>592</v>
      </c>
      <c r="AV29" s="242">
        <v>315450.59999999998</v>
      </c>
      <c r="AW29" s="242">
        <v>40</v>
      </c>
      <c r="AX29" s="242">
        <v>9</v>
      </c>
      <c r="AY29" s="242">
        <v>2343</v>
      </c>
      <c r="AZ29" s="242">
        <v>0</v>
      </c>
      <c r="BA29" s="234"/>
      <c r="BB29" s="242" t="s">
        <v>590</v>
      </c>
      <c r="BC29" s="242">
        <v>0</v>
      </c>
      <c r="BD29" s="242">
        <v>0</v>
      </c>
      <c r="BE29" s="242">
        <v>0</v>
      </c>
      <c r="BF29" s="242">
        <v>0</v>
      </c>
      <c r="BG29" s="242">
        <v>0</v>
      </c>
      <c r="BH29" s="236" t="s">
        <v>590</v>
      </c>
      <c r="BI29" s="242">
        <v>0</v>
      </c>
      <c r="BJ29" s="242">
        <v>0</v>
      </c>
      <c r="BK29" s="242">
        <v>0</v>
      </c>
      <c r="BL29" s="242">
        <v>0</v>
      </c>
      <c r="BM29" s="242">
        <v>0</v>
      </c>
      <c r="BN29" s="242"/>
      <c r="BO29" s="236"/>
      <c r="BP29" s="252">
        <v>426139</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2019</v>
      </c>
      <c r="CT29" s="264">
        <v>25</v>
      </c>
      <c r="CU29" s="264" t="s">
        <v>647</v>
      </c>
      <c r="CV29" s="264">
        <v>186160274767.6799</v>
      </c>
      <c r="CW29" s="264">
        <v>201954200000</v>
      </c>
      <c r="CX29" s="264">
        <v>1519</v>
      </c>
      <c r="CY29" s="264">
        <v>266837695774.00983</v>
      </c>
      <c r="CZ29" s="264">
        <v>283024700000</v>
      </c>
      <c r="DA29" s="264">
        <v>1300</v>
      </c>
      <c r="DB29" s="264">
        <v>80677421006.329987</v>
      </c>
      <c r="DC29" s="264">
        <v>81070500000</v>
      </c>
      <c r="DD29" s="264">
        <v>219</v>
      </c>
    </row>
    <row r="30" spans="1:108" x14ac:dyDescent="0.25">
      <c r="B30" s="181" t="s">
        <v>221</v>
      </c>
      <c r="C30" s="184">
        <v>37432</v>
      </c>
      <c r="D30" s="181">
        <v>30613.119999999999</v>
      </c>
      <c r="E30" s="212">
        <v>1</v>
      </c>
      <c r="F30" s="198"/>
      <c r="G30" s="212" t="s">
        <v>92</v>
      </c>
      <c r="H30" s="212">
        <v>2677.47117566</v>
      </c>
      <c r="I30" s="158"/>
      <c r="J30" s="152"/>
      <c r="K30" s="220"/>
      <c r="L30" s="217"/>
      <c r="M30" s="217"/>
      <c r="O30" s="230" t="s">
        <v>62</v>
      </c>
      <c r="P30" s="230">
        <v>2833.2530883600002</v>
      </c>
      <c r="Q30" s="228"/>
      <c r="S30" s="243"/>
      <c r="T30" s="246"/>
      <c r="U30" s="246"/>
      <c r="V30" s="246"/>
      <c r="W30" s="246"/>
      <c r="X30" s="246"/>
      <c r="Y30" s="234"/>
      <c r="Z30" s="242" t="s">
        <v>593</v>
      </c>
      <c r="AA30" s="242">
        <v>0</v>
      </c>
      <c r="AB30" s="242">
        <v>0</v>
      </c>
      <c r="AC30" s="242">
        <v>0</v>
      </c>
      <c r="AD30" s="242">
        <v>0</v>
      </c>
      <c r="AE30" s="242">
        <v>0</v>
      </c>
      <c r="AF30" s="242"/>
      <c r="AG30" s="242" t="s">
        <v>593</v>
      </c>
      <c r="AH30" s="242">
        <v>0</v>
      </c>
      <c r="AI30" s="242">
        <v>0</v>
      </c>
      <c r="AJ30" s="242">
        <v>0</v>
      </c>
      <c r="AK30" s="242">
        <v>0</v>
      </c>
      <c r="AL30" s="242">
        <v>0</v>
      </c>
      <c r="AM30" s="234"/>
      <c r="AN30" s="242" t="s">
        <v>591</v>
      </c>
      <c r="AO30" s="242">
        <v>0</v>
      </c>
      <c r="AP30" s="242">
        <v>0</v>
      </c>
      <c r="AQ30" s="242">
        <v>0</v>
      </c>
      <c r="AR30" s="242">
        <v>0</v>
      </c>
      <c r="AS30" s="242">
        <v>0</v>
      </c>
      <c r="AT30" s="234"/>
      <c r="AU30" s="242" t="s">
        <v>593</v>
      </c>
      <c r="AV30" s="242">
        <v>0</v>
      </c>
      <c r="AW30" s="242">
        <v>0</v>
      </c>
      <c r="AX30" s="242">
        <v>0</v>
      </c>
      <c r="AY30" s="242">
        <v>0</v>
      </c>
      <c r="AZ30" s="242">
        <v>0</v>
      </c>
      <c r="BA30" s="234"/>
      <c r="BB30" s="242" t="s">
        <v>591</v>
      </c>
      <c r="BC30" s="242">
        <v>0</v>
      </c>
      <c r="BD30" s="242">
        <v>0</v>
      </c>
      <c r="BE30" s="242">
        <v>0</v>
      </c>
      <c r="BF30" s="242">
        <v>0</v>
      </c>
      <c r="BG30" s="242">
        <v>0</v>
      </c>
      <c r="BH30" s="236" t="s">
        <v>591</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2019</v>
      </c>
      <c r="CT30" s="264">
        <v>25</v>
      </c>
      <c r="CU30" s="264" t="s">
        <v>648</v>
      </c>
      <c r="CV30" s="264">
        <v>-182605870518.04987</v>
      </c>
      <c r="CW30" s="264">
        <v>-198803000000</v>
      </c>
      <c r="CX30" s="264">
        <v>1460</v>
      </c>
      <c r="CY30" s="264">
        <v>74966383123.73999</v>
      </c>
      <c r="CZ30" s="264">
        <v>75191000000</v>
      </c>
      <c r="DA30" s="264">
        <v>195</v>
      </c>
      <c r="DB30" s="264">
        <v>257572253641.78992</v>
      </c>
      <c r="DC30" s="264">
        <v>273994000000</v>
      </c>
      <c r="DD30" s="264">
        <v>1265</v>
      </c>
    </row>
    <row r="31" spans="1:108" x14ac:dyDescent="0.25">
      <c r="B31" s="181" t="s">
        <v>222</v>
      </c>
      <c r="C31" s="184">
        <v>38425</v>
      </c>
      <c r="D31" s="181">
        <v>14581.36</v>
      </c>
      <c r="E31" s="212">
        <v>1</v>
      </c>
      <c r="F31" s="203"/>
      <c r="G31" s="212" t="s">
        <v>62</v>
      </c>
      <c r="H31" s="212">
        <v>2953.8917964699999</v>
      </c>
      <c r="I31" s="158"/>
      <c r="J31" s="153"/>
      <c r="K31" s="218"/>
      <c r="L31" s="217"/>
      <c r="M31" s="217"/>
      <c r="O31" s="230" t="s">
        <v>261</v>
      </c>
      <c r="P31" s="230">
        <v>16555.99532744</v>
      </c>
      <c r="Q31" s="228"/>
      <c r="R31" s="152"/>
      <c r="S31" s="242"/>
      <c r="T31" s="247"/>
      <c r="U31" s="247"/>
      <c r="V31" s="247"/>
      <c r="W31" s="247"/>
      <c r="X31" s="247"/>
      <c r="Y31" s="234"/>
      <c r="Z31" s="242" t="s">
        <v>594</v>
      </c>
      <c r="AA31" s="242">
        <v>0</v>
      </c>
      <c r="AB31" s="242">
        <v>0</v>
      </c>
      <c r="AC31" s="242">
        <v>0</v>
      </c>
      <c r="AD31" s="242">
        <v>0</v>
      </c>
      <c r="AE31" s="242">
        <v>0</v>
      </c>
      <c r="AF31" s="242"/>
      <c r="AG31" s="242" t="s">
        <v>594</v>
      </c>
      <c r="AH31" s="242">
        <v>0</v>
      </c>
      <c r="AI31" s="242">
        <v>0</v>
      </c>
      <c r="AJ31" s="242">
        <v>0</v>
      </c>
      <c r="AK31" s="242">
        <v>0</v>
      </c>
      <c r="AL31" s="242">
        <v>0</v>
      </c>
      <c r="AM31" s="234"/>
      <c r="AN31" s="242" t="s">
        <v>592</v>
      </c>
      <c r="AO31" s="242">
        <v>2956894.26</v>
      </c>
      <c r="AP31" s="242">
        <v>612</v>
      </c>
      <c r="AQ31" s="242">
        <v>76</v>
      </c>
      <c r="AR31" s="242">
        <v>45059</v>
      </c>
      <c r="AS31" s="242">
        <v>0</v>
      </c>
      <c r="AT31" s="234"/>
      <c r="AU31" s="242" t="s">
        <v>594</v>
      </c>
      <c r="AV31" s="242">
        <v>0</v>
      </c>
      <c r="AW31" s="242">
        <v>0</v>
      </c>
      <c r="AX31" s="242">
        <v>0</v>
      </c>
      <c r="AY31" s="242">
        <v>0</v>
      </c>
      <c r="AZ31" s="242">
        <v>0</v>
      </c>
      <c r="BA31" s="234"/>
      <c r="BB31" s="242" t="s">
        <v>606</v>
      </c>
      <c r="BC31" s="242">
        <v>0</v>
      </c>
      <c r="BD31" s="242">
        <v>0</v>
      </c>
      <c r="BE31" s="242">
        <v>0</v>
      </c>
      <c r="BF31" s="242">
        <v>0</v>
      </c>
      <c r="BG31" s="242">
        <v>0</v>
      </c>
      <c r="BH31" s="236" t="s">
        <v>606</v>
      </c>
      <c r="BI31" s="242">
        <v>0</v>
      </c>
      <c r="BJ31" s="242">
        <v>0</v>
      </c>
      <c r="BK31" s="242">
        <v>0</v>
      </c>
      <c r="BL31" s="242">
        <v>0</v>
      </c>
      <c r="BM31" s="242">
        <v>0</v>
      </c>
      <c r="BN31" s="242"/>
      <c r="BO31" s="245" t="s">
        <v>449</v>
      </c>
      <c r="BP31" s="253" t="s">
        <v>523</v>
      </c>
      <c r="BQ31" s="253" t="s">
        <v>553</v>
      </c>
      <c r="BR31" s="253" t="s">
        <v>554</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2019</v>
      </c>
      <c r="CT31" s="264">
        <v>163</v>
      </c>
      <c r="CU31" s="264" t="s">
        <v>649</v>
      </c>
      <c r="CV31" s="264">
        <v>-17528964057.099976</v>
      </c>
      <c r="CW31" s="264">
        <v>-17105055563</v>
      </c>
      <c r="CX31" s="264">
        <v>2457</v>
      </c>
      <c r="CY31" s="264">
        <v>29372272613.629971</v>
      </c>
      <c r="CZ31" s="264">
        <v>28844755125</v>
      </c>
      <c r="DA31" s="264">
        <v>1136</v>
      </c>
      <c r="DB31" s="264">
        <v>46901236670.73008</v>
      </c>
      <c r="DC31" s="264">
        <v>45949810688</v>
      </c>
      <c r="DD31" s="264">
        <v>1321</v>
      </c>
    </row>
    <row r="32" spans="1:108" x14ac:dyDescent="0.25">
      <c r="B32" s="181" t="s">
        <v>223</v>
      </c>
      <c r="C32" s="184">
        <v>38715</v>
      </c>
      <c r="D32" s="181">
        <v>17673.63</v>
      </c>
      <c r="E32" s="212">
        <v>1</v>
      </c>
      <c r="F32" s="198"/>
      <c r="G32" s="212" t="s">
        <v>261</v>
      </c>
      <c r="H32" s="212">
        <v>14632.839084499999</v>
      </c>
      <c r="I32" s="158"/>
      <c r="J32" s="152"/>
      <c r="K32" s="218"/>
      <c r="L32" s="217"/>
      <c r="M32" s="217"/>
      <c r="O32" s="230" t="s">
        <v>105</v>
      </c>
      <c r="P32" s="230">
        <v>55.346441560000002</v>
      </c>
      <c r="Q32" s="228"/>
      <c r="R32" s="152"/>
      <c r="S32" s="242"/>
      <c r="T32" s="247"/>
      <c r="U32" s="247"/>
      <c r="V32" s="247"/>
      <c r="W32" s="247"/>
      <c r="X32" s="247"/>
      <c r="Y32" s="234"/>
      <c r="Z32" s="242" t="s">
        <v>595</v>
      </c>
      <c r="AA32" s="242">
        <v>0</v>
      </c>
      <c r="AB32" s="242">
        <v>0</v>
      </c>
      <c r="AC32" s="242">
        <v>0</v>
      </c>
      <c r="AD32" s="242">
        <v>0</v>
      </c>
      <c r="AE32" s="242">
        <v>0</v>
      </c>
      <c r="AF32" s="242"/>
      <c r="AG32" s="242" t="s">
        <v>595</v>
      </c>
      <c r="AH32" s="242">
        <v>0</v>
      </c>
      <c r="AI32" s="242">
        <v>0</v>
      </c>
      <c r="AJ32" s="242">
        <v>0</v>
      </c>
      <c r="AK32" s="242">
        <v>0</v>
      </c>
      <c r="AL32" s="242">
        <v>0</v>
      </c>
      <c r="AM32" s="234"/>
      <c r="AN32" s="242" t="s">
        <v>593</v>
      </c>
      <c r="AO32" s="242">
        <v>0</v>
      </c>
      <c r="AP32" s="242">
        <v>0</v>
      </c>
      <c r="AQ32" s="242">
        <v>0</v>
      </c>
      <c r="AR32" s="242">
        <v>0</v>
      </c>
      <c r="AS32" s="242">
        <v>0</v>
      </c>
      <c r="AT32" s="234"/>
      <c r="AU32" s="242" t="s">
        <v>595</v>
      </c>
      <c r="AV32" s="242">
        <v>0</v>
      </c>
      <c r="AW32" s="242">
        <v>0</v>
      </c>
      <c r="AX32" s="242">
        <v>0</v>
      </c>
      <c r="AY32" s="242">
        <v>0</v>
      </c>
      <c r="AZ32" s="242">
        <v>0</v>
      </c>
      <c r="BA32" s="234"/>
      <c r="BB32" s="242" t="s">
        <v>607</v>
      </c>
      <c r="BC32" s="242">
        <v>0</v>
      </c>
      <c r="BD32" s="242">
        <v>0</v>
      </c>
      <c r="BE32" s="242">
        <v>0</v>
      </c>
      <c r="BF32" s="242">
        <v>0</v>
      </c>
      <c r="BG32" s="242">
        <v>0</v>
      </c>
      <c r="BH32" s="236" t="s">
        <v>607</v>
      </c>
      <c r="BI32" s="242">
        <v>0</v>
      </c>
      <c r="BJ32" s="242">
        <v>0</v>
      </c>
      <c r="BK32" s="242">
        <v>0</v>
      </c>
      <c r="BL32" s="242">
        <v>0</v>
      </c>
      <c r="BM32" s="242">
        <v>0</v>
      </c>
      <c r="BN32" s="242"/>
      <c r="BO32" s="234"/>
      <c r="BP32" s="252">
        <v>338337860200.79004</v>
      </c>
      <c r="BQ32" s="252">
        <v>3146910</v>
      </c>
      <c r="BR32" s="252">
        <v>4106</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2019</v>
      </c>
      <c r="CT32" s="264">
        <v>99</v>
      </c>
      <c r="CU32" s="264" t="s">
        <v>650</v>
      </c>
      <c r="CV32" s="264">
        <v>34025234825.26004</v>
      </c>
      <c r="CW32" s="264">
        <v>36099732937</v>
      </c>
      <c r="CX32" s="264">
        <v>8827</v>
      </c>
      <c r="CY32" s="264">
        <v>289140044743.25977</v>
      </c>
      <c r="CZ32" s="264">
        <v>287385505192</v>
      </c>
      <c r="DA32" s="264">
        <v>4645</v>
      </c>
      <c r="DB32" s="264">
        <v>255114809917.99963</v>
      </c>
      <c r="DC32" s="264">
        <v>251285772255</v>
      </c>
      <c r="DD32" s="264">
        <v>4182</v>
      </c>
    </row>
    <row r="33" spans="1:108" x14ac:dyDescent="0.25">
      <c r="B33" s="181" t="s">
        <v>224</v>
      </c>
      <c r="C33" s="184">
        <v>38715</v>
      </c>
      <c r="D33" s="181">
        <v>34075.21</v>
      </c>
      <c r="E33" s="212">
        <v>1</v>
      </c>
      <c r="F33" s="199"/>
      <c r="G33" s="212" t="s">
        <v>105</v>
      </c>
      <c r="H33" s="212">
        <v>36.814839769999999</v>
      </c>
      <c r="I33" s="158"/>
      <c r="J33" s="152"/>
      <c r="K33" s="217"/>
      <c r="L33" s="217"/>
      <c r="M33" s="217"/>
      <c r="O33" s="230" t="s">
        <v>107</v>
      </c>
      <c r="P33" s="230">
        <v>10140.46113286</v>
      </c>
      <c r="Q33" s="228"/>
      <c r="R33" s="148" t="s">
        <v>433</v>
      </c>
      <c r="S33" s="242"/>
      <c r="T33" s="247"/>
      <c r="U33" s="247"/>
      <c r="V33" s="247"/>
      <c r="W33" s="247"/>
      <c r="X33" s="247"/>
      <c r="Y33" s="234"/>
      <c r="Z33" s="242" t="s">
        <v>596</v>
      </c>
      <c r="AA33" s="242">
        <v>0</v>
      </c>
      <c r="AB33" s="242">
        <v>0</v>
      </c>
      <c r="AC33" s="242">
        <v>0</v>
      </c>
      <c r="AD33" s="242">
        <v>0</v>
      </c>
      <c r="AE33" s="242">
        <v>0</v>
      </c>
      <c r="AF33" s="242"/>
      <c r="AG33" s="242" t="s">
        <v>596</v>
      </c>
      <c r="AH33" s="242">
        <v>0</v>
      </c>
      <c r="AI33" s="242">
        <v>0</v>
      </c>
      <c r="AJ33" s="242">
        <v>0</v>
      </c>
      <c r="AK33" s="242">
        <v>0</v>
      </c>
      <c r="AL33" s="242">
        <v>0</v>
      </c>
      <c r="AM33" s="234"/>
      <c r="AN33" s="242" t="s">
        <v>594</v>
      </c>
      <c r="AO33" s="242">
        <v>0</v>
      </c>
      <c r="AP33" s="242">
        <v>0</v>
      </c>
      <c r="AQ33" s="242">
        <v>0</v>
      </c>
      <c r="AR33" s="242">
        <v>0</v>
      </c>
      <c r="AS33" s="242">
        <v>0</v>
      </c>
      <c r="AT33" s="234"/>
      <c r="AU33" s="242" t="s">
        <v>596</v>
      </c>
      <c r="AV33" s="242">
        <v>0</v>
      </c>
      <c r="AW33" s="242">
        <v>0</v>
      </c>
      <c r="AX33" s="242">
        <v>0</v>
      </c>
      <c r="AY33" s="242">
        <v>0</v>
      </c>
      <c r="AZ33" s="242">
        <v>0</v>
      </c>
      <c r="BA33" s="234"/>
      <c r="BB33" s="242" t="s">
        <v>592</v>
      </c>
      <c r="BC33" s="242">
        <v>7857477</v>
      </c>
      <c r="BD33" s="242">
        <v>2586</v>
      </c>
      <c r="BE33" s="242">
        <v>137</v>
      </c>
      <c r="BF33" s="242">
        <v>69287</v>
      </c>
      <c r="BG33" s="242">
        <v>0</v>
      </c>
      <c r="BH33" s="236" t="s">
        <v>592</v>
      </c>
      <c r="BI33" s="242">
        <v>2269962</v>
      </c>
      <c r="BJ33" s="242">
        <v>230</v>
      </c>
      <c r="BK33" s="242">
        <v>46</v>
      </c>
      <c r="BL33" s="242">
        <v>3909</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2019</v>
      </c>
      <c r="CT33" s="264">
        <v>16</v>
      </c>
      <c r="CU33" s="264" t="s">
        <v>651</v>
      </c>
      <c r="CV33" s="264">
        <v>-4052495416.460001</v>
      </c>
      <c r="CW33" s="264">
        <v>-3596976955</v>
      </c>
      <c r="CX33" s="264">
        <v>80</v>
      </c>
      <c r="CY33" s="264">
        <v>2996057768.4499998</v>
      </c>
      <c r="CZ33" s="264">
        <v>3305108278</v>
      </c>
      <c r="DA33" s="264">
        <v>22</v>
      </c>
      <c r="DB33" s="264">
        <v>7048553184.9100008</v>
      </c>
      <c r="DC33" s="264">
        <v>6902085233</v>
      </c>
      <c r="DD33" s="264">
        <v>58</v>
      </c>
    </row>
    <row r="34" spans="1:108" x14ac:dyDescent="0.25">
      <c r="B34" s="181" t="s">
        <v>225</v>
      </c>
      <c r="C34" s="184">
        <v>38680</v>
      </c>
      <c r="D34" s="181">
        <v>18105.080000000002</v>
      </c>
      <c r="E34" s="212">
        <v>1</v>
      </c>
      <c r="F34" s="199"/>
      <c r="G34" s="212" t="s">
        <v>107</v>
      </c>
      <c r="H34" s="212">
        <v>9300.6087963900009</v>
      </c>
      <c r="I34" s="158"/>
      <c r="J34" s="152"/>
      <c r="K34" s="217"/>
      <c r="L34" s="217"/>
      <c r="M34" s="217"/>
      <c r="O34" s="230" t="s">
        <v>264</v>
      </c>
      <c r="P34" s="230">
        <v>48262.591605280002</v>
      </c>
      <c r="Q34" s="228"/>
      <c r="R34" s="152"/>
      <c r="S34" s="242"/>
      <c r="T34" s="247"/>
      <c r="U34" s="247"/>
      <c r="V34" s="247"/>
      <c r="W34" s="247"/>
      <c r="X34" s="247"/>
      <c r="Y34" s="234"/>
      <c r="Z34" s="242" t="s">
        <v>597</v>
      </c>
      <c r="AA34" s="242">
        <v>0</v>
      </c>
      <c r="AB34" s="242">
        <v>0</v>
      </c>
      <c r="AC34" s="242">
        <v>0</v>
      </c>
      <c r="AD34" s="242">
        <v>0</v>
      </c>
      <c r="AE34" s="242">
        <v>0</v>
      </c>
      <c r="AF34" s="242"/>
      <c r="AG34" s="242" t="s">
        <v>597</v>
      </c>
      <c r="AH34" s="242">
        <v>0</v>
      </c>
      <c r="AI34" s="242">
        <v>0</v>
      </c>
      <c r="AJ34" s="242">
        <v>0</v>
      </c>
      <c r="AK34" s="242">
        <v>0</v>
      </c>
      <c r="AL34" s="242">
        <v>0</v>
      </c>
      <c r="AM34" s="234"/>
      <c r="AN34" s="242" t="s">
        <v>595</v>
      </c>
      <c r="AO34" s="242">
        <v>0</v>
      </c>
      <c r="AP34" s="242">
        <v>0</v>
      </c>
      <c r="AQ34" s="242">
        <v>0</v>
      </c>
      <c r="AR34" s="242">
        <v>0</v>
      </c>
      <c r="AS34" s="242">
        <v>0</v>
      </c>
      <c r="AT34" s="234"/>
      <c r="AU34" s="242" t="s">
        <v>597</v>
      </c>
      <c r="AV34" s="242">
        <v>0</v>
      </c>
      <c r="AW34" s="242">
        <v>0</v>
      </c>
      <c r="AX34" s="242">
        <v>0</v>
      </c>
      <c r="AY34" s="242">
        <v>0</v>
      </c>
      <c r="AZ34" s="242">
        <v>0</v>
      </c>
      <c r="BA34" s="234"/>
      <c r="BB34" s="242" t="s">
        <v>593</v>
      </c>
      <c r="BC34" s="242">
        <v>0</v>
      </c>
      <c r="BD34" s="242">
        <v>0</v>
      </c>
      <c r="BE34" s="242">
        <v>0</v>
      </c>
      <c r="BF34" s="242">
        <v>0</v>
      </c>
      <c r="BG34" s="242">
        <v>0</v>
      </c>
      <c r="BH34" s="236" t="s">
        <v>593</v>
      </c>
      <c r="BI34" s="242">
        <v>0</v>
      </c>
      <c r="BJ34" s="242">
        <v>0</v>
      </c>
      <c r="BK34" s="242">
        <v>0</v>
      </c>
      <c r="BL34" s="242">
        <v>0</v>
      </c>
      <c r="BM34" s="242">
        <v>0</v>
      </c>
      <c r="BN34" s="242"/>
      <c r="BO34" s="245" t="s">
        <v>460</v>
      </c>
      <c r="BP34" s="253" t="s">
        <v>523</v>
      </c>
      <c r="BQ34" s="253" t="s">
        <v>553</v>
      </c>
      <c r="BR34" s="253" t="s">
        <v>554</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5">
      <c r="B35" s="181" t="s">
        <v>226</v>
      </c>
      <c r="C35" s="184">
        <v>38604</v>
      </c>
      <c r="D35" s="181">
        <v>28742.13</v>
      </c>
      <c r="E35" s="212">
        <v>1</v>
      </c>
      <c r="F35" s="215"/>
      <c r="G35" s="212" t="s">
        <v>264</v>
      </c>
      <c r="H35" s="212">
        <v>46611.601020759997</v>
      </c>
      <c r="I35" s="158"/>
      <c r="J35" s="152"/>
      <c r="K35" s="217"/>
      <c r="L35" s="217"/>
      <c r="M35" s="217"/>
      <c r="O35" s="230" t="s">
        <v>265</v>
      </c>
      <c r="P35" s="230">
        <v>13876.6841497</v>
      </c>
      <c r="Q35" s="228"/>
      <c r="R35" s="152"/>
      <c r="S35" s="242"/>
      <c r="T35" s="247"/>
      <c r="U35" s="247"/>
      <c r="V35" s="247"/>
      <c r="W35" s="247"/>
      <c r="X35" s="247"/>
      <c r="Y35" s="234"/>
      <c r="Z35" s="242" t="s">
        <v>598</v>
      </c>
      <c r="AA35" s="242">
        <v>1715307.73</v>
      </c>
      <c r="AB35" s="242">
        <v>455</v>
      </c>
      <c r="AC35" s="242">
        <v>33</v>
      </c>
      <c r="AD35" s="242">
        <v>38301</v>
      </c>
      <c r="AE35" s="242">
        <v>0</v>
      </c>
      <c r="AF35" s="242"/>
      <c r="AG35" s="242" t="s">
        <v>598</v>
      </c>
      <c r="AH35" s="242">
        <v>233827.4</v>
      </c>
      <c r="AI35" s="242">
        <v>112</v>
      </c>
      <c r="AJ35" s="242">
        <v>5</v>
      </c>
      <c r="AK35" s="242">
        <v>1966</v>
      </c>
      <c r="AL35" s="242">
        <v>0</v>
      </c>
      <c r="AM35" s="234"/>
      <c r="AN35" s="242" t="s">
        <v>596</v>
      </c>
      <c r="AO35" s="242">
        <v>0</v>
      </c>
      <c r="AP35" s="242">
        <v>0</v>
      </c>
      <c r="AQ35" s="242">
        <v>0</v>
      </c>
      <c r="AR35" s="242">
        <v>0</v>
      </c>
      <c r="AS35" s="242">
        <v>0</v>
      </c>
      <c r="AT35" s="234"/>
      <c r="AU35" s="242" t="s">
        <v>598</v>
      </c>
      <c r="AV35" s="242">
        <v>16712</v>
      </c>
      <c r="AW35" s="242">
        <v>8</v>
      </c>
      <c r="AX35" s="242">
        <v>8</v>
      </c>
      <c r="AY35" s="242">
        <v>1557</v>
      </c>
      <c r="AZ35" s="242">
        <v>0</v>
      </c>
      <c r="BA35" s="234"/>
      <c r="BB35" s="242" t="s">
        <v>594</v>
      </c>
      <c r="BC35" s="242">
        <v>0</v>
      </c>
      <c r="BD35" s="242">
        <v>0</v>
      </c>
      <c r="BE35" s="242">
        <v>0</v>
      </c>
      <c r="BF35" s="242">
        <v>0</v>
      </c>
      <c r="BG35" s="242">
        <v>0</v>
      </c>
      <c r="BH35" s="236" t="s">
        <v>594</v>
      </c>
      <c r="BI35" s="242">
        <v>0</v>
      </c>
      <c r="BJ35" s="242">
        <v>0</v>
      </c>
      <c r="BK35" s="242">
        <v>0</v>
      </c>
      <c r="BL35" s="242">
        <v>0</v>
      </c>
      <c r="BM35" s="242">
        <v>0</v>
      </c>
      <c r="BN35" s="242"/>
      <c r="BO35" s="240"/>
      <c r="BP35" s="252">
        <v>30949949677.32</v>
      </c>
      <c r="BQ35" s="252">
        <v>324351</v>
      </c>
      <c r="BR35" s="252">
        <v>524</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227</v>
      </c>
      <c r="C36" s="184">
        <v>38709</v>
      </c>
      <c r="D36" s="181">
        <v>10955.45</v>
      </c>
      <c r="E36" s="212">
        <v>1</v>
      </c>
      <c r="F36" s="199"/>
      <c r="G36" s="212" t="s">
        <v>265</v>
      </c>
      <c r="H36" s="212">
        <v>13671.88595865</v>
      </c>
      <c r="I36" s="158"/>
      <c r="J36" s="152"/>
      <c r="K36" s="217"/>
      <c r="L36" s="217"/>
      <c r="M36" s="217"/>
      <c r="O36" s="230" t="s">
        <v>266</v>
      </c>
      <c r="P36" s="230">
        <v>38635.475817309998</v>
      </c>
      <c r="Q36" s="228"/>
      <c r="R36" s="152"/>
      <c r="S36" s="242"/>
      <c r="T36" s="247"/>
      <c r="U36" s="247"/>
      <c r="V36" s="247"/>
      <c r="W36" s="247"/>
      <c r="X36" s="247"/>
      <c r="Y36" s="234"/>
      <c r="Z36" s="242" t="s">
        <v>599</v>
      </c>
      <c r="AA36" s="242">
        <v>98109780.569999993</v>
      </c>
      <c r="AB36" s="242">
        <v>10402</v>
      </c>
      <c r="AC36" s="242">
        <v>1168</v>
      </c>
      <c r="AD36" s="242">
        <v>393826</v>
      </c>
      <c r="AE36" s="242">
        <v>0</v>
      </c>
      <c r="AF36" s="242"/>
      <c r="AG36" s="242" t="s">
        <v>599</v>
      </c>
      <c r="AH36" s="242">
        <v>5870036.4500000002</v>
      </c>
      <c r="AI36" s="242">
        <v>533</v>
      </c>
      <c r="AJ36" s="242">
        <v>66</v>
      </c>
      <c r="AK36" s="242">
        <v>19432</v>
      </c>
      <c r="AL36" s="242">
        <v>0</v>
      </c>
      <c r="AM36" s="234"/>
      <c r="AN36" s="242" t="s">
        <v>597</v>
      </c>
      <c r="AO36" s="242">
        <v>0</v>
      </c>
      <c r="AP36" s="242">
        <v>0</v>
      </c>
      <c r="AQ36" s="242">
        <v>0</v>
      </c>
      <c r="AR36" s="242">
        <v>0</v>
      </c>
      <c r="AS36" s="242">
        <v>0</v>
      </c>
      <c r="AT36" s="234"/>
      <c r="AU36" s="242" t="s">
        <v>599</v>
      </c>
      <c r="AV36" s="242">
        <v>2658390</v>
      </c>
      <c r="AW36" s="242">
        <v>392</v>
      </c>
      <c r="AX36" s="242">
        <v>26</v>
      </c>
      <c r="AY36" s="242">
        <v>16728</v>
      </c>
      <c r="AZ36" s="242">
        <v>0</v>
      </c>
      <c r="BA36" s="234"/>
      <c r="BB36" s="242" t="s">
        <v>595</v>
      </c>
      <c r="BC36" s="242">
        <v>0</v>
      </c>
      <c r="BD36" s="242">
        <v>0</v>
      </c>
      <c r="BE36" s="242">
        <v>0</v>
      </c>
      <c r="BF36" s="242">
        <v>0</v>
      </c>
      <c r="BG36" s="242">
        <v>0</v>
      </c>
      <c r="BH36" s="236" t="s">
        <v>595</v>
      </c>
      <c r="BI36" s="242">
        <v>0</v>
      </c>
      <c r="BJ36" s="242">
        <v>0</v>
      </c>
      <c r="BK36" s="242">
        <v>0</v>
      </c>
      <c r="BL36" s="242">
        <v>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228</v>
      </c>
      <c r="C37" s="184">
        <v>38580</v>
      </c>
      <c r="D37" s="181">
        <v>2321.6</v>
      </c>
      <c r="E37" s="212">
        <v>1</v>
      </c>
      <c r="F37" s="203"/>
      <c r="G37" s="212" t="s">
        <v>266</v>
      </c>
      <c r="H37" s="212">
        <v>34459.191800640001</v>
      </c>
      <c r="I37" s="158"/>
      <c r="J37" s="152"/>
      <c r="K37" s="217"/>
      <c r="L37" s="217"/>
      <c r="M37" s="217"/>
      <c r="O37" s="230" t="s">
        <v>55</v>
      </c>
      <c r="P37" s="230">
        <v>45851.758379970001</v>
      </c>
      <c r="Q37" s="228"/>
      <c r="R37" s="152"/>
      <c r="S37" s="242"/>
      <c r="T37" s="247"/>
      <c r="U37" s="247"/>
      <c r="V37" s="247"/>
      <c r="W37" s="247"/>
      <c r="X37" s="247"/>
      <c r="Y37" s="234"/>
      <c r="Z37" s="242" t="s">
        <v>600</v>
      </c>
      <c r="AA37" s="242">
        <v>84258088.959999993</v>
      </c>
      <c r="AB37" s="242">
        <v>9269</v>
      </c>
      <c r="AC37" s="242">
        <v>597</v>
      </c>
      <c r="AD37" s="242">
        <v>280580</v>
      </c>
      <c r="AE37" s="242">
        <v>0</v>
      </c>
      <c r="AF37" s="242"/>
      <c r="AG37" s="242" t="s">
        <v>600</v>
      </c>
      <c r="AH37" s="242">
        <v>73819</v>
      </c>
      <c r="AI37" s="242">
        <v>6</v>
      </c>
      <c r="AJ37" s="242">
        <v>5</v>
      </c>
      <c r="AK37" s="242">
        <v>12741</v>
      </c>
      <c r="AL37" s="242">
        <v>0</v>
      </c>
      <c r="AM37" s="234"/>
      <c r="AN37" s="242" t="s">
        <v>598</v>
      </c>
      <c r="AO37" s="242">
        <v>1609681.46</v>
      </c>
      <c r="AP37" s="242">
        <v>439</v>
      </c>
      <c r="AQ37" s="242">
        <v>36</v>
      </c>
      <c r="AR37" s="242">
        <v>29538</v>
      </c>
      <c r="AS37" s="242">
        <v>0</v>
      </c>
      <c r="AT37" s="234"/>
      <c r="AU37" s="242" t="s">
        <v>600</v>
      </c>
      <c r="AV37" s="242">
        <v>646900</v>
      </c>
      <c r="AW37" s="242">
        <v>76</v>
      </c>
      <c r="AX37" s="242">
        <v>12</v>
      </c>
      <c r="AY37" s="242">
        <v>12251</v>
      </c>
      <c r="AZ37" s="242">
        <v>0</v>
      </c>
      <c r="BA37" s="234"/>
      <c r="BB37" s="242" t="s">
        <v>596</v>
      </c>
      <c r="BC37" s="242">
        <v>0</v>
      </c>
      <c r="BD37" s="242">
        <v>0</v>
      </c>
      <c r="BE37" s="242">
        <v>0</v>
      </c>
      <c r="BF37" s="242">
        <v>0</v>
      </c>
      <c r="BG37" s="242">
        <v>0</v>
      </c>
      <c r="BH37" s="236" t="s">
        <v>596</v>
      </c>
      <c r="BI37" s="242">
        <v>0</v>
      </c>
      <c r="BJ37" s="242">
        <v>0</v>
      </c>
      <c r="BK37" s="242">
        <v>0</v>
      </c>
      <c r="BL37" s="242">
        <v>0</v>
      </c>
      <c r="BM37" s="242">
        <v>0</v>
      </c>
      <c r="BN37" s="242"/>
      <c r="BO37" s="245" t="s">
        <v>452</v>
      </c>
      <c r="BP37" s="253" t="s">
        <v>523</v>
      </c>
      <c r="BQ37" s="253" t="s">
        <v>553</v>
      </c>
      <c r="BR37" s="253" t="s">
        <v>554</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229</v>
      </c>
      <c r="C38" s="184">
        <v>38709</v>
      </c>
      <c r="D38" s="181">
        <v>2183.41</v>
      </c>
      <c r="E38" s="212">
        <v>1</v>
      </c>
      <c r="F38" s="203"/>
      <c r="G38" s="212" t="s">
        <v>55</v>
      </c>
      <c r="H38" s="212">
        <v>40738.56759775</v>
      </c>
      <c r="I38" s="158"/>
      <c r="J38" s="152"/>
      <c r="K38" s="217"/>
      <c r="L38" s="217"/>
      <c r="M38" s="217"/>
      <c r="O38" s="230" t="s">
        <v>44</v>
      </c>
      <c r="P38" s="230">
        <v>65211.921022740004</v>
      </c>
      <c r="Q38" s="228"/>
      <c r="R38" s="152"/>
      <c r="S38" s="242"/>
      <c r="T38" s="247"/>
      <c r="U38" s="247"/>
      <c r="V38" s="247"/>
      <c r="W38" s="247"/>
      <c r="X38" s="247"/>
      <c r="Y38" s="234"/>
      <c r="Z38" s="242" t="s">
        <v>565</v>
      </c>
      <c r="AA38" s="242">
        <v>5764550951.0100002</v>
      </c>
      <c r="AB38" s="242">
        <v>22802</v>
      </c>
      <c r="AC38" s="242">
        <v>2723</v>
      </c>
      <c r="AD38" s="242">
        <v>307050</v>
      </c>
      <c r="AE38" s="242">
        <v>1</v>
      </c>
      <c r="AF38" s="242"/>
      <c r="AG38" s="242" t="s">
        <v>565</v>
      </c>
      <c r="AH38" s="242">
        <v>209235572.61000001</v>
      </c>
      <c r="AI38" s="242">
        <v>797</v>
      </c>
      <c r="AJ38" s="242">
        <v>84</v>
      </c>
      <c r="AK38" s="242">
        <v>13194</v>
      </c>
      <c r="AL38" s="242">
        <v>1</v>
      </c>
      <c r="AM38" s="234"/>
      <c r="AN38" s="242" t="s">
        <v>599</v>
      </c>
      <c r="AO38" s="242">
        <v>89159390.909999996</v>
      </c>
      <c r="AP38" s="242">
        <v>9388</v>
      </c>
      <c r="AQ38" s="242">
        <v>1166</v>
      </c>
      <c r="AR38" s="242">
        <v>439231</v>
      </c>
      <c r="AS38" s="242">
        <v>0</v>
      </c>
      <c r="AT38" s="234"/>
      <c r="AU38" s="242" t="s">
        <v>565</v>
      </c>
      <c r="AV38" s="242">
        <v>209443474.97999999</v>
      </c>
      <c r="AW38" s="242">
        <v>861</v>
      </c>
      <c r="AX38" s="242">
        <v>139</v>
      </c>
      <c r="AY38" s="242">
        <v>14087</v>
      </c>
      <c r="AZ38" s="242">
        <v>1</v>
      </c>
      <c r="BA38" s="234"/>
      <c r="BB38" s="242" t="s">
        <v>597</v>
      </c>
      <c r="BC38" s="242">
        <v>0</v>
      </c>
      <c r="BD38" s="242">
        <v>0</v>
      </c>
      <c r="BE38" s="242">
        <v>0</v>
      </c>
      <c r="BF38" s="242">
        <v>0</v>
      </c>
      <c r="BG38" s="242">
        <v>0</v>
      </c>
      <c r="BH38" s="236" t="s">
        <v>597</v>
      </c>
      <c r="BI38" s="242">
        <v>0</v>
      </c>
      <c r="BJ38" s="242">
        <v>0</v>
      </c>
      <c r="BK38" s="242">
        <v>0</v>
      </c>
      <c r="BL38" s="242">
        <v>0</v>
      </c>
      <c r="BM38" s="242">
        <v>0</v>
      </c>
      <c r="BN38" s="242"/>
      <c r="BO38" s="236"/>
      <c r="BP38" s="252">
        <v>280401930455.58002</v>
      </c>
      <c r="BQ38" s="252">
        <v>2602947</v>
      </c>
      <c r="BR38" s="252">
        <v>2802</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230</v>
      </c>
      <c r="C39" s="184">
        <v>38663</v>
      </c>
      <c r="D39" s="181">
        <v>14154.09</v>
      </c>
      <c r="E39" s="212">
        <v>1</v>
      </c>
      <c r="F39" s="203"/>
      <c r="G39" s="212" t="s">
        <v>44</v>
      </c>
      <c r="H39" s="212">
        <v>49422.864813619999</v>
      </c>
      <c r="I39" s="158"/>
      <c r="J39" s="152"/>
      <c r="K39" s="217"/>
      <c r="L39" s="217"/>
      <c r="M39" s="217"/>
      <c r="O39" s="230" t="s">
        <v>46</v>
      </c>
      <c r="P39" s="230">
        <v>39424.800410709999</v>
      </c>
      <c r="Q39" s="228"/>
      <c r="R39" s="152"/>
      <c r="S39" s="242"/>
      <c r="T39" s="247"/>
      <c r="U39" s="247"/>
      <c r="V39" s="247"/>
      <c r="W39" s="247"/>
      <c r="X39" s="247"/>
      <c r="Y39" s="234"/>
      <c r="Z39" s="242" t="s">
        <v>566</v>
      </c>
      <c r="AA39" s="242">
        <v>303310261.32999998</v>
      </c>
      <c r="AB39" s="242">
        <v>5059</v>
      </c>
      <c r="AC39" s="242">
        <v>124</v>
      </c>
      <c r="AD39" s="242">
        <v>17603</v>
      </c>
      <c r="AE39" s="242">
        <v>1</v>
      </c>
      <c r="AF39" s="242"/>
      <c r="AG39" s="242" t="s">
        <v>566</v>
      </c>
      <c r="AH39" s="242">
        <v>68000</v>
      </c>
      <c r="AI39" s="242">
        <v>1</v>
      </c>
      <c r="AJ39" s="242">
        <v>1</v>
      </c>
      <c r="AK39" s="242">
        <v>761</v>
      </c>
      <c r="AL39" s="242">
        <v>1</v>
      </c>
      <c r="AM39" s="234"/>
      <c r="AN39" s="242" t="s">
        <v>601</v>
      </c>
      <c r="AO39" s="242">
        <v>0</v>
      </c>
      <c r="AP39" s="242">
        <v>0</v>
      </c>
      <c r="AQ39" s="242">
        <v>0</v>
      </c>
      <c r="AR39" s="242">
        <v>0</v>
      </c>
      <c r="AS39" s="242">
        <v>0</v>
      </c>
      <c r="AT39" s="234"/>
      <c r="AU39" s="242" t="s">
        <v>566</v>
      </c>
      <c r="AV39" s="242">
        <v>0</v>
      </c>
      <c r="AW39" s="242">
        <v>0</v>
      </c>
      <c r="AX39" s="242">
        <v>0</v>
      </c>
      <c r="AY39" s="242">
        <v>911</v>
      </c>
      <c r="AZ39" s="242">
        <v>1</v>
      </c>
      <c r="BA39" s="234"/>
      <c r="BB39" s="242" t="s">
        <v>598</v>
      </c>
      <c r="BC39" s="242">
        <v>1300080.8</v>
      </c>
      <c r="BD39" s="242">
        <v>184</v>
      </c>
      <c r="BE39" s="242">
        <v>23</v>
      </c>
      <c r="BF39" s="242">
        <v>19809</v>
      </c>
      <c r="BG39" s="242">
        <v>0</v>
      </c>
      <c r="BH39" s="236" t="s">
        <v>598</v>
      </c>
      <c r="BI39" s="242">
        <v>0</v>
      </c>
      <c r="BJ39" s="242">
        <v>0</v>
      </c>
      <c r="BK39" s="242">
        <v>0</v>
      </c>
      <c r="BL39" s="242">
        <v>995</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231</v>
      </c>
      <c r="C40" s="184">
        <v>38663</v>
      </c>
      <c r="D40" s="181">
        <v>43569.17</v>
      </c>
      <c r="E40" s="212">
        <v>1</v>
      </c>
      <c r="F40" s="203"/>
      <c r="G40" s="212" t="s">
        <v>46</v>
      </c>
      <c r="H40" s="212">
        <v>30734.801918000001</v>
      </c>
      <c r="I40" s="158"/>
      <c r="J40" s="152"/>
      <c r="K40" s="217"/>
      <c r="L40" s="217"/>
      <c r="M40" s="217"/>
      <c r="O40" s="230" t="s">
        <v>42</v>
      </c>
      <c r="P40" s="230">
        <v>51038.175345770003</v>
      </c>
      <c r="Q40" s="228"/>
      <c r="R40" s="152"/>
      <c r="S40" s="242"/>
      <c r="T40" s="247"/>
      <c r="U40" s="247"/>
      <c r="V40" s="247"/>
      <c r="W40" s="247"/>
      <c r="X40" s="247"/>
      <c r="Y40" s="234"/>
      <c r="Z40" s="242" t="s">
        <v>567</v>
      </c>
      <c r="AA40" s="242">
        <v>59837790.700000003</v>
      </c>
      <c r="AB40" s="242">
        <v>1705</v>
      </c>
      <c r="AC40" s="242">
        <v>300</v>
      </c>
      <c r="AD40" s="242">
        <v>13778</v>
      </c>
      <c r="AE40" s="242">
        <v>1</v>
      </c>
      <c r="AF40" s="242"/>
      <c r="AG40" s="242" t="s">
        <v>567</v>
      </c>
      <c r="AH40" s="242">
        <v>4181400</v>
      </c>
      <c r="AI40" s="242">
        <v>130</v>
      </c>
      <c r="AJ40" s="242">
        <v>8</v>
      </c>
      <c r="AK40" s="242">
        <v>1220</v>
      </c>
      <c r="AL40" s="242">
        <v>1</v>
      </c>
      <c r="AM40" s="234"/>
      <c r="AN40" s="242" t="s">
        <v>600</v>
      </c>
      <c r="AO40" s="242">
        <v>29968106.620000001</v>
      </c>
      <c r="AP40" s="242">
        <v>5540</v>
      </c>
      <c r="AQ40" s="242">
        <v>366</v>
      </c>
      <c r="AR40" s="242">
        <v>331869</v>
      </c>
      <c r="AS40" s="242">
        <v>0</v>
      </c>
      <c r="AT40" s="234"/>
      <c r="AU40" s="242" t="s">
        <v>567</v>
      </c>
      <c r="AV40" s="242">
        <v>100750</v>
      </c>
      <c r="AW40" s="242">
        <v>2</v>
      </c>
      <c r="AX40" s="242">
        <v>2</v>
      </c>
      <c r="AY40" s="242">
        <v>90</v>
      </c>
      <c r="AZ40" s="242">
        <v>1</v>
      </c>
      <c r="BA40" s="234"/>
      <c r="BB40" s="242" t="s">
        <v>599</v>
      </c>
      <c r="BC40" s="242">
        <v>325145898.29000002</v>
      </c>
      <c r="BD40" s="242">
        <v>11450</v>
      </c>
      <c r="BE40" s="242">
        <v>1537</v>
      </c>
      <c r="BF40" s="242">
        <v>573263</v>
      </c>
      <c r="BG40" s="242">
        <v>0</v>
      </c>
      <c r="BH40" s="236" t="s">
        <v>599</v>
      </c>
      <c r="BI40" s="242">
        <v>6555569.4400000004</v>
      </c>
      <c r="BJ40" s="242">
        <v>542</v>
      </c>
      <c r="BK40" s="242">
        <v>25</v>
      </c>
      <c r="BL40" s="242">
        <v>29724</v>
      </c>
      <c r="BM40" s="242">
        <v>0</v>
      </c>
      <c r="BN40" s="242"/>
      <c r="BO40" s="245" t="s">
        <v>453</v>
      </c>
      <c r="BP40" s="253" t="s">
        <v>523</v>
      </c>
      <c r="BQ40" s="253" t="s">
        <v>553</v>
      </c>
      <c r="BR40" s="253" t="s">
        <v>554</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232</v>
      </c>
      <c r="C41" s="184">
        <v>38715</v>
      </c>
      <c r="D41" s="181">
        <v>25723.24</v>
      </c>
      <c r="E41" s="212">
        <v>1</v>
      </c>
      <c r="F41" s="203"/>
      <c r="G41" s="212" t="s">
        <v>42</v>
      </c>
      <c r="H41" s="212">
        <v>44490.31171396</v>
      </c>
      <c r="I41" s="158"/>
      <c r="J41" s="152"/>
      <c r="K41" s="217"/>
      <c r="L41" s="217"/>
      <c r="M41" s="217"/>
      <c r="O41" s="230" t="s">
        <v>48</v>
      </c>
      <c r="P41" s="230">
        <v>4998.2369027599998</v>
      </c>
      <c r="Q41" s="228"/>
      <c r="R41" s="152"/>
      <c r="S41" s="242"/>
      <c r="T41" s="247"/>
      <c r="U41" s="247"/>
      <c r="V41" s="247"/>
      <c r="W41" s="247"/>
      <c r="X41" s="247"/>
      <c r="Y41" s="234"/>
      <c r="Z41" s="242" t="s">
        <v>568</v>
      </c>
      <c r="AA41" s="242">
        <v>23200</v>
      </c>
      <c r="AB41" s="242">
        <v>1</v>
      </c>
      <c r="AC41" s="242">
        <v>1</v>
      </c>
      <c r="AD41" s="242">
        <v>11</v>
      </c>
      <c r="AE41" s="242">
        <v>1</v>
      </c>
      <c r="AF41" s="242"/>
      <c r="AG41" s="242" t="s">
        <v>568</v>
      </c>
      <c r="AH41" s="242">
        <v>0</v>
      </c>
      <c r="AI41" s="242">
        <v>0</v>
      </c>
      <c r="AJ41" s="242">
        <v>0</v>
      </c>
      <c r="AK41" s="242">
        <v>1</v>
      </c>
      <c r="AL41" s="242">
        <v>1</v>
      </c>
      <c r="AM41" s="234"/>
      <c r="AN41" s="242" t="s">
        <v>602</v>
      </c>
      <c r="AO41" s="242">
        <v>0</v>
      </c>
      <c r="AP41" s="242">
        <v>0</v>
      </c>
      <c r="AQ41" s="242">
        <v>0</v>
      </c>
      <c r="AR41" s="242">
        <v>0</v>
      </c>
      <c r="AS41" s="242">
        <v>0</v>
      </c>
      <c r="AT41" s="234"/>
      <c r="AU41" s="242" t="s">
        <v>568</v>
      </c>
      <c r="AV41" s="242">
        <v>0</v>
      </c>
      <c r="AW41" s="242">
        <v>0</v>
      </c>
      <c r="AX41" s="242">
        <v>0</v>
      </c>
      <c r="AY41" s="242">
        <v>0</v>
      </c>
      <c r="AZ41" s="242">
        <v>1</v>
      </c>
      <c r="BA41" s="234"/>
      <c r="BB41" s="242" t="s">
        <v>600</v>
      </c>
      <c r="BC41" s="242">
        <v>59612666.240000002</v>
      </c>
      <c r="BD41" s="242">
        <v>7635</v>
      </c>
      <c r="BE41" s="242">
        <v>417</v>
      </c>
      <c r="BF41" s="242">
        <v>281678</v>
      </c>
      <c r="BG41" s="242">
        <v>0</v>
      </c>
      <c r="BH41" s="236" t="s">
        <v>600</v>
      </c>
      <c r="BI41" s="242">
        <v>14282083.779999999</v>
      </c>
      <c r="BJ41" s="242">
        <v>923</v>
      </c>
      <c r="BK41" s="242">
        <v>108</v>
      </c>
      <c r="BL41" s="242">
        <v>12289</v>
      </c>
      <c r="BM41" s="242">
        <v>0</v>
      </c>
      <c r="BN41" s="242"/>
      <c r="BO41" s="234"/>
      <c r="BP41" s="252">
        <v>17129548256.08</v>
      </c>
      <c r="BQ41" s="252">
        <v>173419</v>
      </c>
      <c r="BR41" s="252">
        <v>230</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233</v>
      </c>
      <c r="C42" s="184">
        <v>38716</v>
      </c>
      <c r="D42" s="181">
        <v>18207.32</v>
      </c>
      <c r="E42" s="212">
        <v>1</v>
      </c>
      <c r="F42" s="203"/>
      <c r="G42" s="212" t="s">
        <v>48</v>
      </c>
      <c r="H42" s="212">
        <v>4240.3133262700003</v>
      </c>
      <c r="I42" s="158"/>
      <c r="J42" s="152"/>
      <c r="K42" s="217"/>
      <c r="L42" s="217"/>
      <c r="M42" s="217"/>
      <c r="O42" s="230" t="s">
        <v>532</v>
      </c>
      <c r="P42" s="230">
        <v>50893.215207269997</v>
      </c>
      <c r="Q42" s="228"/>
      <c r="R42" s="152"/>
      <c r="S42" s="242"/>
      <c r="T42" s="247"/>
      <c r="U42" s="247"/>
      <c r="V42" s="247"/>
      <c r="W42" s="247"/>
      <c r="X42" s="247"/>
      <c r="Y42" s="234"/>
      <c r="Z42" s="242" t="s">
        <v>569</v>
      </c>
      <c r="AA42" s="242">
        <v>3864900</v>
      </c>
      <c r="AB42" s="242">
        <v>87</v>
      </c>
      <c r="AC42" s="242">
        <v>18</v>
      </c>
      <c r="AD42" s="242">
        <v>400</v>
      </c>
      <c r="AE42" s="242">
        <v>1</v>
      </c>
      <c r="AF42" s="242"/>
      <c r="AG42" s="242" t="s">
        <v>569</v>
      </c>
      <c r="AH42" s="242">
        <v>0</v>
      </c>
      <c r="AI42" s="242">
        <v>0</v>
      </c>
      <c r="AJ42" s="242">
        <v>0</v>
      </c>
      <c r="AK42" s="242">
        <v>50</v>
      </c>
      <c r="AL42" s="242">
        <v>1</v>
      </c>
      <c r="AM42" s="234"/>
      <c r="AN42" s="242" t="s">
        <v>565</v>
      </c>
      <c r="AO42" s="242">
        <v>8216806870.1049995</v>
      </c>
      <c r="AP42" s="242">
        <v>34604</v>
      </c>
      <c r="AQ42" s="242">
        <v>4967</v>
      </c>
      <c r="AR42" s="242">
        <v>301935</v>
      </c>
      <c r="AS42" s="242">
        <v>1</v>
      </c>
      <c r="AT42" s="234"/>
      <c r="AU42" s="242" t="s">
        <v>569</v>
      </c>
      <c r="AV42" s="242">
        <v>0</v>
      </c>
      <c r="AW42" s="242">
        <v>0</v>
      </c>
      <c r="AX42" s="242">
        <v>0</v>
      </c>
      <c r="AY42" s="242">
        <v>10</v>
      </c>
      <c r="AZ42" s="242">
        <v>1</v>
      </c>
      <c r="BA42" s="234"/>
      <c r="BB42" s="242" t="s">
        <v>608</v>
      </c>
      <c r="BC42" s="242">
        <v>0</v>
      </c>
      <c r="BD42" s="242">
        <v>0</v>
      </c>
      <c r="BE42" s="242">
        <v>0</v>
      </c>
      <c r="BF42" s="242">
        <v>0</v>
      </c>
      <c r="BG42" s="242">
        <v>1</v>
      </c>
      <c r="BH42" s="236" t="s">
        <v>608</v>
      </c>
      <c r="BI42" s="242">
        <v>0</v>
      </c>
      <c r="BJ42" s="242">
        <v>0</v>
      </c>
      <c r="BK42" s="242">
        <v>0</v>
      </c>
      <c r="BL42" s="242">
        <v>0</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234</v>
      </c>
      <c r="C43" s="184">
        <v>38615</v>
      </c>
      <c r="D43" s="181">
        <v>4728.4799999999996</v>
      </c>
      <c r="E43" s="212">
        <v>1</v>
      </c>
      <c r="F43" s="203"/>
      <c r="G43" s="212" t="s">
        <v>532</v>
      </c>
      <c r="H43" s="212">
        <v>45738.123476200002</v>
      </c>
      <c r="I43" s="158"/>
      <c r="J43" s="152"/>
      <c r="K43" s="217"/>
      <c r="L43" s="217"/>
      <c r="M43" s="217"/>
      <c r="O43" s="230" t="s">
        <v>533</v>
      </c>
      <c r="P43" s="230">
        <v>49953.049839530002</v>
      </c>
      <c r="Q43" s="228"/>
      <c r="S43" s="234"/>
      <c r="T43" s="234"/>
      <c r="U43" s="234"/>
      <c r="V43" s="234"/>
      <c r="W43" s="234"/>
      <c r="X43" s="234"/>
      <c r="Y43" s="234"/>
      <c r="Z43" s="242" t="s">
        <v>570</v>
      </c>
      <c r="AA43" s="242">
        <v>9823250</v>
      </c>
      <c r="AB43" s="242">
        <v>100</v>
      </c>
      <c r="AC43" s="242">
        <v>3</v>
      </c>
      <c r="AD43" s="242">
        <v>640</v>
      </c>
      <c r="AE43" s="242">
        <v>1</v>
      </c>
      <c r="AF43" s="242"/>
      <c r="AG43" s="242" t="s">
        <v>570</v>
      </c>
      <c r="AH43" s="242">
        <v>0</v>
      </c>
      <c r="AI43" s="242">
        <v>0</v>
      </c>
      <c r="AJ43" s="242">
        <v>0</v>
      </c>
      <c r="AK43" s="242">
        <v>0</v>
      </c>
      <c r="AL43" s="242">
        <v>1</v>
      </c>
      <c r="AM43" s="234"/>
      <c r="AN43" s="242" t="s">
        <v>566</v>
      </c>
      <c r="AO43" s="242">
        <v>55157928.280000001</v>
      </c>
      <c r="AP43" s="242">
        <v>670</v>
      </c>
      <c r="AQ43" s="242">
        <v>12</v>
      </c>
      <c r="AR43" s="242">
        <v>19416</v>
      </c>
      <c r="AS43" s="242">
        <v>1</v>
      </c>
      <c r="AT43" s="234"/>
      <c r="AU43" s="242" t="s">
        <v>570</v>
      </c>
      <c r="AV43" s="242">
        <v>0</v>
      </c>
      <c r="AW43" s="242">
        <v>0</v>
      </c>
      <c r="AX43" s="242">
        <v>0</v>
      </c>
      <c r="AY43" s="242">
        <v>10</v>
      </c>
      <c r="AZ43" s="242">
        <v>1</v>
      </c>
      <c r="BA43" s="234"/>
      <c r="BB43" s="242" t="s">
        <v>565</v>
      </c>
      <c r="BC43" s="242">
        <v>4906778016.3450003</v>
      </c>
      <c r="BD43" s="242">
        <v>21299</v>
      </c>
      <c r="BE43" s="242">
        <v>3379</v>
      </c>
      <c r="BF43" s="242">
        <v>329519</v>
      </c>
      <c r="BG43" s="242">
        <v>1</v>
      </c>
      <c r="BH43" s="236" t="s">
        <v>565</v>
      </c>
      <c r="BI43" s="242">
        <v>334822890.89499998</v>
      </c>
      <c r="BJ43" s="242">
        <v>1417</v>
      </c>
      <c r="BK43" s="242">
        <v>269</v>
      </c>
      <c r="BL43" s="242">
        <v>15953</v>
      </c>
      <c r="BM43" s="242">
        <v>1</v>
      </c>
      <c r="BN43" s="242"/>
      <c r="BO43" s="241" t="s">
        <v>467</v>
      </c>
      <c r="BP43" s="253" t="s">
        <v>555</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235</v>
      </c>
      <c r="C44" s="184">
        <v>38716</v>
      </c>
      <c r="D44" s="181">
        <v>23744.76</v>
      </c>
      <c r="E44" s="212">
        <v>1</v>
      </c>
      <c r="F44" s="198"/>
      <c r="G44" s="212" t="s">
        <v>533</v>
      </c>
      <c r="H44" s="212">
        <v>43696.657519369997</v>
      </c>
      <c r="I44" s="158"/>
      <c r="J44" s="152"/>
      <c r="K44" s="217"/>
      <c r="L44" s="217"/>
      <c r="M44" s="217"/>
      <c r="O44" s="230" t="s">
        <v>267</v>
      </c>
      <c r="P44" s="230">
        <v>3133.0629370500001</v>
      </c>
      <c r="Q44" s="228"/>
      <c r="S44" s="234"/>
      <c r="T44" s="234"/>
      <c r="U44" s="234"/>
      <c r="V44" s="234"/>
      <c r="W44" s="234"/>
      <c r="X44" s="234"/>
      <c r="Y44" s="234"/>
      <c r="Z44" s="242" t="s">
        <v>571</v>
      </c>
      <c r="AA44" s="242">
        <v>12113539</v>
      </c>
      <c r="AB44" s="242">
        <v>203</v>
      </c>
      <c r="AC44" s="242">
        <v>9</v>
      </c>
      <c r="AD44" s="242">
        <v>2158</v>
      </c>
      <c r="AE44" s="242">
        <v>1</v>
      </c>
      <c r="AF44" s="242"/>
      <c r="AG44" s="242" t="s">
        <v>571</v>
      </c>
      <c r="AH44" s="242">
        <v>0</v>
      </c>
      <c r="AI44" s="242">
        <v>0</v>
      </c>
      <c r="AJ44" s="242">
        <v>0</v>
      </c>
      <c r="AK44" s="242">
        <v>187</v>
      </c>
      <c r="AL44" s="242">
        <v>1</v>
      </c>
      <c r="AM44" s="234"/>
      <c r="AN44" s="242" t="s">
        <v>567</v>
      </c>
      <c r="AO44" s="242">
        <v>13122062.1</v>
      </c>
      <c r="AP44" s="242">
        <v>235</v>
      </c>
      <c r="AQ44" s="242">
        <v>90</v>
      </c>
      <c r="AR44" s="242">
        <v>2380</v>
      </c>
      <c r="AS44" s="242">
        <v>1</v>
      </c>
      <c r="AT44" s="234"/>
      <c r="AU44" s="242" t="s">
        <v>571</v>
      </c>
      <c r="AV44" s="242">
        <v>253000</v>
      </c>
      <c r="AW44" s="242">
        <v>4</v>
      </c>
      <c r="AX44" s="242">
        <v>1</v>
      </c>
      <c r="AY44" s="242">
        <v>4</v>
      </c>
      <c r="AZ44" s="242">
        <v>1</v>
      </c>
      <c r="BA44" s="234"/>
      <c r="BB44" s="242" t="s">
        <v>566</v>
      </c>
      <c r="BC44" s="242">
        <v>507881411.38999999</v>
      </c>
      <c r="BD44" s="242">
        <v>5277</v>
      </c>
      <c r="BE44" s="242">
        <v>59</v>
      </c>
      <c r="BF44" s="242">
        <v>28626</v>
      </c>
      <c r="BG44" s="242">
        <v>1</v>
      </c>
      <c r="BH44" s="236" t="s">
        <v>566</v>
      </c>
      <c r="BI44" s="242">
        <v>4322279.9400000004</v>
      </c>
      <c r="BJ44" s="242">
        <v>44</v>
      </c>
      <c r="BK44" s="242">
        <v>2</v>
      </c>
      <c r="BL44" s="242">
        <v>1524</v>
      </c>
      <c r="BM44" s="242">
        <v>1</v>
      </c>
      <c r="BN44" s="242"/>
      <c r="BO44" s="236"/>
      <c r="BP44" s="252">
        <v>789536</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236</v>
      </c>
      <c r="C45" s="184">
        <v>38715</v>
      </c>
      <c r="D45" s="181">
        <v>24993.42</v>
      </c>
      <c r="E45" s="212">
        <v>1</v>
      </c>
      <c r="F45" s="199"/>
      <c r="G45" s="212" t="s">
        <v>267</v>
      </c>
      <c r="H45" s="212">
        <v>2451.9271283500002</v>
      </c>
      <c r="I45" s="158"/>
      <c r="J45" s="152"/>
      <c r="K45" s="217"/>
      <c r="L45" s="217"/>
      <c r="M45" s="217"/>
      <c r="O45" s="230" t="s">
        <v>60</v>
      </c>
      <c r="P45" s="230">
        <v>41998.112180869997</v>
      </c>
      <c r="Q45" s="228"/>
      <c r="S45" s="243"/>
      <c r="T45" s="246"/>
      <c r="U45" s="246"/>
      <c r="V45" s="246"/>
      <c r="W45" s="246"/>
      <c r="X45" s="246"/>
      <c r="Y45" s="234"/>
      <c r="Z45" s="242" t="s">
        <v>572</v>
      </c>
      <c r="AA45" s="242">
        <v>6240831164.3500004</v>
      </c>
      <c r="AB45" s="242">
        <v>25121</v>
      </c>
      <c r="AC45" s="242">
        <v>1712</v>
      </c>
      <c r="AD45" s="242">
        <v>477639</v>
      </c>
      <c r="AE45" s="242">
        <v>1</v>
      </c>
      <c r="AF45" s="242"/>
      <c r="AG45" s="242" t="s">
        <v>572</v>
      </c>
      <c r="AH45" s="242">
        <v>277262829.48000002</v>
      </c>
      <c r="AI45" s="242">
        <v>1068</v>
      </c>
      <c r="AJ45" s="242">
        <v>54</v>
      </c>
      <c r="AK45" s="242">
        <v>22663</v>
      </c>
      <c r="AL45" s="242">
        <v>1</v>
      </c>
      <c r="AM45" s="234"/>
      <c r="AN45" s="242" t="s">
        <v>568</v>
      </c>
      <c r="AO45" s="242">
        <v>0</v>
      </c>
      <c r="AP45" s="242">
        <v>0</v>
      </c>
      <c r="AQ45" s="242">
        <v>0</v>
      </c>
      <c r="AR45" s="242">
        <v>0</v>
      </c>
      <c r="AS45" s="242">
        <v>1</v>
      </c>
      <c r="AT45" s="234"/>
      <c r="AU45" s="242" t="s">
        <v>572</v>
      </c>
      <c r="AV45" s="242">
        <v>335777193.13999999</v>
      </c>
      <c r="AW45" s="242">
        <v>1435</v>
      </c>
      <c r="AX45" s="242">
        <v>127</v>
      </c>
      <c r="AY45" s="242">
        <v>21152</v>
      </c>
      <c r="AZ45" s="242">
        <v>1</v>
      </c>
      <c r="BA45" s="234"/>
      <c r="BB45" s="242" t="s">
        <v>567</v>
      </c>
      <c r="BC45" s="242">
        <v>396620</v>
      </c>
      <c r="BD45" s="242">
        <v>6</v>
      </c>
      <c r="BE45" s="242">
        <v>5</v>
      </c>
      <c r="BF45" s="242">
        <v>340</v>
      </c>
      <c r="BG45" s="242">
        <v>1</v>
      </c>
      <c r="BH45" s="236" t="s">
        <v>567</v>
      </c>
      <c r="BI45" s="242">
        <v>0</v>
      </c>
      <c r="BJ45" s="242">
        <v>0</v>
      </c>
      <c r="BK45" s="242">
        <v>0</v>
      </c>
      <c r="BL45" s="242">
        <v>17</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237</v>
      </c>
      <c r="C46" s="184">
        <v>38716</v>
      </c>
      <c r="D46" s="181">
        <v>2895.12</v>
      </c>
      <c r="E46" s="212">
        <v>1</v>
      </c>
      <c r="F46" s="205"/>
      <c r="G46" s="212" t="s">
        <v>60</v>
      </c>
      <c r="H46" s="212">
        <v>36485.593152820002</v>
      </c>
      <c r="I46" s="158"/>
      <c r="J46" s="152"/>
      <c r="K46" s="217"/>
      <c r="L46" s="217"/>
      <c r="M46" s="217"/>
      <c r="O46" s="230" t="s">
        <v>64</v>
      </c>
      <c r="P46" s="230">
        <v>66129.950130169993</v>
      </c>
      <c r="Q46" s="228"/>
      <c r="S46" s="242"/>
      <c r="T46" s="247"/>
      <c r="U46" s="247"/>
      <c r="V46" s="247"/>
      <c r="W46" s="247"/>
      <c r="X46" s="247"/>
      <c r="Y46" s="234"/>
      <c r="Z46" s="242" t="s">
        <v>573</v>
      </c>
      <c r="AA46" s="242">
        <v>20562188.100000001</v>
      </c>
      <c r="AB46" s="242">
        <v>1140</v>
      </c>
      <c r="AC46" s="242">
        <v>82</v>
      </c>
      <c r="AD46" s="242">
        <v>20199</v>
      </c>
      <c r="AE46" s="242">
        <v>1</v>
      </c>
      <c r="AF46" s="242"/>
      <c r="AG46" s="242" t="s">
        <v>573</v>
      </c>
      <c r="AH46" s="242">
        <v>504799.6</v>
      </c>
      <c r="AI46" s="242">
        <v>29</v>
      </c>
      <c r="AJ46" s="242">
        <v>2</v>
      </c>
      <c r="AK46" s="242">
        <v>1053</v>
      </c>
      <c r="AL46" s="242">
        <v>1</v>
      </c>
      <c r="AM46" s="234"/>
      <c r="AN46" s="242" t="s">
        <v>569</v>
      </c>
      <c r="AO46" s="242">
        <v>17082885</v>
      </c>
      <c r="AP46" s="242">
        <v>429</v>
      </c>
      <c r="AQ46" s="242">
        <v>9</v>
      </c>
      <c r="AR46" s="242">
        <v>2936</v>
      </c>
      <c r="AS46" s="242">
        <v>1</v>
      </c>
      <c r="AT46" s="234"/>
      <c r="AU46" s="242" t="s">
        <v>573</v>
      </c>
      <c r="AV46" s="242">
        <v>1874687.5</v>
      </c>
      <c r="AW46" s="242">
        <v>101</v>
      </c>
      <c r="AX46" s="242">
        <v>6</v>
      </c>
      <c r="AY46" s="242">
        <v>738</v>
      </c>
      <c r="AZ46" s="242">
        <v>1</v>
      </c>
      <c r="BA46" s="234"/>
      <c r="BB46" s="242" t="s">
        <v>568</v>
      </c>
      <c r="BC46" s="242">
        <v>0</v>
      </c>
      <c r="BD46" s="242">
        <v>0</v>
      </c>
      <c r="BE46" s="242">
        <v>0</v>
      </c>
      <c r="BF46" s="242">
        <v>0</v>
      </c>
      <c r="BG46" s="242">
        <v>1</v>
      </c>
      <c r="BH46" s="236" t="s">
        <v>568</v>
      </c>
      <c r="BI46" s="242">
        <v>0</v>
      </c>
      <c r="BJ46" s="242">
        <v>0</v>
      </c>
      <c r="BK46" s="242">
        <v>0</v>
      </c>
      <c r="BL46" s="242">
        <v>0</v>
      </c>
      <c r="BM46" s="242">
        <v>1</v>
      </c>
      <c r="BN46" s="242"/>
      <c r="BO46" s="249" t="s">
        <v>468</v>
      </c>
      <c r="BP46" s="253" t="s">
        <v>555</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238</v>
      </c>
      <c r="C47" s="184">
        <v>38699</v>
      </c>
      <c r="D47" s="181">
        <v>28328.49</v>
      </c>
      <c r="E47" s="212">
        <v>1</v>
      </c>
      <c r="F47" s="206"/>
      <c r="G47" s="212" t="s">
        <v>64</v>
      </c>
      <c r="H47" s="212">
        <v>64676.962994490001</v>
      </c>
      <c r="I47" s="158"/>
      <c r="J47" s="154"/>
      <c r="K47" s="217"/>
      <c r="L47" s="217"/>
      <c r="M47" s="217"/>
      <c r="O47" s="230" t="s">
        <v>66</v>
      </c>
      <c r="P47" s="230">
        <v>13551.820103739999</v>
      </c>
      <c r="Q47" s="228"/>
      <c r="S47" s="242"/>
      <c r="T47" s="247"/>
      <c r="U47" s="247"/>
      <c r="V47" s="247"/>
      <c r="W47" s="247"/>
      <c r="X47" s="247"/>
      <c r="Y47" s="234"/>
      <c r="Z47" s="242" t="s">
        <v>574</v>
      </c>
      <c r="AA47" s="242">
        <v>0</v>
      </c>
      <c r="AB47" s="242">
        <v>0</v>
      </c>
      <c r="AC47" s="242">
        <v>0</v>
      </c>
      <c r="AD47" s="242">
        <v>0</v>
      </c>
      <c r="AE47" s="242">
        <v>1</v>
      </c>
      <c r="AF47" s="242"/>
      <c r="AG47" s="242" t="s">
        <v>574</v>
      </c>
      <c r="AH47" s="242">
        <v>0</v>
      </c>
      <c r="AI47" s="242">
        <v>0</v>
      </c>
      <c r="AJ47" s="242">
        <v>0</v>
      </c>
      <c r="AK47" s="242">
        <v>0</v>
      </c>
      <c r="AL47" s="242">
        <v>1</v>
      </c>
      <c r="AM47" s="234"/>
      <c r="AN47" s="242" t="s">
        <v>570</v>
      </c>
      <c r="AO47" s="242">
        <v>4258125</v>
      </c>
      <c r="AP47" s="242">
        <v>43</v>
      </c>
      <c r="AQ47" s="242">
        <v>2</v>
      </c>
      <c r="AR47" s="242">
        <v>600</v>
      </c>
      <c r="AS47" s="242">
        <v>1</v>
      </c>
      <c r="AT47" s="234"/>
      <c r="AU47" s="242" t="s">
        <v>574</v>
      </c>
      <c r="AV47" s="242">
        <v>0</v>
      </c>
      <c r="AW47" s="242">
        <v>0</v>
      </c>
      <c r="AX47" s="242">
        <v>0</v>
      </c>
      <c r="AY47" s="242">
        <v>0</v>
      </c>
      <c r="AZ47" s="242">
        <v>1</v>
      </c>
      <c r="BA47" s="234"/>
      <c r="BB47" s="242" t="s">
        <v>569</v>
      </c>
      <c r="BC47" s="242">
        <v>193125</v>
      </c>
      <c r="BD47" s="242">
        <v>5</v>
      </c>
      <c r="BE47" s="242">
        <v>1</v>
      </c>
      <c r="BF47" s="242">
        <v>2005</v>
      </c>
      <c r="BG47" s="242">
        <v>1</v>
      </c>
      <c r="BH47" s="236" t="s">
        <v>569</v>
      </c>
      <c r="BI47" s="242">
        <v>0</v>
      </c>
      <c r="BJ47" s="242">
        <v>0</v>
      </c>
      <c r="BK47" s="242">
        <v>0</v>
      </c>
      <c r="BL47" s="242">
        <v>101</v>
      </c>
      <c r="BM47" s="242">
        <v>1</v>
      </c>
      <c r="BN47" s="242"/>
      <c r="BO47" s="236"/>
      <c r="BP47" s="252">
        <v>216316</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239</v>
      </c>
      <c r="C48" s="184">
        <v>43255</v>
      </c>
      <c r="D48" s="181">
        <v>72449.463907040001</v>
      </c>
      <c r="E48" s="212">
        <v>1</v>
      </c>
      <c r="F48" s="206"/>
      <c r="G48" s="212" t="s">
        <v>66</v>
      </c>
      <c r="H48" s="212">
        <v>9379.8418997000008</v>
      </c>
      <c r="I48" s="158"/>
      <c r="J48" s="154"/>
      <c r="K48" s="217"/>
      <c r="L48" s="217"/>
      <c r="M48" s="217"/>
      <c r="O48" s="230" t="s">
        <v>68</v>
      </c>
      <c r="P48" s="230">
        <v>68641.879650820003</v>
      </c>
      <c r="Q48" s="228"/>
      <c r="S48" s="242"/>
      <c r="T48" s="247"/>
      <c r="U48" s="247"/>
      <c r="V48" s="247"/>
      <c r="W48" s="247"/>
      <c r="X48" s="247"/>
      <c r="Y48" s="234"/>
      <c r="Z48" s="242" t="s">
        <v>575</v>
      </c>
      <c r="AA48" s="242">
        <v>926640</v>
      </c>
      <c r="AB48" s="242">
        <v>17</v>
      </c>
      <c r="AC48" s="242">
        <v>7</v>
      </c>
      <c r="AD48" s="242">
        <v>114</v>
      </c>
      <c r="AE48" s="242">
        <v>1</v>
      </c>
      <c r="AF48" s="242"/>
      <c r="AG48" s="242" t="s">
        <v>575</v>
      </c>
      <c r="AH48" s="242">
        <v>0</v>
      </c>
      <c r="AI48" s="242">
        <v>0</v>
      </c>
      <c r="AJ48" s="242">
        <v>0</v>
      </c>
      <c r="AK48" s="242">
        <v>4</v>
      </c>
      <c r="AL48" s="242">
        <v>1</v>
      </c>
      <c r="AM48" s="234"/>
      <c r="AN48" s="242" t="s">
        <v>571</v>
      </c>
      <c r="AO48" s="242">
        <v>1031300</v>
      </c>
      <c r="AP48" s="242">
        <v>16</v>
      </c>
      <c r="AQ48" s="242">
        <v>4</v>
      </c>
      <c r="AR48" s="242">
        <v>200</v>
      </c>
      <c r="AS48" s="242">
        <v>1</v>
      </c>
      <c r="AT48" s="234"/>
      <c r="AU48" s="242" t="s">
        <v>575</v>
      </c>
      <c r="AV48" s="242">
        <v>0</v>
      </c>
      <c r="AW48" s="242">
        <v>0</v>
      </c>
      <c r="AX48" s="242">
        <v>0</v>
      </c>
      <c r="AY48" s="242">
        <v>5</v>
      </c>
      <c r="AZ48" s="242">
        <v>1</v>
      </c>
      <c r="BA48" s="234"/>
      <c r="BB48" s="242" t="s">
        <v>570</v>
      </c>
      <c r="BC48" s="242">
        <v>4839250</v>
      </c>
      <c r="BD48" s="242">
        <v>46</v>
      </c>
      <c r="BE48" s="242">
        <v>4</v>
      </c>
      <c r="BF48" s="242">
        <v>3352</v>
      </c>
      <c r="BG48" s="242">
        <v>1</v>
      </c>
      <c r="BH48" s="236" t="s">
        <v>570</v>
      </c>
      <c r="BI48" s="242">
        <v>0</v>
      </c>
      <c r="BJ48" s="242">
        <v>0</v>
      </c>
      <c r="BK48" s="242">
        <v>0</v>
      </c>
      <c r="BL48" s="242">
        <v>153</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240</v>
      </c>
      <c r="C49" s="184">
        <v>38709</v>
      </c>
      <c r="D49" s="181">
        <v>1445.21</v>
      </c>
      <c r="E49" s="212">
        <v>1</v>
      </c>
      <c r="F49" s="206"/>
      <c r="G49" s="212" t="s">
        <v>68</v>
      </c>
      <c r="H49" s="212">
        <v>61512.119580389997</v>
      </c>
      <c r="I49" s="158"/>
      <c r="J49" s="154"/>
      <c r="K49" s="217"/>
      <c r="L49" s="217"/>
      <c r="M49" s="217"/>
      <c r="O49" s="230" t="s">
        <v>114</v>
      </c>
      <c r="P49" s="230">
        <v>848.96941048999997</v>
      </c>
      <c r="Q49" s="228"/>
      <c r="S49" s="242"/>
      <c r="T49" s="247"/>
      <c r="U49" s="247"/>
      <c r="V49" s="247"/>
      <c r="W49" s="247"/>
      <c r="X49" s="247"/>
      <c r="Y49" s="234"/>
      <c r="Z49" s="242" t="s">
        <v>576</v>
      </c>
      <c r="AA49" s="242">
        <v>688820</v>
      </c>
      <c r="AB49" s="242">
        <v>28</v>
      </c>
      <c r="AC49" s="242">
        <v>5</v>
      </c>
      <c r="AD49" s="242">
        <v>127</v>
      </c>
      <c r="AE49" s="242">
        <v>1</v>
      </c>
      <c r="AF49" s="242"/>
      <c r="AG49" s="242" t="s">
        <v>576</v>
      </c>
      <c r="AH49" s="242">
        <v>0</v>
      </c>
      <c r="AI49" s="242">
        <v>0</v>
      </c>
      <c r="AJ49" s="242">
        <v>0</v>
      </c>
      <c r="AK49" s="242">
        <v>9</v>
      </c>
      <c r="AL49" s="242">
        <v>1</v>
      </c>
      <c r="AM49" s="234"/>
      <c r="AN49" s="242" t="s">
        <v>572</v>
      </c>
      <c r="AO49" s="242">
        <v>4604545923.71</v>
      </c>
      <c r="AP49" s="242">
        <v>19868</v>
      </c>
      <c r="AQ49" s="242">
        <v>1187</v>
      </c>
      <c r="AR49" s="242">
        <v>354750</v>
      </c>
      <c r="AS49" s="242">
        <v>1</v>
      </c>
      <c r="AT49" s="234"/>
      <c r="AU49" s="242" t="s">
        <v>576</v>
      </c>
      <c r="AV49" s="242">
        <v>0</v>
      </c>
      <c r="AW49" s="242">
        <v>0</v>
      </c>
      <c r="AX49" s="242">
        <v>0</v>
      </c>
      <c r="AY49" s="242">
        <v>5</v>
      </c>
      <c r="AZ49" s="242">
        <v>1</v>
      </c>
      <c r="BA49" s="234"/>
      <c r="BB49" s="242" t="s">
        <v>571</v>
      </c>
      <c r="BC49" s="242">
        <v>0</v>
      </c>
      <c r="BD49" s="242">
        <v>0</v>
      </c>
      <c r="BE49" s="242">
        <v>0</v>
      </c>
      <c r="BF49" s="242">
        <v>0</v>
      </c>
      <c r="BG49" s="242">
        <v>1</v>
      </c>
      <c r="BH49" s="236" t="s">
        <v>571</v>
      </c>
      <c r="BI49" s="242">
        <v>0</v>
      </c>
      <c r="BJ49" s="242">
        <v>0</v>
      </c>
      <c r="BK49" s="242">
        <v>0</v>
      </c>
      <c r="BL49" s="242">
        <v>0</v>
      </c>
      <c r="BM49" s="242">
        <v>1</v>
      </c>
      <c r="BN49" s="242"/>
      <c r="BO49" s="245" t="s">
        <v>470</v>
      </c>
      <c r="BP49" s="253" t="s">
        <v>523</v>
      </c>
      <c r="BQ49" s="253" t="s">
        <v>553</v>
      </c>
      <c r="BR49" s="253" t="s">
        <v>554</v>
      </c>
    </row>
    <row r="50" spans="1:70" x14ac:dyDescent="0.25">
      <c r="B50" s="181" t="s">
        <v>241</v>
      </c>
      <c r="C50" s="184">
        <v>38673</v>
      </c>
      <c r="D50" s="181">
        <v>110.01</v>
      </c>
      <c r="E50" s="212">
        <v>1</v>
      </c>
      <c r="F50" s="206"/>
      <c r="G50" s="212" t="s">
        <v>114</v>
      </c>
      <c r="H50" s="212">
        <v>803.58734088999995</v>
      </c>
      <c r="I50" s="158"/>
      <c r="J50" s="154"/>
      <c r="K50" s="217"/>
      <c r="L50" s="217"/>
      <c r="M50" s="217"/>
      <c r="O50" s="230" t="s">
        <v>268</v>
      </c>
      <c r="P50" s="230">
        <v>341.16812655000001</v>
      </c>
      <c r="Q50" s="228"/>
      <c r="R50" s="148" t="s">
        <v>434</v>
      </c>
      <c r="S50" s="242"/>
      <c r="T50" s="247"/>
      <c r="U50" s="247"/>
      <c r="V50" s="247"/>
      <c r="W50" s="247"/>
      <c r="X50" s="247"/>
      <c r="Y50" s="234"/>
      <c r="Z50" s="242" t="s">
        <v>577</v>
      </c>
      <c r="AA50" s="242">
        <v>0</v>
      </c>
      <c r="AB50" s="242">
        <v>0</v>
      </c>
      <c r="AC50" s="242">
        <v>0</v>
      </c>
      <c r="AD50" s="242">
        <v>0</v>
      </c>
      <c r="AE50" s="242">
        <v>1</v>
      </c>
      <c r="AF50" s="242"/>
      <c r="AG50" s="242" t="s">
        <v>577</v>
      </c>
      <c r="AH50" s="242">
        <v>0</v>
      </c>
      <c r="AI50" s="242">
        <v>0</v>
      </c>
      <c r="AJ50" s="242">
        <v>0</v>
      </c>
      <c r="AK50" s="242">
        <v>0</v>
      </c>
      <c r="AL50" s="242">
        <v>1</v>
      </c>
      <c r="AM50" s="234"/>
      <c r="AN50" s="242" t="s">
        <v>573</v>
      </c>
      <c r="AO50" s="242">
        <v>420660281.5</v>
      </c>
      <c r="AP50" s="242">
        <v>21799</v>
      </c>
      <c r="AQ50" s="242">
        <v>150</v>
      </c>
      <c r="AR50" s="242">
        <v>78502</v>
      </c>
      <c r="AS50" s="242">
        <v>1</v>
      </c>
      <c r="AT50" s="234"/>
      <c r="AU50" s="242" t="s">
        <v>577</v>
      </c>
      <c r="AV50" s="242">
        <v>0</v>
      </c>
      <c r="AW50" s="242">
        <v>0</v>
      </c>
      <c r="AX50" s="242">
        <v>0</v>
      </c>
      <c r="AY50" s="242">
        <v>0</v>
      </c>
      <c r="AZ50" s="242">
        <v>1</v>
      </c>
      <c r="BA50" s="234"/>
      <c r="BB50" s="242" t="s">
        <v>572</v>
      </c>
      <c r="BC50" s="242">
        <v>2434084767.9400001</v>
      </c>
      <c r="BD50" s="242">
        <v>11137</v>
      </c>
      <c r="BE50" s="242">
        <v>630</v>
      </c>
      <c r="BF50" s="242">
        <v>159191</v>
      </c>
      <c r="BG50" s="242">
        <v>1</v>
      </c>
      <c r="BH50" s="236" t="s">
        <v>572</v>
      </c>
      <c r="BI50" s="242">
        <v>64606879.149999999</v>
      </c>
      <c r="BJ50" s="242">
        <v>291</v>
      </c>
      <c r="BK50" s="242">
        <v>26</v>
      </c>
      <c r="BL50" s="242">
        <v>8085</v>
      </c>
      <c r="BM50" s="242">
        <v>1</v>
      </c>
      <c r="BN50" s="242"/>
      <c r="BO50" s="236"/>
      <c r="BP50" s="252">
        <v>0</v>
      </c>
      <c r="BQ50" s="252">
        <v>0</v>
      </c>
      <c r="BR50" s="252">
        <v>0</v>
      </c>
    </row>
    <row r="51" spans="1:70" x14ac:dyDescent="0.25">
      <c r="B51" s="181" t="s">
        <v>242</v>
      </c>
      <c r="C51" s="184">
        <v>38709</v>
      </c>
      <c r="D51" s="181">
        <v>34691.21</v>
      </c>
      <c r="E51" s="212">
        <v>1</v>
      </c>
      <c r="F51" s="203"/>
      <c r="G51" s="212" t="s">
        <v>268</v>
      </c>
      <c r="H51" s="212">
        <v>300.90701882000002</v>
      </c>
      <c r="I51" s="158"/>
      <c r="J51" s="152"/>
      <c r="K51" s="217"/>
      <c r="L51" s="217"/>
      <c r="M51" s="217"/>
      <c r="O51" s="230" t="s">
        <v>269</v>
      </c>
      <c r="P51" s="230">
        <v>12.29371094</v>
      </c>
      <c r="Q51" s="228"/>
      <c r="S51" s="242"/>
      <c r="T51" s="247"/>
      <c r="U51" s="247"/>
      <c r="V51" s="247"/>
      <c r="W51" s="247"/>
      <c r="X51" s="247"/>
      <c r="Y51" s="234"/>
      <c r="Z51" s="242" t="s">
        <v>578</v>
      </c>
      <c r="AA51" s="242">
        <v>105639376.61499999</v>
      </c>
      <c r="AB51" s="242">
        <v>399</v>
      </c>
      <c r="AC51" s="242">
        <v>62</v>
      </c>
      <c r="AD51" s="242">
        <v>10863</v>
      </c>
      <c r="AE51" s="242">
        <v>1</v>
      </c>
      <c r="AF51" s="242"/>
      <c r="AG51" s="242" t="s">
        <v>578</v>
      </c>
      <c r="AH51" s="242">
        <v>1172599.9990000001</v>
      </c>
      <c r="AI51" s="242">
        <v>4</v>
      </c>
      <c r="AJ51" s="242">
        <v>2</v>
      </c>
      <c r="AK51" s="242">
        <v>480</v>
      </c>
      <c r="AL51" s="242">
        <v>1</v>
      </c>
      <c r="AM51" s="234"/>
      <c r="AN51" s="242" t="s">
        <v>574</v>
      </c>
      <c r="AO51" s="242">
        <v>0</v>
      </c>
      <c r="AP51" s="242">
        <v>0</v>
      </c>
      <c r="AQ51" s="242">
        <v>0</v>
      </c>
      <c r="AR51" s="242">
        <v>0</v>
      </c>
      <c r="AS51" s="242">
        <v>1</v>
      </c>
      <c r="AT51" s="234"/>
      <c r="AU51" s="242" t="s">
        <v>578</v>
      </c>
      <c r="AV51" s="242">
        <v>6426510</v>
      </c>
      <c r="AW51" s="242">
        <v>25</v>
      </c>
      <c r="AX51" s="242">
        <v>8</v>
      </c>
      <c r="AY51" s="242">
        <v>410</v>
      </c>
      <c r="AZ51" s="242">
        <v>1</v>
      </c>
      <c r="BA51" s="234"/>
      <c r="BB51" s="242" t="s">
        <v>573</v>
      </c>
      <c r="BC51" s="242">
        <v>95408107.900000006</v>
      </c>
      <c r="BD51" s="242">
        <v>4976</v>
      </c>
      <c r="BE51" s="242">
        <v>187</v>
      </c>
      <c r="BF51" s="242">
        <v>53514</v>
      </c>
      <c r="BG51" s="242">
        <v>1</v>
      </c>
      <c r="BH51" s="236" t="s">
        <v>573</v>
      </c>
      <c r="BI51" s="242">
        <v>5042600</v>
      </c>
      <c r="BJ51" s="242">
        <v>263</v>
      </c>
      <c r="BK51" s="242">
        <v>3</v>
      </c>
      <c r="BL51" s="242">
        <v>2732</v>
      </c>
      <c r="BM51" s="242">
        <v>1</v>
      </c>
      <c r="BN51" s="242"/>
      <c r="BO51" s="236"/>
      <c r="BP51" s="236"/>
      <c r="BQ51" s="236"/>
      <c r="BR51" s="236"/>
    </row>
    <row r="52" spans="1:70" x14ac:dyDescent="0.25">
      <c r="B52" s="181" t="s">
        <v>243</v>
      </c>
      <c r="C52" s="184">
        <v>38716</v>
      </c>
      <c r="D52" s="181">
        <v>14859.1</v>
      </c>
      <c r="E52" s="212">
        <v>1</v>
      </c>
      <c r="F52" s="198"/>
      <c r="G52" s="212" t="s">
        <v>269</v>
      </c>
      <c r="H52" s="212">
        <v>10.86074507</v>
      </c>
      <c r="I52" s="158"/>
      <c r="J52" s="152"/>
      <c r="K52" s="217"/>
      <c r="L52" s="217"/>
      <c r="M52" s="217"/>
      <c r="O52" s="230" t="s">
        <v>274</v>
      </c>
      <c r="P52" s="230">
        <v>6785.7529341400004</v>
      </c>
      <c r="Q52" s="228"/>
      <c r="S52" s="242"/>
      <c r="T52" s="247"/>
      <c r="U52" s="247"/>
      <c r="V52" s="247"/>
      <c r="W52" s="247"/>
      <c r="X52" s="247"/>
      <c r="Y52" s="234"/>
      <c r="Z52" s="242" t="s">
        <v>579</v>
      </c>
      <c r="AA52" s="242">
        <v>64354240.32</v>
      </c>
      <c r="AB52" s="242">
        <v>408</v>
      </c>
      <c r="AC52" s="242">
        <v>43</v>
      </c>
      <c r="AD52" s="242">
        <v>1382</v>
      </c>
      <c r="AE52" s="242">
        <v>1</v>
      </c>
      <c r="AF52" s="242"/>
      <c r="AG52" s="242" t="s">
        <v>579</v>
      </c>
      <c r="AH52" s="242">
        <v>807500</v>
      </c>
      <c r="AI52" s="242">
        <v>5</v>
      </c>
      <c r="AJ52" s="242">
        <v>1</v>
      </c>
      <c r="AK52" s="242">
        <v>193</v>
      </c>
      <c r="AL52" s="242">
        <v>1</v>
      </c>
      <c r="AM52" s="234"/>
      <c r="AN52" s="242" t="s">
        <v>575</v>
      </c>
      <c r="AO52" s="242">
        <v>76000</v>
      </c>
      <c r="AP52" s="242">
        <v>1</v>
      </c>
      <c r="AQ52" s="242">
        <v>1</v>
      </c>
      <c r="AR52" s="242">
        <v>99</v>
      </c>
      <c r="AS52" s="242">
        <v>1</v>
      </c>
      <c r="AT52" s="234"/>
      <c r="AU52" s="242" t="s">
        <v>579</v>
      </c>
      <c r="AV52" s="242">
        <v>163400</v>
      </c>
      <c r="AW52" s="242">
        <v>1</v>
      </c>
      <c r="AX52" s="242">
        <v>1</v>
      </c>
      <c r="AY52" s="242">
        <v>20</v>
      </c>
      <c r="AZ52" s="242">
        <v>1</v>
      </c>
      <c r="BA52" s="234"/>
      <c r="BB52" s="242" t="s">
        <v>574</v>
      </c>
      <c r="BC52" s="242">
        <v>416565</v>
      </c>
      <c r="BD52" s="242">
        <v>11</v>
      </c>
      <c r="BE52" s="242">
        <v>2</v>
      </c>
      <c r="BF52" s="242">
        <v>458</v>
      </c>
      <c r="BG52" s="242">
        <v>1</v>
      </c>
      <c r="BH52" s="236" t="s">
        <v>574</v>
      </c>
      <c r="BI52" s="242">
        <v>0</v>
      </c>
      <c r="BJ52" s="242">
        <v>0</v>
      </c>
      <c r="BK52" s="242">
        <v>0</v>
      </c>
      <c r="BL52" s="242">
        <v>19</v>
      </c>
      <c r="BM52" s="242">
        <v>1</v>
      </c>
      <c r="BN52" s="242"/>
      <c r="BO52" s="248" t="s">
        <v>471</v>
      </c>
      <c r="BP52" s="253" t="s">
        <v>523</v>
      </c>
      <c r="BQ52" s="253" t="s">
        <v>553</v>
      </c>
      <c r="BR52" s="253" t="s">
        <v>554</v>
      </c>
    </row>
    <row r="53" spans="1:70" x14ac:dyDescent="0.25">
      <c r="B53" s="181" t="s">
        <v>244</v>
      </c>
      <c r="C53" s="184">
        <v>38708</v>
      </c>
      <c r="D53" s="181">
        <v>1357.01</v>
      </c>
      <c r="E53" s="212">
        <v>1</v>
      </c>
      <c r="F53" s="199"/>
      <c r="G53" s="212" t="s">
        <v>274</v>
      </c>
      <c r="H53" s="212">
        <v>5946.5959300200002</v>
      </c>
      <c r="I53" s="158"/>
      <c r="J53" s="152"/>
      <c r="K53" s="217"/>
      <c r="L53" s="217"/>
      <c r="M53" s="217"/>
      <c r="O53" s="230" t="s">
        <v>275</v>
      </c>
      <c r="P53" s="230">
        <v>847.96777541999995</v>
      </c>
      <c r="Q53" s="228"/>
      <c r="S53" s="242"/>
      <c r="T53" s="247"/>
      <c r="U53" s="247"/>
      <c r="V53" s="247"/>
      <c r="W53" s="247"/>
      <c r="X53" s="247"/>
      <c r="Y53" s="234"/>
      <c r="Z53" s="242" t="s">
        <v>580</v>
      </c>
      <c r="AA53" s="242">
        <v>40696554.079999998</v>
      </c>
      <c r="AB53" s="242">
        <v>306</v>
      </c>
      <c r="AC53" s="242">
        <v>16</v>
      </c>
      <c r="AD53" s="242">
        <v>1714</v>
      </c>
      <c r="AE53" s="242">
        <v>1</v>
      </c>
      <c r="AF53" s="242"/>
      <c r="AG53" s="242" t="s">
        <v>580</v>
      </c>
      <c r="AH53" s="242">
        <v>0</v>
      </c>
      <c r="AI53" s="242">
        <v>0</v>
      </c>
      <c r="AJ53" s="242">
        <v>0</v>
      </c>
      <c r="AK53" s="242">
        <v>101</v>
      </c>
      <c r="AL53" s="242">
        <v>1</v>
      </c>
      <c r="AM53" s="234"/>
      <c r="AN53" s="242" t="s">
        <v>576</v>
      </c>
      <c r="AO53" s="242">
        <v>0</v>
      </c>
      <c r="AP53" s="242">
        <v>0</v>
      </c>
      <c r="AQ53" s="242">
        <v>0</v>
      </c>
      <c r="AR53" s="242">
        <v>100</v>
      </c>
      <c r="AS53" s="242">
        <v>1</v>
      </c>
      <c r="AT53" s="234"/>
      <c r="AU53" s="242" t="s">
        <v>580</v>
      </c>
      <c r="AV53" s="242">
        <v>0</v>
      </c>
      <c r="AW53" s="242">
        <v>0</v>
      </c>
      <c r="AX53" s="242">
        <v>0</v>
      </c>
      <c r="AY53" s="242">
        <v>111</v>
      </c>
      <c r="AZ53" s="242">
        <v>1</v>
      </c>
      <c r="BA53" s="234"/>
      <c r="BB53" s="242" t="s">
        <v>575</v>
      </c>
      <c r="BC53" s="242">
        <v>651940</v>
      </c>
      <c r="BD53" s="242">
        <v>8</v>
      </c>
      <c r="BE53" s="242">
        <v>1</v>
      </c>
      <c r="BF53" s="242">
        <v>32</v>
      </c>
      <c r="BG53" s="242">
        <v>1</v>
      </c>
      <c r="BH53" s="236" t="s">
        <v>575</v>
      </c>
      <c r="BI53" s="242">
        <v>0</v>
      </c>
      <c r="BJ53" s="242">
        <v>0</v>
      </c>
      <c r="BK53" s="242">
        <v>0</v>
      </c>
      <c r="BL53" s="242">
        <v>0</v>
      </c>
      <c r="BM53" s="242">
        <v>1</v>
      </c>
      <c r="BN53" s="242"/>
      <c r="BO53" s="240"/>
      <c r="BP53" s="252">
        <v>0</v>
      </c>
      <c r="BQ53" s="252">
        <v>0</v>
      </c>
      <c r="BR53" s="252">
        <v>0</v>
      </c>
    </row>
    <row r="54" spans="1:70" x14ac:dyDescent="0.25">
      <c r="B54" s="181" t="s">
        <v>245</v>
      </c>
      <c r="C54" s="184">
        <v>38713</v>
      </c>
      <c r="D54" s="181">
        <v>17869.22</v>
      </c>
      <c r="E54" s="212">
        <v>1</v>
      </c>
      <c r="F54" s="204"/>
      <c r="G54" s="212" t="s">
        <v>275</v>
      </c>
      <c r="H54" s="212">
        <v>614.15115162999996</v>
      </c>
      <c r="I54" s="158"/>
      <c r="J54" s="152"/>
      <c r="K54" s="217"/>
      <c r="L54" s="217"/>
      <c r="M54" s="217"/>
      <c r="O54" s="230" t="s">
        <v>94</v>
      </c>
      <c r="P54" s="230">
        <v>363.41562285999998</v>
      </c>
      <c r="Q54" s="228"/>
      <c r="S54" s="242"/>
      <c r="T54" s="247"/>
      <c r="U54" s="247"/>
      <c r="V54" s="247"/>
      <c r="W54" s="247"/>
      <c r="X54" s="247"/>
      <c r="Y54" s="234"/>
      <c r="Z54" s="242" t="s">
        <v>581</v>
      </c>
      <c r="AA54" s="242">
        <v>0</v>
      </c>
      <c r="AB54" s="242">
        <v>0</v>
      </c>
      <c r="AC54" s="242">
        <v>0</v>
      </c>
      <c r="AD54" s="242">
        <v>0</v>
      </c>
      <c r="AE54" s="242">
        <v>1</v>
      </c>
      <c r="AF54" s="242"/>
      <c r="AG54" s="242" t="s">
        <v>581</v>
      </c>
      <c r="AH54" s="242">
        <v>0</v>
      </c>
      <c r="AI54" s="242">
        <v>0</v>
      </c>
      <c r="AJ54" s="242">
        <v>0</v>
      </c>
      <c r="AK54" s="242">
        <v>0</v>
      </c>
      <c r="AL54" s="242">
        <v>1</v>
      </c>
      <c r="AM54" s="234"/>
      <c r="AN54" s="242" t="s">
        <v>577</v>
      </c>
      <c r="AO54" s="242">
        <v>0</v>
      </c>
      <c r="AP54" s="242">
        <v>0</v>
      </c>
      <c r="AQ54" s="242">
        <v>0</v>
      </c>
      <c r="AR54" s="242">
        <v>0</v>
      </c>
      <c r="AS54" s="242">
        <v>1</v>
      </c>
      <c r="AT54" s="234"/>
      <c r="AU54" s="242" t="s">
        <v>581</v>
      </c>
      <c r="AV54" s="242">
        <v>0</v>
      </c>
      <c r="AW54" s="242">
        <v>0</v>
      </c>
      <c r="AX54" s="242">
        <v>0</v>
      </c>
      <c r="AY54" s="242">
        <v>0</v>
      </c>
      <c r="AZ54" s="242">
        <v>1</v>
      </c>
      <c r="BA54" s="234"/>
      <c r="BB54" s="242" t="s">
        <v>576</v>
      </c>
      <c r="BC54" s="242">
        <v>60476773.100000001</v>
      </c>
      <c r="BD54" s="242">
        <v>1636</v>
      </c>
      <c r="BE54" s="242">
        <v>6</v>
      </c>
      <c r="BF54" s="242">
        <v>11110</v>
      </c>
      <c r="BG54" s="242">
        <v>1</v>
      </c>
      <c r="BH54" s="236" t="s">
        <v>576</v>
      </c>
      <c r="BI54" s="242">
        <v>0</v>
      </c>
      <c r="BJ54" s="242">
        <v>0</v>
      </c>
      <c r="BK54" s="242">
        <v>0</v>
      </c>
      <c r="BL54" s="242">
        <v>668</v>
      </c>
      <c r="BM54" s="242">
        <v>1</v>
      </c>
      <c r="BN54" s="242"/>
      <c r="BO54" s="240"/>
      <c r="BP54" s="252"/>
      <c r="BQ54" s="252"/>
      <c r="BR54" s="252"/>
    </row>
    <row r="55" spans="1:70" x14ac:dyDescent="0.25">
      <c r="B55" s="181" t="s">
        <v>246</v>
      </c>
      <c r="C55" s="184">
        <v>38713</v>
      </c>
      <c r="D55" s="181">
        <v>30401.200000000001</v>
      </c>
      <c r="E55" s="212">
        <v>1</v>
      </c>
      <c r="F55" s="207"/>
      <c r="G55" s="212" t="s">
        <v>94</v>
      </c>
      <c r="H55" s="212">
        <v>227.09517357999999</v>
      </c>
      <c r="I55" s="158"/>
      <c r="J55" s="152"/>
      <c r="K55" s="217"/>
      <c r="L55" s="217"/>
      <c r="M55" s="217"/>
      <c r="O55" s="230" t="s">
        <v>96</v>
      </c>
      <c r="P55" s="230">
        <v>275.85397845</v>
      </c>
      <c r="Q55" s="228"/>
      <c r="S55" s="242"/>
      <c r="T55" s="247"/>
      <c r="U55" s="247"/>
      <c r="V55" s="247"/>
      <c r="W55" s="247"/>
      <c r="X55" s="247"/>
      <c r="Y55" s="234"/>
      <c r="Z55" s="242" t="s">
        <v>582</v>
      </c>
      <c r="AA55" s="242">
        <v>1675896</v>
      </c>
      <c r="AB55" s="242">
        <v>20</v>
      </c>
      <c r="AC55" s="242">
        <v>2</v>
      </c>
      <c r="AD55" s="242">
        <v>0</v>
      </c>
      <c r="AE55" s="242">
        <v>1</v>
      </c>
      <c r="AF55" s="242"/>
      <c r="AG55" s="242" t="s">
        <v>582</v>
      </c>
      <c r="AH55" s="242">
        <v>0</v>
      </c>
      <c r="AI55" s="242">
        <v>0</v>
      </c>
      <c r="AJ55" s="242">
        <v>0</v>
      </c>
      <c r="AK55" s="242">
        <v>0</v>
      </c>
      <c r="AL55" s="242">
        <v>1</v>
      </c>
      <c r="AM55" s="234"/>
      <c r="AN55" s="242" t="s">
        <v>578</v>
      </c>
      <c r="AO55" s="242">
        <v>170453929.96000001</v>
      </c>
      <c r="AP55" s="242">
        <v>671</v>
      </c>
      <c r="AQ55" s="242">
        <v>25</v>
      </c>
      <c r="AR55" s="242">
        <v>8294</v>
      </c>
      <c r="AS55" s="242">
        <v>1</v>
      </c>
      <c r="AT55" s="234"/>
      <c r="AU55" s="242" t="s">
        <v>582</v>
      </c>
      <c r="AV55" s="242">
        <v>0</v>
      </c>
      <c r="AW55" s="242">
        <v>0</v>
      </c>
      <c r="AX55" s="242">
        <v>0</v>
      </c>
      <c r="AY55" s="242">
        <v>0</v>
      </c>
      <c r="AZ55" s="242">
        <v>1</v>
      </c>
      <c r="BA55" s="234"/>
      <c r="BB55" s="242" t="s">
        <v>577</v>
      </c>
      <c r="BC55" s="242">
        <v>2278332</v>
      </c>
      <c r="BD55" s="242">
        <v>30</v>
      </c>
      <c r="BE55" s="242">
        <v>1</v>
      </c>
      <c r="BF55" s="242">
        <v>0</v>
      </c>
      <c r="BG55" s="242">
        <v>1</v>
      </c>
      <c r="BH55" s="236" t="s">
        <v>577</v>
      </c>
      <c r="BI55" s="242">
        <v>0</v>
      </c>
      <c r="BJ55" s="242">
        <v>0</v>
      </c>
      <c r="BK55" s="242">
        <v>0</v>
      </c>
      <c r="BL55" s="242">
        <v>0</v>
      </c>
      <c r="BM55" s="242">
        <v>1</v>
      </c>
      <c r="BN55" s="242"/>
      <c r="BO55" s="245" t="s">
        <v>472</v>
      </c>
      <c r="BP55" s="253" t="s">
        <v>612</v>
      </c>
      <c r="BQ55" s="253" t="s">
        <v>555</v>
      </c>
      <c r="BR55" s="252"/>
    </row>
    <row r="56" spans="1:70" x14ac:dyDescent="0.25">
      <c r="B56" s="181" t="s">
        <v>247</v>
      </c>
      <c r="C56" s="184">
        <v>38709</v>
      </c>
      <c r="D56" s="181">
        <v>16626.419999999998</v>
      </c>
      <c r="E56" s="212">
        <v>1</v>
      </c>
      <c r="F56" s="207"/>
      <c r="G56" s="212" t="s">
        <v>96</v>
      </c>
      <c r="H56" s="212">
        <v>168.49794587</v>
      </c>
      <c r="I56" s="158"/>
      <c r="J56" s="152"/>
      <c r="K56" s="217"/>
      <c r="L56" s="217"/>
      <c r="M56" s="217"/>
      <c r="O56" s="230" t="s">
        <v>278</v>
      </c>
      <c r="P56" s="230">
        <v>70771.249383550006</v>
      </c>
      <c r="Q56" s="228"/>
      <c r="S56" s="242"/>
      <c r="T56" s="247"/>
      <c r="U56" s="247"/>
      <c r="V56" s="247"/>
      <c r="W56" s="247"/>
      <c r="X56" s="247"/>
      <c r="Y56" s="234"/>
      <c r="Z56" s="242" t="s">
        <v>583</v>
      </c>
      <c r="AA56" s="242">
        <v>0</v>
      </c>
      <c r="AB56" s="242">
        <v>0</v>
      </c>
      <c r="AC56" s="242">
        <v>0</v>
      </c>
      <c r="AD56" s="242">
        <v>0</v>
      </c>
      <c r="AE56" s="242">
        <v>1</v>
      </c>
      <c r="AF56" s="242"/>
      <c r="AG56" s="242" t="s">
        <v>583</v>
      </c>
      <c r="AH56" s="242">
        <v>0</v>
      </c>
      <c r="AI56" s="242">
        <v>0</v>
      </c>
      <c r="AJ56" s="242">
        <v>0</v>
      </c>
      <c r="AK56" s="242">
        <v>0</v>
      </c>
      <c r="AL56" s="242">
        <v>1</v>
      </c>
      <c r="AM56" s="234"/>
      <c r="AN56" s="242" t="s">
        <v>579</v>
      </c>
      <c r="AO56" s="242">
        <v>13679849.949999999</v>
      </c>
      <c r="AP56" s="242">
        <v>86</v>
      </c>
      <c r="AQ56" s="242">
        <v>14</v>
      </c>
      <c r="AR56" s="242">
        <v>675</v>
      </c>
      <c r="AS56" s="242">
        <v>1</v>
      </c>
      <c r="AT56" s="234"/>
      <c r="AU56" s="242" t="s">
        <v>583</v>
      </c>
      <c r="AV56" s="242">
        <v>0</v>
      </c>
      <c r="AW56" s="242">
        <v>0</v>
      </c>
      <c r="AX56" s="242">
        <v>0</v>
      </c>
      <c r="AY56" s="242">
        <v>0</v>
      </c>
      <c r="AZ56" s="242">
        <v>1</v>
      </c>
      <c r="BA56" s="234"/>
      <c r="BB56" s="242" t="s">
        <v>578</v>
      </c>
      <c r="BC56" s="242">
        <v>30910243.611000001</v>
      </c>
      <c r="BD56" s="242">
        <v>164</v>
      </c>
      <c r="BE56" s="242">
        <v>36</v>
      </c>
      <c r="BF56" s="242">
        <v>12410</v>
      </c>
      <c r="BG56" s="242">
        <v>1</v>
      </c>
      <c r="BH56" s="236" t="s">
        <v>578</v>
      </c>
      <c r="BI56" s="242">
        <v>191850</v>
      </c>
      <c r="BJ56" s="242">
        <v>1</v>
      </c>
      <c r="BK56" s="242">
        <v>1</v>
      </c>
      <c r="BL56" s="242">
        <v>604</v>
      </c>
      <c r="BM56" s="242">
        <v>1</v>
      </c>
      <c r="BN56" s="242"/>
      <c r="BO56" s="236"/>
      <c r="BP56" s="252" t="s">
        <v>613</v>
      </c>
      <c r="BQ56" s="252">
        <v>0</v>
      </c>
      <c r="BR56" s="252"/>
    </row>
    <row r="57" spans="1:70" x14ac:dyDescent="0.25">
      <c r="B57" s="181" t="s">
        <v>248</v>
      </c>
      <c r="C57" s="184">
        <v>38713</v>
      </c>
      <c r="D57" s="181">
        <v>14630.23</v>
      </c>
      <c r="E57" s="212">
        <v>1</v>
      </c>
      <c r="F57" s="207"/>
      <c r="G57" s="212" t="s">
        <v>278</v>
      </c>
      <c r="H57" s="212">
        <v>68379.919550940001</v>
      </c>
      <c r="I57" s="158"/>
      <c r="J57" s="152"/>
      <c r="K57" s="217"/>
      <c r="L57" s="217"/>
      <c r="M57" s="217"/>
      <c r="O57" s="230" t="s">
        <v>98</v>
      </c>
      <c r="P57" s="230">
        <v>24164.601150300001</v>
      </c>
      <c r="Q57" s="228"/>
      <c r="S57" s="242"/>
      <c r="T57" s="247"/>
      <c r="U57" s="247"/>
      <c r="V57" s="247"/>
      <c r="W57" s="247"/>
      <c r="X57" s="247"/>
      <c r="Y57" s="234"/>
      <c r="Z57" s="242" t="s">
        <v>584</v>
      </c>
      <c r="AA57" s="242">
        <v>2127006</v>
      </c>
      <c r="AB57" s="242">
        <v>108</v>
      </c>
      <c r="AC57" s="242">
        <v>10</v>
      </c>
      <c r="AD57" s="242">
        <v>802</v>
      </c>
      <c r="AE57" s="242">
        <v>1</v>
      </c>
      <c r="AF57" s="242"/>
      <c r="AG57" s="242" t="s">
        <v>584</v>
      </c>
      <c r="AH57" s="242">
        <v>0</v>
      </c>
      <c r="AI57" s="242">
        <v>0</v>
      </c>
      <c r="AJ57" s="242">
        <v>0</v>
      </c>
      <c r="AK57" s="242">
        <v>25</v>
      </c>
      <c r="AL57" s="242">
        <v>1</v>
      </c>
      <c r="AM57" s="234"/>
      <c r="AN57" s="242" t="s">
        <v>580</v>
      </c>
      <c r="AO57" s="242">
        <v>16864055</v>
      </c>
      <c r="AP57" s="242">
        <v>130</v>
      </c>
      <c r="AQ57" s="242">
        <v>14</v>
      </c>
      <c r="AR57" s="242">
        <v>2044</v>
      </c>
      <c r="AS57" s="242">
        <v>1</v>
      </c>
      <c r="AT57" s="234"/>
      <c r="AU57" s="242" t="s">
        <v>584</v>
      </c>
      <c r="AV57" s="242">
        <v>183000</v>
      </c>
      <c r="AW57" s="242">
        <v>10</v>
      </c>
      <c r="AX57" s="242">
        <v>1</v>
      </c>
      <c r="AY57" s="242">
        <v>53</v>
      </c>
      <c r="AZ57" s="242">
        <v>1</v>
      </c>
      <c r="BA57" s="234"/>
      <c r="BB57" s="242" t="s">
        <v>579</v>
      </c>
      <c r="BC57" s="242">
        <v>260400</v>
      </c>
      <c r="BD57" s="242">
        <v>2</v>
      </c>
      <c r="BE57" s="242">
        <v>1</v>
      </c>
      <c r="BF57" s="242">
        <v>102</v>
      </c>
      <c r="BG57" s="242">
        <v>1</v>
      </c>
      <c r="BH57" s="236" t="s">
        <v>579</v>
      </c>
      <c r="BI57" s="242">
        <v>0</v>
      </c>
      <c r="BJ57" s="242">
        <v>0</v>
      </c>
      <c r="BK57" s="242">
        <v>0</v>
      </c>
      <c r="BL57" s="242">
        <v>6</v>
      </c>
      <c r="BM57" s="242">
        <v>1</v>
      </c>
      <c r="BN57" s="242"/>
      <c r="BO57" s="236"/>
      <c r="BP57" s="252" t="s">
        <v>614</v>
      </c>
      <c r="BQ57" s="252">
        <v>0</v>
      </c>
      <c r="BR57" s="252"/>
    </row>
    <row r="58" spans="1:70" x14ac:dyDescent="0.25">
      <c r="B58" s="181" t="s">
        <v>249</v>
      </c>
      <c r="C58" s="184">
        <v>38713</v>
      </c>
      <c r="D58" s="181">
        <v>1547.81</v>
      </c>
      <c r="E58" s="212">
        <v>1</v>
      </c>
      <c r="F58" s="207"/>
      <c r="G58" s="212" t="s">
        <v>98</v>
      </c>
      <c r="H58" s="212">
        <v>20764.829418230001</v>
      </c>
      <c r="I58" s="158"/>
      <c r="J58" s="152"/>
      <c r="K58" s="217"/>
      <c r="L58" s="217"/>
      <c r="M58" s="217"/>
      <c r="O58" s="230" t="s">
        <v>279</v>
      </c>
      <c r="P58" s="230">
        <v>202.67434466</v>
      </c>
      <c r="Q58" s="228"/>
      <c r="S58" s="234"/>
      <c r="T58" s="234"/>
      <c r="U58" s="234"/>
      <c r="V58" s="234"/>
      <c r="W58" s="234"/>
      <c r="X58" s="234"/>
      <c r="Y58" s="234"/>
      <c r="Z58" s="242" t="s">
        <v>585</v>
      </c>
      <c r="AA58" s="242">
        <v>92351827.067000002</v>
      </c>
      <c r="AB58" s="242">
        <v>290</v>
      </c>
      <c r="AC58" s="242">
        <v>19</v>
      </c>
      <c r="AD58" s="242">
        <v>1686</v>
      </c>
      <c r="AE58" s="242">
        <v>1</v>
      </c>
      <c r="AF58" s="242"/>
      <c r="AG58" s="242" t="s">
        <v>585</v>
      </c>
      <c r="AH58" s="242">
        <v>0</v>
      </c>
      <c r="AI58" s="242">
        <v>0</v>
      </c>
      <c r="AJ58" s="242">
        <v>0</v>
      </c>
      <c r="AK58" s="242">
        <v>10</v>
      </c>
      <c r="AL58" s="242">
        <v>1</v>
      </c>
      <c r="AM58" s="234"/>
      <c r="AN58" s="242" t="s">
        <v>581</v>
      </c>
      <c r="AO58" s="242">
        <v>0</v>
      </c>
      <c r="AP58" s="242">
        <v>0</v>
      </c>
      <c r="AQ58" s="242">
        <v>0</v>
      </c>
      <c r="AR58" s="242">
        <v>0</v>
      </c>
      <c r="AS58" s="242">
        <v>1</v>
      </c>
      <c r="AT58" s="234"/>
      <c r="AU58" s="242" t="s">
        <v>585</v>
      </c>
      <c r="AV58" s="242">
        <v>23555430.002</v>
      </c>
      <c r="AW58" s="242">
        <v>57</v>
      </c>
      <c r="AX58" s="242">
        <v>2</v>
      </c>
      <c r="AY58" s="242">
        <v>125</v>
      </c>
      <c r="AZ58" s="242">
        <v>1</v>
      </c>
      <c r="BA58" s="234"/>
      <c r="BB58" s="242" t="s">
        <v>580</v>
      </c>
      <c r="BC58" s="242">
        <v>30700754.93</v>
      </c>
      <c r="BD58" s="242">
        <v>261</v>
      </c>
      <c r="BE58" s="242">
        <v>32</v>
      </c>
      <c r="BF58" s="242">
        <v>2377</v>
      </c>
      <c r="BG58" s="242">
        <v>1</v>
      </c>
      <c r="BH58" s="236" t="s">
        <v>580</v>
      </c>
      <c r="BI58" s="242">
        <v>1171500</v>
      </c>
      <c r="BJ58" s="242">
        <v>10</v>
      </c>
      <c r="BK58" s="242">
        <v>1</v>
      </c>
      <c r="BL58" s="242">
        <v>132</v>
      </c>
      <c r="BM58" s="242">
        <v>1</v>
      </c>
      <c r="BN58" s="242"/>
      <c r="BO58" s="236"/>
      <c r="BP58" s="252"/>
      <c r="BQ58" s="252"/>
      <c r="BR58" s="252"/>
    </row>
    <row r="59" spans="1:70" x14ac:dyDescent="0.25">
      <c r="B59" s="181" t="s">
        <v>250</v>
      </c>
      <c r="C59" s="184">
        <v>38713</v>
      </c>
      <c r="D59" s="181">
        <v>590.19000000000005</v>
      </c>
      <c r="E59" s="212">
        <v>1</v>
      </c>
      <c r="F59" s="198"/>
      <c r="G59" s="212" t="s">
        <v>279</v>
      </c>
      <c r="H59" s="212">
        <v>160.15542201</v>
      </c>
      <c r="I59" s="158"/>
      <c r="J59" s="152"/>
      <c r="K59" s="217"/>
      <c r="L59" s="217"/>
      <c r="M59" s="217"/>
      <c r="O59" s="230" t="s">
        <v>282</v>
      </c>
      <c r="P59" s="230">
        <v>126.62533961</v>
      </c>
      <c r="Q59" s="228"/>
      <c r="S59" s="234"/>
      <c r="T59" s="234"/>
      <c r="U59" s="234"/>
      <c r="V59" s="234"/>
      <c r="W59" s="234"/>
      <c r="X59" s="234"/>
      <c r="Y59" s="234"/>
      <c r="Z59" s="242" t="s">
        <v>586</v>
      </c>
      <c r="AA59" s="242">
        <v>27858169.91</v>
      </c>
      <c r="AB59" s="242">
        <v>122</v>
      </c>
      <c r="AC59" s="242">
        <v>51</v>
      </c>
      <c r="AD59" s="242">
        <v>259</v>
      </c>
      <c r="AE59" s="242">
        <v>1</v>
      </c>
      <c r="AF59" s="242"/>
      <c r="AG59" s="242" t="s">
        <v>586</v>
      </c>
      <c r="AH59" s="242">
        <v>0</v>
      </c>
      <c r="AI59" s="242">
        <v>0</v>
      </c>
      <c r="AJ59" s="242">
        <v>0</v>
      </c>
      <c r="AK59" s="242">
        <v>17</v>
      </c>
      <c r="AL59" s="242">
        <v>1</v>
      </c>
      <c r="AM59" s="234"/>
      <c r="AN59" s="242" t="s">
        <v>603</v>
      </c>
      <c r="AO59" s="242">
        <v>0</v>
      </c>
      <c r="AP59" s="242">
        <v>0</v>
      </c>
      <c r="AQ59" s="242">
        <v>0</v>
      </c>
      <c r="AR59" s="242">
        <v>0</v>
      </c>
      <c r="AS59" s="242">
        <v>1</v>
      </c>
      <c r="AT59" s="234"/>
      <c r="AU59" s="242" t="s">
        <v>586</v>
      </c>
      <c r="AV59" s="242">
        <v>9262610</v>
      </c>
      <c r="AW59" s="242">
        <v>36</v>
      </c>
      <c r="AX59" s="242">
        <v>6</v>
      </c>
      <c r="AY59" s="242">
        <v>24</v>
      </c>
      <c r="AZ59" s="242">
        <v>1</v>
      </c>
      <c r="BA59" s="234"/>
      <c r="BB59" s="242" t="s">
        <v>581</v>
      </c>
      <c r="BC59" s="242">
        <v>0</v>
      </c>
      <c r="BD59" s="242">
        <v>0</v>
      </c>
      <c r="BE59" s="242">
        <v>0</v>
      </c>
      <c r="BF59" s="242">
        <v>0</v>
      </c>
      <c r="BG59" s="242">
        <v>1</v>
      </c>
      <c r="BH59" s="236" t="s">
        <v>581</v>
      </c>
      <c r="BI59" s="242">
        <v>0</v>
      </c>
      <c r="BJ59" s="242">
        <v>0</v>
      </c>
      <c r="BK59" s="242">
        <v>0</v>
      </c>
      <c r="BL59" s="242">
        <v>0</v>
      </c>
      <c r="BM59" s="242">
        <v>1</v>
      </c>
      <c r="BN59" s="242"/>
      <c r="BO59" s="245" t="s">
        <v>454</v>
      </c>
      <c r="BP59" s="253" t="s">
        <v>523</v>
      </c>
      <c r="BQ59" s="253" t="s">
        <v>553</v>
      </c>
      <c r="BR59" s="253" t="s">
        <v>554</v>
      </c>
    </row>
    <row r="60" spans="1:70" x14ac:dyDescent="0.25">
      <c r="B60" s="181" t="s">
        <v>251</v>
      </c>
      <c r="C60" s="184">
        <v>38713</v>
      </c>
      <c r="D60" s="181">
        <v>1846.94</v>
      </c>
      <c r="E60" s="212">
        <v>1</v>
      </c>
      <c r="F60" s="198"/>
      <c r="G60" s="212" t="s">
        <v>282</v>
      </c>
      <c r="H60" s="212">
        <v>96.84768545</v>
      </c>
      <c r="I60" s="158"/>
      <c r="J60" s="152"/>
      <c r="K60" s="217"/>
      <c r="L60" s="217"/>
      <c r="M60" s="217"/>
      <c r="O60" s="230" t="s">
        <v>283</v>
      </c>
      <c r="P60" s="230">
        <v>9353.9299816000002</v>
      </c>
      <c r="Q60" s="228"/>
      <c r="S60" s="243"/>
      <c r="T60" s="246"/>
      <c r="U60" s="246"/>
      <c r="V60" s="246"/>
      <c r="W60" s="246"/>
      <c r="X60" s="246"/>
      <c r="Y60" s="234"/>
      <c r="Z60" s="242" t="s">
        <v>587</v>
      </c>
      <c r="AA60" s="242">
        <v>50505249.975000001</v>
      </c>
      <c r="AB60" s="242">
        <v>372</v>
      </c>
      <c r="AC60" s="242">
        <v>11</v>
      </c>
      <c r="AD60" s="242">
        <v>1277</v>
      </c>
      <c r="AE60" s="242">
        <v>1</v>
      </c>
      <c r="AF60" s="242"/>
      <c r="AG60" s="242" t="s">
        <v>587</v>
      </c>
      <c r="AH60" s="242">
        <v>0</v>
      </c>
      <c r="AI60" s="242">
        <v>0</v>
      </c>
      <c r="AJ60" s="242">
        <v>0</v>
      </c>
      <c r="AK60" s="242">
        <v>5</v>
      </c>
      <c r="AL60" s="242">
        <v>1</v>
      </c>
      <c r="AM60" s="234"/>
      <c r="AN60" s="242" t="s">
        <v>582</v>
      </c>
      <c r="AO60" s="242">
        <v>0</v>
      </c>
      <c r="AP60" s="242">
        <v>0</v>
      </c>
      <c r="AQ60" s="242">
        <v>0</v>
      </c>
      <c r="AR60" s="242">
        <v>0</v>
      </c>
      <c r="AS60" s="242">
        <v>1</v>
      </c>
      <c r="AT60" s="234"/>
      <c r="AU60" s="242" t="s">
        <v>587</v>
      </c>
      <c r="AV60" s="242">
        <v>137000</v>
      </c>
      <c r="AW60" s="242">
        <v>1</v>
      </c>
      <c r="AX60" s="242">
        <v>1</v>
      </c>
      <c r="AY60" s="242">
        <v>281</v>
      </c>
      <c r="AZ60" s="242">
        <v>1</v>
      </c>
      <c r="BA60" s="234"/>
      <c r="BB60" s="242" t="s">
        <v>609</v>
      </c>
      <c r="BC60" s="242">
        <v>0</v>
      </c>
      <c r="BD60" s="242">
        <v>0</v>
      </c>
      <c r="BE60" s="242">
        <v>0</v>
      </c>
      <c r="BF60" s="242">
        <v>0</v>
      </c>
      <c r="BG60" s="242">
        <v>1</v>
      </c>
      <c r="BH60" s="236" t="s">
        <v>609</v>
      </c>
      <c r="BI60" s="242">
        <v>0</v>
      </c>
      <c r="BJ60" s="242">
        <v>0</v>
      </c>
      <c r="BK60" s="242">
        <v>0</v>
      </c>
      <c r="BL60" s="242">
        <v>0</v>
      </c>
      <c r="BM60" s="242">
        <v>1</v>
      </c>
      <c r="BN60" s="242"/>
      <c r="BO60" s="236"/>
      <c r="BP60" s="252">
        <v>0</v>
      </c>
      <c r="BQ60" s="252">
        <v>0</v>
      </c>
      <c r="BR60" s="252">
        <v>0</v>
      </c>
    </row>
    <row r="61" spans="1:70" x14ac:dyDescent="0.25">
      <c r="A61" s="35"/>
      <c r="B61" s="181" t="s">
        <v>252</v>
      </c>
      <c r="C61" s="184">
        <v>38709</v>
      </c>
      <c r="D61" s="181">
        <v>9758.19</v>
      </c>
      <c r="E61" s="212">
        <v>1</v>
      </c>
      <c r="F61" s="201"/>
      <c r="G61" s="212" t="s">
        <v>283</v>
      </c>
      <c r="H61" s="212">
        <v>7312.3976443499996</v>
      </c>
      <c r="I61" s="158"/>
      <c r="J61" s="152"/>
      <c r="K61" s="217"/>
      <c r="L61" s="217"/>
      <c r="M61" s="217"/>
      <c r="O61" s="230" t="s">
        <v>284</v>
      </c>
      <c r="P61" s="230">
        <v>1194.95644171</v>
      </c>
      <c r="Q61" s="228"/>
      <c r="R61" s="152"/>
      <c r="S61" s="242"/>
      <c r="T61" s="247"/>
      <c r="U61" s="247"/>
      <c r="V61" s="247"/>
      <c r="W61" s="247"/>
      <c r="X61" s="247"/>
      <c r="Y61" s="234"/>
      <c r="Z61" s="242" t="s">
        <v>588</v>
      </c>
      <c r="AA61" s="242">
        <v>18716109.940000001</v>
      </c>
      <c r="AB61" s="242">
        <v>274</v>
      </c>
      <c r="AC61" s="242">
        <v>60</v>
      </c>
      <c r="AD61" s="242">
        <v>898</v>
      </c>
      <c r="AE61" s="242">
        <v>1</v>
      </c>
      <c r="AF61" s="242"/>
      <c r="AG61" s="242" t="s">
        <v>588</v>
      </c>
      <c r="AH61" s="242">
        <v>0</v>
      </c>
      <c r="AI61" s="242">
        <v>0</v>
      </c>
      <c r="AJ61" s="242">
        <v>0</v>
      </c>
      <c r="AK61" s="242">
        <v>48</v>
      </c>
      <c r="AL61" s="242">
        <v>1</v>
      </c>
      <c r="AM61" s="234"/>
      <c r="AN61" s="242" t="s">
        <v>583</v>
      </c>
      <c r="AO61" s="242">
        <v>5497650</v>
      </c>
      <c r="AP61" s="242">
        <v>57</v>
      </c>
      <c r="AQ61" s="242">
        <v>1</v>
      </c>
      <c r="AR61" s="242">
        <v>1026</v>
      </c>
      <c r="AS61" s="242">
        <v>1</v>
      </c>
      <c r="AT61" s="234"/>
      <c r="AU61" s="242" t="s">
        <v>588</v>
      </c>
      <c r="AV61" s="242">
        <v>176100</v>
      </c>
      <c r="AW61" s="242">
        <v>2</v>
      </c>
      <c r="AX61" s="242">
        <v>1</v>
      </c>
      <c r="AY61" s="242">
        <v>22</v>
      </c>
      <c r="AZ61" s="242">
        <v>1</v>
      </c>
      <c r="BA61" s="234"/>
      <c r="BB61" s="242" t="s">
        <v>610</v>
      </c>
      <c r="BC61" s="242">
        <v>0</v>
      </c>
      <c r="BD61" s="242">
        <v>0</v>
      </c>
      <c r="BE61" s="242">
        <v>0</v>
      </c>
      <c r="BF61" s="242">
        <v>0</v>
      </c>
      <c r="BG61" s="242">
        <v>1</v>
      </c>
      <c r="BH61" s="236" t="s">
        <v>610</v>
      </c>
      <c r="BI61" s="242">
        <v>0</v>
      </c>
      <c r="BJ61" s="242">
        <v>0</v>
      </c>
      <c r="BK61" s="242">
        <v>0</v>
      </c>
      <c r="BL61" s="242">
        <v>0</v>
      </c>
      <c r="BM61" s="242">
        <v>1</v>
      </c>
      <c r="BN61" s="242"/>
      <c r="BO61" s="236"/>
      <c r="BP61" s="236"/>
      <c r="BQ61" s="236"/>
      <c r="BR61" s="236"/>
    </row>
    <row r="62" spans="1:70" x14ac:dyDescent="0.25">
      <c r="A62" s="14"/>
      <c r="B62" s="181" t="s">
        <v>253</v>
      </c>
      <c r="C62" s="184">
        <v>38580</v>
      </c>
      <c r="D62" s="181">
        <v>673.25</v>
      </c>
      <c r="E62" s="212">
        <v>1</v>
      </c>
      <c r="F62" s="201"/>
      <c r="G62" s="212" t="s">
        <v>285</v>
      </c>
      <c r="H62" s="212">
        <v>65.620508240000007</v>
      </c>
      <c r="I62" s="158"/>
      <c r="J62" s="152"/>
      <c r="K62" s="217"/>
      <c r="L62" s="217"/>
      <c r="M62" s="217"/>
      <c r="O62" s="230" t="s">
        <v>285</v>
      </c>
      <c r="P62" s="230">
        <v>95.144187680000002</v>
      </c>
      <c r="Q62" s="228"/>
      <c r="R62" s="152"/>
      <c r="S62" s="242"/>
      <c r="T62" s="247"/>
      <c r="U62" s="247"/>
      <c r="V62" s="247"/>
      <c r="W62" s="247"/>
      <c r="X62" s="247"/>
      <c r="Y62" s="234"/>
      <c r="Z62" s="242" t="s">
        <v>589</v>
      </c>
      <c r="AA62" s="242">
        <v>53034275.899999999</v>
      </c>
      <c r="AB62" s="242">
        <v>456</v>
      </c>
      <c r="AC62" s="242">
        <v>49</v>
      </c>
      <c r="AD62" s="242">
        <v>3621</v>
      </c>
      <c r="AE62" s="242">
        <v>1</v>
      </c>
      <c r="AF62" s="242"/>
      <c r="AG62" s="242" t="s">
        <v>589</v>
      </c>
      <c r="AH62" s="242">
        <v>254900</v>
      </c>
      <c r="AI62" s="242">
        <v>2</v>
      </c>
      <c r="AJ62" s="242">
        <v>1</v>
      </c>
      <c r="AK62" s="242">
        <v>22</v>
      </c>
      <c r="AL62" s="242">
        <v>1</v>
      </c>
      <c r="AM62" s="234"/>
      <c r="AN62" s="242" t="s">
        <v>584</v>
      </c>
      <c r="AO62" s="242">
        <v>3556050</v>
      </c>
      <c r="AP62" s="242">
        <v>179</v>
      </c>
      <c r="AQ62" s="242">
        <v>18</v>
      </c>
      <c r="AR62" s="242">
        <v>1038</v>
      </c>
      <c r="AS62" s="242">
        <v>1</v>
      </c>
      <c r="AT62" s="234"/>
      <c r="AU62" s="242" t="s">
        <v>589</v>
      </c>
      <c r="AV62" s="242">
        <v>2140375</v>
      </c>
      <c r="AW62" s="242">
        <v>16</v>
      </c>
      <c r="AX62" s="242">
        <v>2</v>
      </c>
      <c r="AY62" s="242">
        <v>296</v>
      </c>
      <c r="AZ62" s="242">
        <v>1</v>
      </c>
      <c r="BA62" s="234"/>
      <c r="BB62" s="242" t="s">
        <v>582</v>
      </c>
      <c r="BC62" s="242">
        <v>0</v>
      </c>
      <c r="BD62" s="242">
        <v>0</v>
      </c>
      <c r="BE62" s="242">
        <v>0</v>
      </c>
      <c r="BF62" s="242">
        <v>0</v>
      </c>
      <c r="BG62" s="242">
        <v>1</v>
      </c>
      <c r="BH62" s="236" t="s">
        <v>582</v>
      </c>
      <c r="BI62" s="242">
        <v>0</v>
      </c>
      <c r="BJ62" s="242">
        <v>0</v>
      </c>
      <c r="BK62" s="242">
        <v>0</v>
      </c>
      <c r="BL62" s="242">
        <v>0</v>
      </c>
      <c r="BM62" s="242">
        <v>1</v>
      </c>
      <c r="BN62" s="242"/>
      <c r="BO62" s="245" t="s">
        <v>469</v>
      </c>
      <c r="BP62" s="253" t="s">
        <v>523</v>
      </c>
      <c r="BQ62" s="253" t="s">
        <v>553</v>
      </c>
      <c r="BR62" s="253" t="s">
        <v>554</v>
      </c>
    </row>
    <row r="63" spans="1:70" x14ac:dyDescent="0.25">
      <c r="A63" s="14"/>
      <c r="B63" s="181" t="s">
        <v>254</v>
      </c>
      <c r="C63" s="184">
        <v>38709</v>
      </c>
      <c r="D63" s="181">
        <v>196.52</v>
      </c>
      <c r="E63" s="212">
        <v>1</v>
      </c>
      <c r="F63" s="201"/>
      <c r="G63" s="212" t="s">
        <v>286</v>
      </c>
      <c r="H63" s="212">
        <v>1121.3613418800001</v>
      </c>
      <c r="I63" s="158"/>
      <c r="J63" s="152"/>
      <c r="K63" s="217"/>
      <c r="L63" s="217"/>
      <c r="M63" s="217"/>
      <c r="O63" s="230" t="s">
        <v>286</v>
      </c>
      <c r="P63" s="230">
        <v>1453.3053350299999</v>
      </c>
      <c r="Q63" s="228"/>
      <c r="R63" s="148" t="s">
        <v>435</v>
      </c>
      <c r="S63" s="242" t="s">
        <v>551</v>
      </c>
      <c r="T63" s="247" t="s">
        <v>552</v>
      </c>
      <c r="U63" s="247" t="s">
        <v>553</v>
      </c>
      <c r="V63" s="247" t="s">
        <v>554</v>
      </c>
      <c r="W63" s="247" t="s">
        <v>555</v>
      </c>
      <c r="X63" s="247" t="s">
        <v>556</v>
      </c>
      <c r="Y63" s="234"/>
      <c r="Z63" s="242" t="s">
        <v>590</v>
      </c>
      <c r="AA63" s="242">
        <v>7979624.5</v>
      </c>
      <c r="AB63" s="242">
        <v>113</v>
      </c>
      <c r="AC63" s="242">
        <v>45</v>
      </c>
      <c r="AD63" s="242">
        <v>909</v>
      </c>
      <c r="AE63" s="242">
        <v>1</v>
      </c>
      <c r="AF63" s="242"/>
      <c r="AG63" s="242" t="s">
        <v>590</v>
      </c>
      <c r="AH63" s="242">
        <v>0</v>
      </c>
      <c r="AI63" s="242">
        <v>0</v>
      </c>
      <c r="AJ63" s="242">
        <v>0</v>
      </c>
      <c r="AK63" s="242">
        <v>64</v>
      </c>
      <c r="AL63" s="242">
        <v>1</v>
      </c>
      <c r="AM63" s="234"/>
      <c r="AN63" s="242" t="s">
        <v>585</v>
      </c>
      <c r="AO63" s="242">
        <v>55661479.990999997</v>
      </c>
      <c r="AP63" s="242">
        <v>140</v>
      </c>
      <c r="AQ63" s="242">
        <v>6</v>
      </c>
      <c r="AR63" s="242">
        <v>2571</v>
      </c>
      <c r="AS63" s="242">
        <v>1</v>
      </c>
      <c r="AT63" s="234"/>
      <c r="AU63" s="242" t="s">
        <v>590</v>
      </c>
      <c r="AV63" s="242">
        <v>524400</v>
      </c>
      <c r="AW63" s="242">
        <v>6</v>
      </c>
      <c r="AX63" s="242">
        <v>2</v>
      </c>
      <c r="AY63" s="242">
        <v>19</v>
      </c>
      <c r="AZ63" s="242">
        <v>1</v>
      </c>
      <c r="BA63" s="234"/>
      <c r="BB63" s="242" t="s">
        <v>583</v>
      </c>
      <c r="BC63" s="242">
        <v>320850</v>
      </c>
      <c r="BD63" s="242">
        <v>3</v>
      </c>
      <c r="BE63" s="242">
        <v>1</v>
      </c>
      <c r="BF63" s="242">
        <v>794</v>
      </c>
      <c r="BG63" s="242">
        <v>1</v>
      </c>
      <c r="BH63" s="236" t="s">
        <v>583</v>
      </c>
      <c r="BI63" s="242">
        <v>0</v>
      </c>
      <c r="BJ63" s="242">
        <v>0</v>
      </c>
      <c r="BK63" s="242">
        <v>0</v>
      </c>
      <c r="BL63" s="242">
        <v>37</v>
      </c>
      <c r="BM63" s="242">
        <v>1</v>
      </c>
      <c r="BN63" s="242"/>
      <c r="BO63" s="240"/>
      <c r="BP63" s="252">
        <v>0</v>
      </c>
      <c r="BQ63" s="252">
        <v>0</v>
      </c>
      <c r="BR63" s="252">
        <v>0</v>
      </c>
    </row>
    <row r="64" spans="1:70" x14ac:dyDescent="0.25">
      <c r="A64" s="14"/>
      <c r="B64" s="181" t="s">
        <v>90</v>
      </c>
      <c r="C64" s="184">
        <v>41849</v>
      </c>
      <c r="D64" s="181">
        <v>22461.45680964</v>
      </c>
      <c r="E64" s="212">
        <v>1</v>
      </c>
      <c r="F64" s="201"/>
      <c r="G64" s="212" t="s">
        <v>288</v>
      </c>
      <c r="H64" s="212">
        <v>15832.1008</v>
      </c>
      <c r="I64" s="158"/>
      <c r="J64" s="3"/>
      <c r="K64" s="217"/>
      <c r="L64" s="217"/>
      <c r="M64" s="217"/>
      <c r="O64" s="230" t="s">
        <v>288</v>
      </c>
      <c r="P64" s="230">
        <v>15477.6409</v>
      </c>
      <c r="Q64" s="228"/>
      <c r="R64" s="152"/>
      <c r="S64" s="242" t="s">
        <v>557</v>
      </c>
      <c r="T64" s="247">
        <v>102617254.90000001</v>
      </c>
      <c r="U64" s="247">
        <v>564824</v>
      </c>
      <c r="V64" s="247">
        <v>119</v>
      </c>
      <c r="W64" s="247">
        <v>564314</v>
      </c>
      <c r="X64" s="247">
        <v>0</v>
      </c>
      <c r="Y64" s="234"/>
      <c r="Z64" s="242" t="s">
        <v>591</v>
      </c>
      <c r="AA64" s="242">
        <v>13818180</v>
      </c>
      <c r="AB64" s="242">
        <v>89</v>
      </c>
      <c r="AC64" s="242">
        <v>9</v>
      </c>
      <c r="AD64" s="242">
        <v>596</v>
      </c>
      <c r="AE64" s="242">
        <v>1</v>
      </c>
      <c r="AF64" s="242"/>
      <c r="AG64" s="242" t="s">
        <v>591</v>
      </c>
      <c r="AH64" s="242">
        <v>188420</v>
      </c>
      <c r="AI64" s="242">
        <v>1</v>
      </c>
      <c r="AJ64" s="242">
        <v>1</v>
      </c>
      <c r="AK64" s="242">
        <v>27</v>
      </c>
      <c r="AL64" s="242">
        <v>1</v>
      </c>
      <c r="AM64" s="234"/>
      <c r="AN64" s="242" t="s">
        <v>586</v>
      </c>
      <c r="AO64" s="242">
        <v>20154140</v>
      </c>
      <c r="AP64" s="242">
        <v>83</v>
      </c>
      <c r="AQ64" s="242">
        <v>40</v>
      </c>
      <c r="AR64" s="242">
        <v>211</v>
      </c>
      <c r="AS64" s="242">
        <v>1</v>
      </c>
      <c r="AT64" s="234"/>
      <c r="AU64" s="242" t="s">
        <v>591</v>
      </c>
      <c r="AV64" s="242">
        <v>0</v>
      </c>
      <c r="AW64" s="242">
        <v>0</v>
      </c>
      <c r="AX64" s="242">
        <v>0</v>
      </c>
      <c r="AY64" s="242">
        <v>88</v>
      </c>
      <c r="AZ64" s="242">
        <v>1</v>
      </c>
      <c r="BA64" s="234"/>
      <c r="BB64" s="242" t="s">
        <v>584</v>
      </c>
      <c r="BC64" s="242">
        <v>0</v>
      </c>
      <c r="BD64" s="242">
        <v>0</v>
      </c>
      <c r="BE64" s="242">
        <v>0</v>
      </c>
      <c r="BF64" s="242">
        <v>0</v>
      </c>
      <c r="BG64" s="242">
        <v>1</v>
      </c>
      <c r="BH64" s="236" t="s">
        <v>584</v>
      </c>
      <c r="BI64" s="242">
        <v>0</v>
      </c>
      <c r="BJ64" s="242">
        <v>0</v>
      </c>
      <c r="BK64" s="242">
        <v>0</v>
      </c>
      <c r="BL64" s="242">
        <v>0</v>
      </c>
      <c r="BM64" s="242">
        <v>1</v>
      </c>
      <c r="BN64" s="242"/>
      <c r="BO64" s="236"/>
      <c r="BP64" s="236"/>
      <c r="BQ64" s="236"/>
      <c r="BR64" s="236"/>
    </row>
    <row r="65" spans="1:70" x14ac:dyDescent="0.25">
      <c r="A65" s="14"/>
      <c r="B65" s="181" t="s">
        <v>255</v>
      </c>
      <c r="C65" s="184">
        <v>42122</v>
      </c>
      <c r="D65" s="181">
        <v>9390.5427286199993</v>
      </c>
      <c r="E65" s="212">
        <v>1</v>
      </c>
      <c r="F65" s="201"/>
      <c r="G65" s="212" t="s">
        <v>289</v>
      </c>
      <c r="H65" s="212">
        <v>16344.33218064</v>
      </c>
      <c r="I65" s="158"/>
      <c r="J65" s="3"/>
      <c r="K65" s="217"/>
      <c r="L65" s="217"/>
      <c r="M65" s="217"/>
      <c r="O65" s="230" t="s">
        <v>289</v>
      </c>
      <c r="P65" s="230">
        <v>19633.636985289999</v>
      </c>
      <c r="Q65" s="228"/>
      <c r="R65" s="152"/>
      <c r="S65" s="242" t="s">
        <v>558</v>
      </c>
      <c r="T65" s="247">
        <v>0</v>
      </c>
      <c r="U65" s="247">
        <v>0</v>
      </c>
      <c r="V65" s="247">
        <v>0</v>
      </c>
      <c r="W65" s="247">
        <v>0</v>
      </c>
      <c r="X65" s="247">
        <v>0</v>
      </c>
      <c r="Y65" s="234"/>
      <c r="Z65" s="242" t="s">
        <v>592</v>
      </c>
      <c r="AA65" s="242">
        <v>8567037758.9750004</v>
      </c>
      <c r="AB65" s="242">
        <v>26929</v>
      </c>
      <c r="AC65" s="242">
        <v>3655</v>
      </c>
      <c r="AD65" s="242">
        <v>254541</v>
      </c>
      <c r="AE65" s="242">
        <v>1</v>
      </c>
      <c r="AF65" s="242"/>
      <c r="AG65" s="242" t="s">
        <v>592</v>
      </c>
      <c r="AH65" s="242">
        <v>758821512.34000003</v>
      </c>
      <c r="AI65" s="242">
        <v>2192</v>
      </c>
      <c r="AJ65" s="242">
        <v>237</v>
      </c>
      <c r="AK65" s="242">
        <v>12374</v>
      </c>
      <c r="AL65" s="242">
        <v>1</v>
      </c>
      <c r="AM65" s="234"/>
      <c r="AN65" s="242" t="s">
        <v>587</v>
      </c>
      <c r="AO65" s="242">
        <v>57909120.049999997</v>
      </c>
      <c r="AP65" s="242">
        <v>388</v>
      </c>
      <c r="AQ65" s="242">
        <v>8</v>
      </c>
      <c r="AR65" s="242">
        <v>4282</v>
      </c>
      <c r="AS65" s="242">
        <v>1</v>
      </c>
      <c r="AT65" s="234"/>
      <c r="AU65" s="242" t="s">
        <v>592</v>
      </c>
      <c r="AV65" s="242">
        <v>686443527.58500004</v>
      </c>
      <c r="AW65" s="242">
        <v>2263</v>
      </c>
      <c r="AX65" s="242">
        <v>322</v>
      </c>
      <c r="AY65" s="242">
        <v>10590</v>
      </c>
      <c r="AZ65" s="242">
        <v>1</v>
      </c>
      <c r="BA65" s="234"/>
      <c r="BB65" s="242" t="s">
        <v>585</v>
      </c>
      <c r="BC65" s="242">
        <v>4395000</v>
      </c>
      <c r="BD65" s="242">
        <v>20</v>
      </c>
      <c r="BE65" s="242">
        <v>1</v>
      </c>
      <c r="BF65" s="242">
        <v>1680</v>
      </c>
      <c r="BG65" s="242">
        <v>1</v>
      </c>
      <c r="BH65" s="236" t="s">
        <v>585</v>
      </c>
      <c r="BI65" s="242">
        <v>0</v>
      </c>
      <c r="BJ65" s="242">
        <v>0</v>
      </c>
      <c r="BK65" s="242">
        <v>0</v>
      </c>
      <c r="BL65" s="242">
        <v>69</v>
      </c>
      <c r="BM65" s="242">
        <v>1</v>
      </c>
      <c r="BN65" s="242"/>
      <c r="BO65" s="245" t="s">
        <v>455</v>
      </c>
      <c r="BP65" s="253" t="s">
        <v>523</v>
      </c>
      <c r="BQ65" s="253" t="s">
        <v>553</v>
      </c>
      <c r="BR65" s="253" t="s">
        <v>554</v>
      </c>
    </row>
    <row r="66" spans="1:70" x14ac:dyDescent="0.25">
      <c r="A66" s="83"/>
      <c r="B66" s="181" t="s">
        <v>256</v>
      </c>
      <c r="C66" s="184">
        <v>43850</v>
      </c>
      <c r="D66" s="181">
        <v>13326.5605622</v>
      </c>
      <c r="E66" s="212">
        <v>1</v>
      </c>
      <c r="F66" s="209"/>
      <c r="G66" s="212" t="s">
        <v>57</v>
      </c>
      <c r="H66" s="212">
        <v>20131.341261040001</v>
      </c>
      <c r="I66" s="158"/>
      <c r="J66" s="3"/>
      <c r="K66" s="217"/>
      <c r="L66" s="217"/>
      <c r="M66" s="217"/>
      <c r="O66" s="230" t="s">
        <v>57</v>
      </c>
      <c r="P66" s="230">
        <v>23147.555842630001</v>
      </c>
      <c r="Q66" s="228"/>
      <c r="R66" s="152"/>
      <c r="S66" s="242" t="s">
        <v>559</v>
      </c>
      <c r="T66" s="247">
        <v>3329410935.3000002</v>
      </c>
      <c r="U66" s="247">
        <v>457416</v>
      </c>
      <c r="V66" s="247">
        <v>619</v>
      </c>
      <c r="W66" s="247">
        <v>932372</v>
      </c>
      <c r="X66" s="247">
        <v>0</v>
      </c>
      <c r="Y66" s="234"/>
      <c r="Z66" s="242" t="s">
        <v>593</v>
      </c>
      <c r="AA66" s="242">
        <v>644565488.34000003</v>
      </c>
      <c r="AB66" s="242">
        <v>1132</v>
      </c>
      <c r="AC66" s="242">
        <v>157</v>
      </c>
      <c r="AD66" s="242">
        <v>7597</v>
      </c>
      <c r="AE66" s="242">
        <v>1</v>
      </c>
      <c r="AF66" s="242"/>
      <c r="AG66" s="242" t="s">
        <v>593</v>
      </c>
      <c r="AH66" s="242">
        <v>99085848.900000006</v>
      </c>
      <c r="AI66" s="242">
        <v>169</v>
      </c>
      <c r="AJ66" s="242">
        <v>7</v>
      </c>
      <c r="AK66" s="242">
        <v>278</v>
      </c>
      <c r="AL66" s="242">
        <v>1</v>
      </c>
      <c r="AM66" s="234"/>
      <c r="AN66" s="242" t="s">
        <v>588</v>
      </c>
      <c r="AO66" s="242">
        <v>10528490</v>
      </c>
      <c r="AP66" s="242">
        <v>109</v>
      </c>
      <c r="AQ66" s="242">
        <v>17</v>
      </c>
      <c r="AR66" s="242">
        <v>615</v>
      </c>
      <c r="AS66" s="242">
        <v>1</v>
      </c>
      <c r="AT66" s="234"/>
      <c r="AU66" s="242" t="s">
        <v>593</v>
      </c>
      <c r="AV66" s="242">
        <v>17668779.920000002</v>
      </c>
      <c r="AW66" s="242">
        <v>34</v>
      </c>
      <c r="AX66" s="242">
        <v>11</v>
      </c>
      <c r="AY66" s="242">
        <v>313</v>
      </c>
      <c r="AZ66" s="242">
        <v>1</v>
      </c>
      <c r="BA66" s="234"/>
      <c r="BB66" s="242" t="s">
        <v>586</v>
      </c>
      <c r="BC66" s="242">
        <v>111633293.79000001</v>
      </c>
      <c r="BD66" s="242">
        <v>754</v>
      </c>
      <c r="BE66" s="242">
        <v>51</v>
      </c>
      <c r="BF66" s="242">
        <v>7842</v>
      </c>
      <c r="BG66" s="242">
        <v>1</v>
      </c>
      <c r="BH66" s="236" t="s">
        <v>586</v>
      </c>
      <c r="BI66" s="242">
        <v>20715466.149999999</v>
      </c>
      <c r="BJ66" s="242">
        <v>154</v>
      </c>
      <c r="BK66" s="242">
        <v>12</v>
      </c>
      <c r="BL66" s="242">
        <v>171</v>
      </c>
      <c r="BM66" s="242">
        <v>1</v>
      </c>
      <c r="BN66" s="242"/>
      <c r="BO66" s="236"/>
      <c r="BP66" s="252">
        <v>170731603411.79999</v>
      </c>
      <c r="BQ66" s="252">
        <v>11741534</v>
      </c>
      <c r="BR66" s="252">
        <v>11740</v>
      </c>
    </row>
    <row r="67" spans="1:70" x14ac:dyDescent="0.25">
      <c r="A67" s="83"/>
      <c r="B67" s="181" t="s">
        <v>257</v>
      </c>
      <c r="C67" s="184">
        <v>43125</v>
      </c>
      <c r="D67" s="181">
        <v>12254.868716880001</v>
      </c>
      <c r="E67" s="212">
        <v>1</v>
      </c>
      <c r="F67" s="202"/>
      <c r="G67" s="212" t="s">
        <v>50</v>
      </c>
      <c r="H67" s="212">
        <v>21585.193179800001</v>
      </c>
      <c r="I67" s="158"/>
      <c r="J67" s="3"/>
      <c r="K67" s="217"/>
      <c r="L67" s="217"/>
      <c r="M67" s="217"/>
      <c r="O67" s="230" t="s">
        <v>50</v>
      </c>
      <c r="P67" s="230">
        <v>25098.73587755</v>
      </c>
      <c r="Q67" s="228"/>
      <c r="R67" s="152"/>
      <c r="S67" s="242" t="s">
        <v>560</v>
      </c>
      <c r="T67" s="247">
        <v>0</v>
      </c>
      <c r="U67" s="247">
        <v>0</v>
      </c>
      <c r="V67" s="247">
        <v>0</v>
      </c>
      <c r="W67" s="247">
        <v>0</v>
      </c>
      <c r="X67" s="247">
        <v>0</v>
      </c>
      <c r="Y67" s="234"/>
      <c r="Z67" s="242" t="s">
        <v>594</v>
      </c>
      <c r="AA67" s="242">
        <v>620790035.62</v>
      </c>
      <c r="AB67" s="242">
        <v>1040</v>
      </c>
      <c r="AC67" s="242">
        <v>55</v>
      </c>
      <c r="AD67" s="242">
        <v>16614</v>
      </c>
      <c r="AE67" s="242">
        <v>1</v>
      </c>
      <c r="AF67" s="242"/>
      <c r="AG67" s="242" t="s">
        <v>594</v>
      </c>
      <c r="AH67" s="242">
        <v>0</v>
      </c>
      <c r="AI67" s="242">
        <v>0</v>
      </c>
      <c r="AJ67" s="242">
        <v>0</v>
      </c>
      <c r="AK67" s="242">
        <v>864</v>
      </c>
      <c r="AL67" s="242">
        <v>1</v>
      </c>
      <c r="AM67" s="234"/>
      <c r="AN67" s="242" t="s">
        <v>604</v>
      </c>
      <c r="AO67" s="242">
        <v>0</v>
      </c>
      <c r="AP67" s="242">
        <v>0</v>
      </c>
      <c r="AQ67" s="242">
        <v>0</v>
      </c>
      <c r="AR67" s="242">
        <v>0</v>
      </c>
      <c r="AS67" s="242">
        <v>1</v>
      </c>
      <c r="AT67" s="234"/>
      <c r="AU67" s="242" t="s">
        <v>594</v>
      </c>
      <c r="AV67" s="242">
        <v>9119219.9000000004</v>
      </c>
      <c r="AW67" s="242">
        <v>17</v>
      </c>
      <c r="AX67" s="242">
        <v>2</v>
      </c>
      <c r="AY67" s="242">
        <v>715</v>
      </c>
      <c r="AZ67" s="242">
        <v>1</v>
      </c>
      <c r="BA67" s="234"/>
      <c r="BB67" s="242" t="s">
        <v>587</v>
      </c>
      <c r="BC67" s="242">
        <v>32196126.609000001</v>
      </c>
      <c r="BD67" s="242">
        <v>262</v>
      </c>
      <c r="BE67" s="242">
        <v>29</v>
      </c>
      <c r="BF67" s="242">
        <v>5413</v>
      </c>
      <c r="BG67" s="242">
        <v>1</v>
      </c>
      <c r="BH67" s="236" t="s">
        <v>587</v>
      </c>
      <c r="BI67" s="242">
        <v>503100</v>
      </c>
      <c r="BJ67" s="242">
        <v>4</v>
      </c>
      <c r="BK67" s="242">
        <v>2</v>
      </c>
      <c r="BL67" s="242">
        <v>287</v>
      </c>
      <c r="BM67" s="242">
        <v>1</v>
      </c>
      <c r="BN67" s="242"/>
      <c r="BO67" s="236"/>
      <c r="BP67" s="236"/>
      <c r="BQ67" s="236"/>
      <c r="BR67" s="236"/>
    </row>
    <row r="68" spans="1:70" x14ac:dyDescent="0.25">
      <c r="A68" s="83"/>
      <c r="B68" s="181" t="s">
        <v>258</v>
      </c>
      <c r="C68" s="184">
        <v>43347</v>
      </c>
      <c r="D68" s="181">
        <v>28871.375256529998</v>
      </c>
      <c r="E68" s="212">
        <v>1</v>
      </c>
      <c r="F68" s="202"/>
      <c r="G68" s="212" t="s">
        <v>290</v>
      </c>
      <c r="H68" s="212">
        <v>13266.01</v>
      </c>
      <c r="I68" s="158"/>
      <c r="J68" s="3"/>
      <c r="K68" s="217"/>
      <c r="L68" s="217"/>
      <c r="M68" s="217"/>
      <c r="O68" s="230" t="s">
        <v>290</v>
      </c>
      <c r="P68" s="230">
        <v>15417.05</v>
      </c>
      <c r="Q68" s="228"/>
      <c r="R68" s="152"/>
      <c r="S68" s="242" t="s">
        <v>561</v>
      </c>
      <c r="T68" s="247">
        <v>807485171.71000004</v>
      </c>
      <c r="U68" s="247">
        <v>492293</v>
      </c>
      <c r="V68" s="247">
        <v>338</v>
      </c>
      <c r="W68" s="247">
        <v>1336056</v>
      </c>
      <c r="X68" s="247">
        <v>0</v>
      </c>
      <c r="Y68" s="234"/>
      <c r="Z68" s="242" t="s">
        <v>595</v>
      </c>
      <c r="AA68" s="242">
        <v>416015944.92000002</v>
      </c>
      <c r="AB68" s="242">
        <v>1594</v>
      </c>
      <c r="AC68" s="242">
        <v>48</v>
      </c>
      <c r="AD68" s="242">
        <v>16335</v>
      </c>
      <c r="AE68" s="242">
        <v>1</v>
      </c>
      <c r="AF68" s="242"/>
      <c r="AG68" s="242" t="s">
        <v>595</v>
      </c>
      <c r="AH68" s="242">
        <v>0</v>
      </c>
      <c r="AI68" s="242">
        <v>0</v>
      </c>
      <c r="AJ68" s="242">
        <v>0</v>
      </c>
      <c r="AK68" s="242">
        <v>869</v>
      </c>
      <c r="AL68" s="242">
        <v>1</v>
      </c>
      <c r="AM68" s="234"/>
      <c r="AN68" s="242" t="s">
        <v>589</v>
      </c>
      <c r="AO68" s="242">
        <v>52492655</v>
      </c>
      <c r="AP68" s="242">
        <v>366</v>
      </c>
      <c r="AQ68" s="242">
        <v>25</v>
      </c>
      <c r="AR68" s="242">
        <v>5037</v>
      </c>
      <c r="AS68" s="242">
        <v>1</v>
      </c>
      <c r="AT68" s="234"/>
      <c r="AU68" s="242" t="s">
        <v>595</v>
      </c>
      <c r="AV68" s="242">
        <v>7386000</v>
      </c>
      <c r="AW68" s="242">
        <v>29</v>
      </c>
      <c r="AX68" s="242">
        <v>4</v>
      </c>
      <c r="AY68" s="242">
        <v>746</v>
      </c>
      <c r="AZ68" s="242">
        <v>1</v>
      </c>
      <c r="BA68" s="234"/>
      <c r="BB68" s="242" t="s">
        <v>588</v>
      </c>
      <c r="BC68" s="242">
        <v>81393939.420000002</v>
      </c>
      <c r="BD68" s="242">
        <v>957</v>
      </c>
      <c r="BE68" s="242">
        <v>43</v>
      </c>
      <c r="BF68" s="242">
        <v>7994</v>
      </c>
      <c r="BG68" s="242">
        <v>1</v>
      </c>
      <c r="BH68" s="236" t="s">
        <v>588</v>
      </c>
      <c r="BI68" s="242">
        <v>36055439.420000002</v>
      </c>
      <c r="BJ68" s="242">
        <v>428</v>
      </c>
      <c r="BK68" s="242">
        <v>7</v>
      </c>
      <c r="BL68" s="242">
        <v>336</v>
      </c>
      <c r="BM68" s="242">
        <v>1</v>
      </c>
      <c r="BN68" s="242"/>
      <c r="BO68" s="245" t="s">
        <v>456</v>
      </c>
      <c r="BP68" s="253" t="s">
        <v>523</v>
      </c>
      <c r="BQ68" s="253" t="s">
        <v>553</v>
      </c>
      <c r="BR68" s="253" t="s">
        <v>554</v>
      </c>
    </row>
    <row r="69" spans="1:70" x14ac:dyDescent="0.25">
      <c r="A69" s="83"/>
      <c r="B69" s="181" t="s">
        <v>259</v>
      </c>
      <c r="C69" s="184">
        <v>41849</v>
      </c>
      <c r="D69" s="181">
        <v>4482.8823280400002</v>
      </c>
      <c r="E69" s="212">
        <v>1</v>
      </c>
      <c r="F69" s="202"/>
      <c r="G69" s="212" t="s">
        <v>534</v>
      </c>
      <c r="H69" s="212">
        <v>60692.608743110002</v>
      </c>
      <c r="I69" s="158"/>
      <c r="J69" s="3"/>
      <c r="K69" s="217"/>
      <c r="L69" s="217"/>
      <c r="M69" s="217"/>
      <c r="O69" s="230" t="s">
        <v>534</v>
      </c>
      <c r="P69" s="230">
        <v>62776.592935699999</v>
      </c>
      <c r="Q69" s="228"/>
      <c r="R69" s="152"/>
      <c r="S69" s="242" t="s">
        <v>562</v>
      </c>
      <c r="T69" s="247">
        <v>0</v>
      </c>
      <c r="U69" s="247">
        <v>0</v>
      </c>
      <c r="V69" s="247">
        <v>0</v>
      </c>
      <c r="W69" s="247">
        <v>0</v>
      </c>
      <c r="X69" s="247">
        <v>1</v>
      </c>
      <c r="Y69" s="234"/>
      <c r="Z69" s="242" t="s">
        <v>596</v>
      </c>
      <c r="AA69" s="242">
        <v>51929852.5</v>
      </c>
      <c r="AB69" s="242">
        <v>1203</v>
      </c>
      <c r="AC69" s="242">
        <v>72</v>
      </c>
      <c r="AD69" s="242">
        <v>10446</v>
      </c>
      <c r="AE69" s="242">
        <v>1</v>
      </c>
      <c r="AF69" s="242"/>
      <c r="AG69" s="242" t="s">
        <v>596</v>
      </c>
      <c r="AH69" s="242">
        <v>700375</v>
      </c>
      <c r="AI69" s="242">
        <v>16</v>
      </c>
      <c r="AJ69" s="242">
        <v>2</v>
      </c>
      <c r="AK69" s="242">
        <v>557</v>
      </c>
      <c r="AL69" s="242">
        <v>1</v>
      </c>
      <c r="AM69" s="234"/>
      <c r="AN69" s="242" t="s">
        <v>590</v>
      </c>
      <c r="AO69" s="242">
        <v>2755496</v>
      </c>
      <c r="AP69" s="242">
        <v>31</v>
      </c>
      <c r="AQ69" s="242">
        <v>6</v>
      </c>
      <c r="AR69" s="242">
        <v>279</v>
      </c>
      <c r="AS69" s="242">
        <v>1</v>
      </c>
      <c r="AT69" s="234"/>
      <c r="AU69" s="242" t="s">
        <v>596</v>
      </c>
      <c r="AV69" s="242">
        <v>11470264</v>
      </c>
      <c r="AW69" s="242">
        <v>256</v>
      </c>
      <c r="AX69" s="242">
        <v>2</v>
      </c>
      <c r="AY69" s="242">
        <v>415</v>
      </c>
      <c r="AZ69" s="242">
        <v>1</v>
      </c>
      <c r="BA69" s="234"/>
      <c r="BB69" s="242" t="s">
        <v>605</v>
      </c>
      <c r="BC69" s="242">
        <v>0</v>
      </c>
      <c r="BD69" s="242">
        <v>0</v>
      </c>
      <c r="BE69" s="242">
        <v>0</v>
      </c>
      <c r="BF69" s="242">
        <v>0</v>
      </c>
      <c r="BG69" s="242">
        <v>1</v>
      </c>
      <c r="BH69" s="236" t="s">
        <v>605</v>
      </c>
      <c r="BI69" s="242">
        <v>0</v>
      </c>
      <c r="BJ69" s="242">
        <v>0</v>
      </c>
      <c r="BK69" s="242">
        <v>0</v>
      </c>
      <c r="BL69" s="242">
        <v>0</v>
      </c>
      <c r="BM69" s="242">
        <v>1</v>
      </c>
      <c r="BN69" s="242"/>
      <c r="BO69" s="236"/>
      <c r="BP69" s="252">
        <v>168481415914.10001</v>
      </c>
      <c r="BQ69" s="252">
        <v>11318675</v>
      </c>
      <c r="BR69" s="252">
        <v>1029</v>
      </c>
    </row>
    <row r="70" spans="1:70" x14ac:dyDescent="0.25">
      <c r="A70" s="83"/>
      <c r="B70" s="181" t="s">
        <v>260</v>
      </c>
      <c r="C70" s="184">
        <v>41849</v>
      </c>
      <c r="D70" s="181">
        <v>4264.0820106800002</v>
      </c>
      <c r="E70" s="212">
        <v>1</v>
      </c>
      <c r="F70" s="201"/>
      <c r="G70" s="212" t="s">
        <v>100</v>
      </c>
      <c r="H70" s="212">
        <v>249.60845491000001</v>
      </c>
      <c r="I70" s="158"/>
      <c r="J70" s="3"/>
      <c r="K70" s="217"/>
      <c r="L70" s="217"/>
      <c r="M70" s="217"/>
      <c r="O70" s="230" t="s">
        <v>100</v>
      </c>
      <c r="P70" s="230">
        <v>311.81208132</v>
      </c>
      <c r="Q70" s="228"/>
      <c r="R70" s="152"/>
      <c r="S70" s="242" t="s">
        <v>557</v>
      </c>
      <c r="T70" s="247">
        <v>1873731039.7160001</v>
      </c>
      <c r="U70" s="247">
        <v>251475</v>
      </c>
      <c r="V70" s="247">
        <v>228</v>
      </c>
      <c r="W70" s="247">
        <v>279783</v>
      </c>
      <c r="X70" s="247">
        <v>1</v>
      </c>
      <c r="Y70" s="234"/>
      <c r="Z70" s="242" t="s">
        <v>597</v>
      </c>
      <c r="AA70" s="242">
        <v>1476160</v>
      </c>
      <c r="AB70" s="242">
        <v>115</v>
      </c>
      <c r="AC70" s="242">
        <v>12</v>
      </c>
      <c r="AD70" s="242">
        <v>2405</v>
      </c>
      <c r="AE70" s="242">
        <v>1</v>
      </c>
      <c r="AF70" s="242"/>
      <c r="AG70" s="242" t="s">
        <v>597</v>
      </c>
      <c r="AH70" s="242">
        <v>0</v>
      </c>
      <c r="AI70" s="242">
        <v>0</v>
      </c>
      <c r="AJ70" s="242">
        <v>0</v>
      </c>
      <c r="AK70" s="242">
        <v>135</v>
      </c>
      <c r="AL70" s="242">
        <v>1</v>
      </c>
      <c r="AM70" s="234"/>
      <c r="AN70" s="242" t="s">
        <v>591</v>
      </c>
      <c r="AO70" s="242">
        <v>11976750</v>
      </c>
      <c r="AP70" s="242">
        <v>80</v>
      </c>
      <c r="AQ70" s="242">
        <v>11</v>
      </c>
      <c r="AR70" s="242">
        <v>1864</v>
      </c>
      <c r="AS70" s="242">
        <v>1</v>
      </c>
      <c r="AT70" s="234"/>
      <c r="AU70" s="242" t="s">
        <v>597</v>
      </c>
      <c r="AV70" s="242">
        <v>0</v>
      </c>
      <c r="AW70" s="242">
        <v>0</v>
      </c>
      <c r="AX70" s="242">
        <v>0</v>
      </c>
      <c r="AY70" s="242">
        <v>90</v>
      </c>
      <c r="AZ70" s="242">
        <v>1</v>
      </c>
      <c r="BA70" s="234"/>
      <c r="BB70" s="242" t="s">
        <v>604</v>
      </c>
      <c r="BC70" s="242">
        <v>0</v>
      </c>
      <c r="BD70" s="242">
        <v>0</v>
      </c>
      <c r="BE70" s="242">
        <v>0</v>
      </c>
      <c r="BF70" s="242">
        <v>0</v>
      </c>
      <c r="BG70" s="242">
        <v>1</v>
      </c>
      <c r="BH70" s="236" t="s">
        <v>604</v>
      </c>
      <c r="BI70" s="242">
        <v>0</v>
      </c>
      <c r="BJ70" s="242">
        <v>0</v>
      </c>
      <c r="BK70" s="242">
        <v>0</v>
      </c>
      <c r="BL70" s="242">
        <v>0</v>
      </c>
      <c r="BM70" s="242">
        <v>1</v>
      </c>
      <c r="BN70" s="242"/>
      <c r="BO70" s="234"/>
      <c r="BP70" s="234"/>
      <c r="BQ70" s="234"/>
      <c r="BR70" s="234"/>
    </row>
    <row r="71" spans="1:70" x14ac:dyDescent="0.25">
      <c r="A71" s="14"/>
      <c r="B71" s="181" t="s">
        <v>92</v>
      </c>
      <c r="C71" s="184">
        <v>41849</v>
      </c>
      <c r="D71" s="181">
        <v>4599.9677435399999</v>
      </c>
      <c r="E71" s="212">
        <v>1</v>
      </c>
      <c r="F71" s="201"/>
      <c r="G71" s="212" t="s">
        <v>102</v>
      </c>
      <c r="H71" s="212">
        <v>601.30153925000002</v>
      </c>
      <c r="I71" s="158"/>
      <c r="J71" s="3"/>
      <c r="K71" s="217"/>
      <c r="L71" s="217"/>
      <c r="M71" s="217"/>
      <c r="O71" s="230" t="s">
        <v>102</v>
      </c>
      <c r="P71" s="230">
        <v>642.76304147999997</v>
      </c>
      <c r="Q71" s="228"/>
      <c r="R71" s="152"/>
      <c r="S71" s="242" t="s">
        <v>558</v>
      </c>
      <c r="T71" s="247">
        <v>66134558.520000003</v>
      </c>
      <c r="U71" s="247">
        <v>1532296</v>
      </c>
      <c r="V71" s="247">
        <v>6606</v>
      </c>
      <c r="W71" s="247">
        <v>748973</v>
      </c>
      <c r="X71" s="247">
        <v>1</v>
      </c>
      <c r="Y71" s="234"/>
      <c r="Z71" s="242" t="s">
        <v>598</v>
      </c>
      <c r="AA71" s="242">
        <v>5573030180.2150002</v>
      </c>
      <c r="AB71" s="242">
        <v>19605</v>
      </c>
      <c r="AC71" s="242">
        <v>4506</v>
      </c>
      <c r="AD71" s="242">
        <v>108586</v>
      </c>
      <c r="AE71" s="242">
        <v>1</v>
      </c>
      <c r="AF71" s="242"/>
      <c r="AG71" s="242" t="s">
        <v>598</v>
      </c>
      <c r="AH71" s="242">
        <v>270718072.27499998</v>
      </c>
      <c r="AI71" s="242">
        <v>887</v>
      </c>
      <c r="AJ71" s="242">
        <v>176</v>
      </c>
      <c r="AK71" s="242">
        <v>5461</v>
      </c>
      <c r="AL71" s="242">
        <v>1</v>
      </c>
      <c r="AM71" s="234"/>
      <c r="AN71" s="242" t="s">
        <v>592</v>
      </c>
      <c r="AO71" s="242">
        <v>5912654894.3850002</v>
      </c>
      <c r="AP71" s="242">
        <v>20351</v>
      </c>
      <c r="AQ71" s="242">
        <v>2432</v>
      </c>
      <c r="AR71" s="242">
        <v>196571</v>
      </c>
      <c r="AS71" s="242">
        <v>1</v>
      </c>
      <c r="AT71" s="234"/>
      <c r="AU71" s="242" t="s">
        <v>598</v>
      </c>
      <c r="AV71" s="242">
        <v>361640507.55000001</v>
      </c>
      <c r="AW71" s="242">
        <v>1316</v>
      </c>
      <c r="AX71" s="242">
        <v>352</v>
      </c>
      <c r="AY71" s="242">
        <v>5485</v>
      </c>
      <c r="AZ71" s="242">
        <v>1</v>
      </c>
      <c r="BA71" s="234"/>
      <c r="BB71" s="242" t="s">
        <v>589</v>
      </c>
      <c r="BC71" s="242">
        <v>13075675</v>
      </c>
      <c r="BD71" s="242">
        <v>117</v>
      </c>
      <c r="BE71" s="242">
        <v>20</v>
      </c>
      <c r="BF71" s="242">
        <v>6287</v>
      </c>
      <c r="BG71" s="242">
        <v>1</v>
      </c>
      <c r="BH71" s="236" t="s">
        <v>589</v>
      </c>
      <c r="BI71" s="242">
        <v>222300</v>
      </c>
      <c r="BJ71" s="242">
        <v>2</v>
      </c>
      <c r="BK71" s="242">
        <v>1</v>
      </c>
      <c r="BL71" s="242">
        <v>312</v>
      </c>
      <c r="BM71" s="242">
        <v>1</v>
      </c>
      <c r="BN71" s="242"/>
      <c r="BO71" s="245" t="s">
        <v>473</v>
      </c>
      <c r="BP71" s="253" t="s">
        <v>612</v>
      </c>
      <c r="BQ71" s="253" t="s">
        <v>555</v>
      </c>
      <c r="BR71" s="236"/>
    </row>
    <row r="72" spans="1:70" x14ac:dyDescent="0.25">
      <c r="A72" s="145"/>
      <c r="B72" s="181" t="s">
        <v>62</v>
      </c>
      <c r="C72" s="184">
        <v>43916</v>
      </c>
      <c r="D72" s="181">
        <v>3610.0778492099998</v>
      </c>
      <c r="E72" s="212">
        <v>1</v>
      </c>
      <c r="F72" s="202"/>
      <c r="G72" s="212" t="s">
        <v>291</v>
      </c>
      <c r="H72" s="212">
        <v>3170.2419310499999</v>
      </c>
      <c r="I72" s="158"/>
      <c r="J72" s="3"/>
      <c r="K72" s="217"/>
      <c r="L72" s="217"/>
      <c r="M72" s="217"/>
      <c r="O72" s="230" t="s">
        <v>291</v>
      </c>
      <c r="P72" s="230">
        <v>4682.9002238599996</v>
      </c>
      <c r="Q72" s="228"/>
      <c r="R72" s="152"/>
      <c r="S72" s="242" t="s">
        <v>563</v>
      </c>
      <c r="T72" s="247">
        <v>170370697.96700001</v>
      </c>
      <c r="U72" s="247">
        <v>6687337</v>
      </c>
      <c r="V72" s="247">
        <v>485</v>
      </c>
      <c r="W72" s="247">
        <v>1256352</v>
      </c>
      <c r="X72" s="247">
        <v>1</v>
      </c>
      <c r="Y72" s="234"/>
      <c r="Z72" s="242" t="s">
        <v>599</v>
      </c>
      <c r="AA72" s="242">
        <v>21275242327.849979</v>
      </c>
      <c r="AB72" s="242">
        <v>80017</v>
      </c>
      <c r="AC72" s="242">
        <v>14355</v>
      </c>
      <c r="AD72" s="242">
        <v>582065</v>
      </c>
      <c r="AE72" s="242">
        <v>1</v>
      </c>
      <c r="AF72" s="242"/>
      <c r="AG72" s="242" t="s">
        <v>599</v>
      </c>
      <c r="AH72" s="242">
        <v>668993742.41999996</v>
      </c>
      <c r="AI72" s="242">
        <v>2459</v>
      </c>
      <c r="AJ72" s="242">
        <v>612</v>
      </c>
      <c r="AK72" s="242">
        <v>29449</v>
      </c>
      <c r="AL72" s="242">
        <v>1</v>
      </c>
      <c r="AM72" s="234"/>
      <c r="AN72" s="242" t="s">
        <v>593</v>
      </c>
      <c r="AO72" s="242">
        <v>541430700.23000002</v>
      </c>
      <c r="AP72" s="242">
        <v>1084</v>
      </c>
      <c r="AQ72" s="242">
        <v>173</v>
      </c>
      <c r="AR72" s="242">
        <v>6233</v>
      </c>
      <c r="AS72" s="242">
        <v>1</v>
      </c>
      <c r="AT72" s="234"/>
      <c r="AU72" s="242" t="s">
        <v>599</v>
      </c>
      <c r="AV72" s="242">
        <v>1246538814.75</v>
      </c>
      <c r="AW72" s="242">
        <v>5163</v>
      </c>
      <c r="AX72" s="242">
        <v>859</v>
      </c>
      <c r="AY72" s="242">
        <v>23783</v>
      </c>
      <c r="AZ72" s="242">
        <v>1</v>
      </c>
      <c r="BA72" s="234"/>
      <c r="BB72" s="242" t="s">
        <v>590</v>
      </c>
      <c r="BC72" s="242">
        <v>0</v>
      </c>
      <c r="BD72" s="242">
        <v>0</v>
      </c>
      <c r="BE72" s="242">
        <v>0</v>
      </c>
      <c r="BF72" s="242">
        <v>1000</v>
      </c>
      <c r="BG72" s="242">
        <v>1</v>
      </c>
      <c r="BH72" s="236" t="s">
        <v>590</v>
      </c>
      <c r="BI72" s="242">
        <v>0</v>
      </c>
      <c r="BJ72" s="242">
        <v>0</v>
      </c>
      <c r="BK72" s="242">
        <v>0</v>
      </c>
      <c r="BL72" s="242">
        <v>50</v>
      </c>
      <c r="BM72" s="242">
        <v>1</v>
      </c>
      <c r="BN72" s="242"/>
      <c r="BO72" s="236"/>
      <c r="BP72" s="252" t="s">
        <v>613</v>
      </c>
      <c r="BQ72" s="252">
        <v>7397089</v>
      </c>
      <c r="BR72" s="236"/>
    </row>
    <row r="73" spans="1:70" x14ac:dyDescent="0.25">
      <c r="A73" s="83"/>
      <c r="B73" s="181" t="s">
        <v>261</v>
      </c>
      <c r="C73" s="184">
        <v>39629</v>
      </c>
      <c r="D73" s="181">
        <v>51541.23</v>
      </c>
      <c r="E73" s="212">
        <v>1</v>
      </c>
      <c r="F73" s="202"/>
      <c r="G73" s="212" t="s">
        <v>292</v>
      </c>
      <c r="H73" s="212">
        <v>136.43984441000001</v>
      </c>
      <c r="I73" s="158"/>
      <c r="J73" s="3"/>
      <c r="K73" s="217"/>
      <c r="L73" s="217"/>
      <c r="M73" s="217"/>
      <c r="O73" s="230" t="s">
        <v>292</v>
      </c>
      <c r="P73" s="230">
        <v>157.19751929</v>
      </c>
      <c r="Q73" s="228"/>
      <c r="R73" s="152"/>
      <c r="S73" s="236" t="s">
        <v>559</v>
      </c>
      <c r="T73" s="236">
        <v>699993765417.19446</v>
      </c>
      <c r="U73" s="236">
        <v>2321665</v>
      </c>
      <c r="V73" s="236">
        <v>342637</v>
      </c>
      <c r="W73" s="236">
        <v>573232</v>
      </c>
      <c r="X73" s="236">
        <v>1</v>
      </c>
      <c r="Y73" s="234"/>
      <c r="Z73" s="242" t="s">
        <v>601</v>
      </c>
      <c r="AA73" s="242">
        <v>0</v>
      </c>
      <c r="AB73" s="242">
        <v>0</v>
      </c>
      <c r="AC73" s="242">
        <v>0</v>
      </c>
      <c r="AD73" s="242">
        <v>0</v>
      </c>
      <c r="AE73" s="242">
        <v>1</v>
      </c>
      <c r="AF73" s="242"/>
      <c r="AG73" s="242" t="s">
        <v>600</v>
      </c>
      <c r="AH73" s="242">
        <v>706892507.26999998</v>
      </c>
      <c r="AI73" s="242">
        <v>2528</v>
      </c>
      <c r="AJ73" s="242">
        <v>450</v>
      </c>
      <c r="AK73" s="242">
        <v>29646</v>
      </c>
      <c r="AL73" s="242">
        <v>1</v>
      </c>
      <c r="AM73" s="234"/>
      <c r="AN73" s="242" t="s">
        <v>594</v>
      </c>
      <c r="AO73" s="242">
        <v>1123506034.4000001</v>
      </c>
      <c r="AP73" s="242">
        <v>2305</v>
      </c>
      <c r="AQ73" s="242">
        <v>86</v>
      </c>
      <c r="AR73" s="242">
        <v>16819</v>
      </c>
      <c r="AS73" s="242">
        <v>1</v>
      </c>
      <c r="AT73" s="234"/>
      <c r="AU73" s="242" t="s">
        <v>601</v>
      </c>
      <c r="AV73" s="242">
        <v>0</v>
      </c>
      <c r="AW73" s="242">
        <v>0</v>
      </c>
      <c r="AX73" s="242">
        <v>0</v>
      </c>
      <c r="AY73" s="242">
        <v>0</v>
      </c>
      <c r="AZ73" s="242">
        <v>1</v>
      </c>
      <c r="BA73" s="234"/>
      <c r="BB73" s="242" t="s">
        <v>591</v>
      </c>
      <c r="BC73" s="242">
        <v>3746824</v>
      </c>
      <c r="BD73" s="242">
        <v>31</v>
      </c>
      <c r="BE73" s="242">
        <v>4</v>
      </c>
      <c r="BF73" s="242">
        <v>518</v>
      </c>
      <c r="BG73" s="242">
        <v>1</v>
      </c>
      <c r="BH73" s="236" t="s">
        <v>591</v>
      </c>
      <c r="BI73" s="242">
        <v>0</v>
      </c>
      <c r="BJ73" s="242">
        <v>0</v>
      </c>
      <c r="BK73" s="242">
        <v>0</v>
      </c>
      <c r="BL73" s="242">
        <v>30</v>
      </c>
      <c r="BM73" s="242">
        <v>1</v>
      </c>
      <c r="BN73" s="242"/>
      <c r="BO73" s="236"/>
      <c r="BP73" s="252" t="s">
        <v>614</v>
      </c>
      <c r="BQ73" s="252">
        <v>1503791</v>
      </c>
      <c r="BR73" s="236"/>
    </row>
    <row r="74" spans="1:70" x14ac:dyDescent="0.25">
      <c r="A74" s="83"/>
      <c r="B74" s="181" t="s">
        <v>262</v>
      </c>
      <c r="C74" s="184">
        <v>37970</v>
      </c>
      <c r="D74" s="181">
        <v>1201.19</v>
      </c>
      <c r="E74" s="212">
        <v>1</v>
      </c>
      <c r="F74" s="202"/>
      <c r="G74" s="212" t="s">
        <v>293</v>
      </c>
      <c r="H74" s="212">
        <v>6008.9565380100003</v>
      </c>
      <c r="I74" s="158"/>
      <c r="J74" s="3"/>
      <c r="K74" s="217"/>
      <c r="L74" s="217"/>
      <c r="M74" s="217"/>
      <c r="O74" s="230" t="s">
        <v>293</v>
      </c>
      <c r="P74" s="230">
        <v>5603.3078813800003</v>
      </c>
      <c r="Q74" s="228"/>
      <c r="R74" s="152"/>
      <c r="S74" s="236" t="s">
        <v>560</v>
      </c>
      <c r="T74" s="236">
        <v>3027098934.553</v>
      </c>
      <c r="U74" s="236">
        <v>3917595</v>
      </c>
      <c r="V74" s="236">
        <v>274</v>
      </c>
      <c r="W74" s="236">
        <v>1730815</v>
      </c>
      <c r="X74" s="236">
        <v>1</v>
      </c>
      <c r="Y74" s="234"/>
      <c r="Z74" s="242" t="s">
        <v>600</v>
      </c>
      <c r="AA74" s="242">
        <v>19730318184.52</v>
      </c>
      <c r="AB74" s="242">
        <v>75674</v>
      </c>
      <c r="AC74" s="242">
        <v>13377</v>
      </c>
      <c r="AD74" s="242">
        <v>597051</v>
      </c>
      <c r="AE74" s="242">
        <v>1</v>
      </c>
      <c r="AF74" s="242"/>
      <c r="AG74" s="242"/>
      <c r="AH74" s="242"/>
      <c r="AI74" s="242"/>
      <c r="AJ74" s="242"/>
      <c r="AK74" s="242"/>
      <c r="AL74" s="242"/>
      <c r="AM74" s="234"/>
      <c r="AN74" s="242" t="s">
        <v>595</v>
      </c>
      <c r="AO74" s="242">
        <v>501880984.08499998</v>
      </c>
      <c r="AP74" s="242">
        <v>1911</v>
      </c>
      <c r="AQ74" s="242">
        <v>64</v>
      </c>
      <c r="AR74" s="242">
        <v>13077</v>
      </c>
      <c r="AS74" s="242">
        <v>1</v>
      </c>
      <c r="AT74" s="234"/>
      <c r="AU74" s="242" t="s">
        <v>600</v>
      </c>
      <c r="AV74" s="242">
        <v>921845264.44000006</v>
      </c>
      <c r="AW74" s="242">
        <v>3802</v>
      </c>
      <c r="AX74" s="242">
        <v>807</v>
      </c>
      <c r="AY74" s="242">
        <v>25100</v>
      </c>
      <c r="AZ74" s="242">
        <v>1</v>
      </c>
      <c r="BA74" s="234"/>
      <c r="BB74" s="242" t="s">
        <v>606</v>
      </c>
      <c r="BC74" s="242">
        <v>0</v>
      </c>
      <c r="BD74" s="242">
        <v>0</v>
      </c>
      <c r="BE74" s="242">
        <v>0</v>
      </c>
      <c r="BF74" s="242">
        <v>0</v>
      </c>
      <c r="BG74" s="242">
        <v>1</v>
      </c>
      <c r="BH74" s="236" t="s">
        <v>606</v>
      </c>
      <c r="BI74" s="242">
        <v>0</v>
      </c>
      <c r="BJ74" s="242">
        <v>0</v>
      </c>
      <c r="BK74" s="242">
        <v>0</v>
      </c>
      <c r="BL74" s="242">
        <v>0</v>
      </c>
      <c r="BM74" s="242">
        <v>1</v>
      </c>
      <c r="BN74" s="242"/>
      <c r="BO74" s="236"/>
      <c r="BP74" s="252"/>
      <c r="BQ74" s="236"/>
      <c r="BR74" s="236"/>
    </row>
    <row r="75" spans="1:70" x14ac:dyDescent="0.25">
      <c r="A75" s="83"/>
      <c r="B75" s="181" t="s">
        <v>105</v>
      </c>
      <c r="C75" s="184">
        <v>39587</v>
      </c>
      <c r="D75" s="181">
        <v>146.47999999999999</v>
      </c>
      <c r="E75" s="212">
        <v>1</v>
      </c>
      <c r="F75" s="208"/>
      <c r="G75" s="212" t="s">
        <v>296</v>
      </c>
      <c r="H75" s="212">
        <v>966.70279306999998</v>
      </c>
      <c r="I75" s="158"/>
      <c r="J75" s="3"/>
      <c r="K75" s="217"/>
      <c r="L75" s="217"/>
      <c r="M75" s="217"/>
      <c r="O75" s="230" t="s">
        <v>294</v>
      </c>
      <c r="P75" s="230">
        <v>9.1961386300000001</v>
      </c>
      <c r="Q75" s="228"/>
      <c r="S75" s="243" t="s">
        <v>564</v>
      </c>
      <c r="T75" s="246">
        <v>4490.42</v>
      </c>
      <c r="U75" s="246">
        <v>3501196</v>
      </c>
      <c r="V75" s="246">
        <v>273</v>
      </c>
      <c r="W75" s="246">
        <v>1527608</v>
      </c>
      <c r="X75" s="246">
        <v>1</v>
      </c>
      <c r="Y75" s="234"/>
      <c r="Z75" s="242" t="s">
        <v>602</v>
      </c>
      <c r="AA75" s="242">
        <v>0</v>
      </c>
      <c r="AB75" s="242">
        <v>0</v>
      </c>
      <c r="AC75" s="242">
        <v>0</v>
      </c>
      <c r="AD75" s="242">
        <v>0</v>
      </c>
      <c r="AE75" s="242">
        <v>1</v>
      </c>
      <c r="AF75" s="242"/>
      <c r="AG75" s="242"/>
      <c r="AH75" s="242"/>
      <c r="AI75" s="242"/>
      <c r="AJ75" s="242"/>
      <c r="AK75" s="242"/>
      <c r="AL75" s="242"/>
      <c r="AM75" s="234"/>
      <c r="AN75" s="242" t="s">
        <v>596</v>
      </c>
      <c r="AO75" s="242">
        <v>51796481</v>
      </c>
      <c r="AP75" s="242">
        <v>1156</v>
      </c>
      <c r="AQ75" s="242">
        <v>39</v>
      </c>
      <c r="AR75" s="242">
        <v>13019</v>
      </c>
      <c r="AS75" s="242">
        <v>1</v>
      </c>
      <c r="AT75" s="234"/>
      <c r="AU75" s="242" t="s">
        <v>602</v>
      </c>
      <c r="AV75" s="242">
        <v>0</v>
      </c>
      <c r="AW75" s="242">
        <v>0</v>
      </c>
      <c r="AX75" s="242">
        <v>0</v>
      </c>
      <c r="AY75" s="242">
        <v>0</v>
      </c>
      <c r="AZ75" s="242">
        <v>1</v>
      </c>
      <c r="BA75" s="234"/>
      <c r="BB75" s="242" t="s">
        <v>607</v>
      </c>
      <c r="BC75" s="242">
        <v>0</v>
      </c>
      <c r="BD75" s="242">
        <v>0</v>
      </c>
      <c r="BE75" s="242">
        <v>0</v>
      </c>
      <c r="BF75" s="242">
        <v>0</v>
      </c>
      <c r="BG75" s="242">
        <v>1</v>
      </c>
      <c r="BH75" s="236" t="s">
        <v>607</v>
      </c>
      <c r="BI75" s="242">
        <v>0</v>
      </c>
      <c r="BJ75" s="242">
        <v>0</v>
      </c>
      <c r="BK75" s="242">
        <v>0</v>
      </c>
      <c r="BL75" s="242">
        <v>0</v>
      </c>
      <c r="BM75" s="242">
        <v>1</v>
      </c>
      <c r="BN75" s="242"/>
      <c r="BO75" s="245" t="s">
        <v>457</v>
      </c>
      <c r="BP75" s="253" t="s">
        <v>552</v>
      </c>
      <c r="BQ75" s="253" t="s">
        <v>553</v>
      </c>
      <c r="BR75" s="253" t="s">
        <v>554</v>
      </c>
    </row>
    <row r="76" spans="1:70" x14ac:dyDescent="0.25">
      <c r="B76" s="181" t="s">
        <v>107</v>
      </c>
      <c r="C76" s="184">
        <v>39590</v>
      </c>
      <c r="D76" s="181">
        <v>12608.67</v>
      </c>
      <c r="E76" s="212">
        <v>1</v>
      </c>
      <c r="F76" s="198"/>
      <c r="G76" s="212" t="s">
        <v>297</v>
      </c>
      <c r="H76" s="212">
        <v>7649.8233305100002</v>
      </c>
      <c r="I76" s="158"/>
      <c r="J76" s="3"/>
      <c r="K76" s="217"/>
      <c r="L76" s="217"/>
      <c r="M76" s="217"/>
      <c r="O76" s="230" t="s">
        <v>296</v>
      </c>
      <c r="P76" s="230">
        <v>1040.7111379099999</v>
      </c>
      <c r="Q76" s="228"/>
      <c r="R76" s="152"/>
      <c r="S76" s="242" t="s">
        <v>561</v>
      </c>
      <c r="T76" s="247">
        <v>23921704083.603001</v>
      </c>
      <c r="U76" s="247">
        <v>2145939</v>
      </c>
      <c r="V76" s="247">
        <v>6884</v>
      </c>
      <c r="W76" s="247">
        <v>1122881</v>
      </c>
      <c r="X76" s="247">
        <v>1</v>
      </c>
      <c r="Y76" s="234"/>
      <c r="Z76" s="242"/>
      <c r="AA76" s="242"/>
      <c r="AB76" s="242"/>
      <c r="AC76" s="242"/>
      <c r="AD76" s="242"/>
      <c r="AE76" s="242"/>
      <c r="AF76" s="242"/>
      <c r="AG76" s="242"/>
      <c r="AH76" s="242"/>
      <c r="AI76" s="242"/>
      <c r="AJ76" s="242"/>
      <c r="AK76" s="242"/>
      <c r="AL76" s="242"/>
      <c r="AM76" s="234"/>
      <c r="AN76" s="242" t="s">
        <v>597</v>
      </c>
      <c r="AO76" s="242">
        <v>2478000</v>
      </c>
      <c r="AP76" s="242">
        <v>150</v>
      </c>
      <c r="AQ76" s="242">
        <v>11</v>
      </c>
      <c r="AR76" s="242">
        <v>2095</v>
      </c>
      <c r="AS76" s="242">
        <v>1</v>
      </c>
      <c r="AT76" s="234"/>
      <c r="AU76" s="242"/>
      <c r="AV76" s="242"/>
      <c r="AW76" s="242"/>
      <c r="AX76" s="242"/>
      <c r="AY76" s="242"/>
      <c r="AZ76" s="242"/>
      <c r="BA76" s="234"/>
      <c r="BB76" s="242" t="s">
        <v>592</v>
      </c>
      <c r="BC76" s="242">
        <v>7263526145.2600002</v>
      </c>
      <c r="BD76" s="242">
        <v>29583</v>
      </c>
      <c r="BE76" s="242">
        <v>1991</v>
      </c>
      <c r="BF76" s="242">
        <v>226697</v>
      </c>
      <c r="BG76" s="242">
        <v>1</v>
      </c>
      <c r="BH76" s="234" t="s">
        <v>592</v>
      </c>
      <c r="BI76" s="242">
        <v>164601425.08000001</v>
      </c>
      <c r="BJ76" s="242">
        <v>674</v>
      </c>
      <c r="BK76" s="242">
        <v>79</v>
      </c>
      <c r="BL76" s="242">
        <v>11628</v>
      </c>
      <c r="BM76" s="242">
        <v>1</v>
      </c>
      <c r="BN76" s="242"/>
      <c r="BO76" s="236"/>
      <c r="BP76" s="252">
        <v>195309754216.96896</v>
      </c>
      <c r="BQ76" s="252">
        <v>767551</v>
      </c>
      <c r="BR76" s="252">
        <v>142305</v>
      </c>
    </row>
    <row r="77" spans="1:70" x14ac:dyDescent="0.25">
      <c r="B77" s="181" t="s">
        <v>263</v>
      </c>
      <c r="C77" s="184">
        <v>38009</v>
      </c>
      <c r="D77" s="181">
        <v>999.63</v>
      </c>
      <c r="E77" s="212">
        <v>1</v>
      </c>
      <c r="F77" s="198"/>
      <c r="G77" s="212" t="s">
        <v>298</v>
      </c>
      <c r="H77" s="212">
        <v>1260.95426692</v>
      </c>
      <c r="I77" s="158"/>
      <c r="J77" s="3"/>
      <c r="K77" s="217"/>
      <c r="L77" s="217"/>
      <c r="M77" s="217"/>
      <c r="O77" s="230" t="s">
        <v>297</v>
      </c>
      <c r="P77" s="230">
        <v>7767.7665192000004</v>
      </c>
      <c r="Q77" s="228"/>
      <c r="R77" s="152"/>
      <c r="S77" s="242"/>
      <c r="T77" s="247"/>
      <c r="U77" s="247"/>
      <c r="V77" s="247"/>
      <c r="W77" s="247"/>
      <c r="X77" s="247"/>
      <c r="Y77" s="234"/>
      <c r="Z77" s="242"/>
      <c r="AA77" s="242"/>
      <c r="AB77" s="242"/>
      <c r="AC77" s="242"/>
      <c r="AD77" s="242"/>
      <c r="AE77" s="242"/>
      <c r="AF77" s="242"/>
      <c r="AG77" s="242"/>
      <c r="AH77" s="242"/>
      <c r="AI77" s="242"/>
      <c r="AJ77" s="242"/>
      <c r="AK77" s="242"/>
      <c r="AL77" s="242"/>
      <c r="AM77" s="234"/>
      <c r="AN77" s="242" t="s">
        <v>598</v>
      </c>
      <c r="AO77" s="242">
        <v>6071176940.3149996</v>
      </c>
      <c r="AP77" s="242">
        <v>22680</v>
      </c>
      <c r="AQ77" s="242">
        <v>5324</v>
      </c>
      <c r="AR77" s="242">
        <v>89917</v>
      </c>
      <c r="AS77" s="242">
        <v>1</v>
      </c>
      <c r="AT77" s="234"/>
      <c r="AU77" s="242"/>
      <c r="AV77" s="242"/>
      <c r="AW77" s="242"/>
      <c r="AX77" s="242"/>
      <c r="AY77" s="242"/>
      <c r="AZ77" s="242"/>
      <c r="BA77" s="234"/>
      <c r="BB77" s="242" t="s">
        <v>611</v>
      </c>
      <c r="BC77" s="242">
        <v>0</v>
      </c>
      <c r="BD77" s="242">
        <v>0</v>
      </c>
      <c r="BE77" s="242">
        <v>0</v>
      </c>
      <c r="BF77" s="242">
        <v>0</v>
      </c>
      <c r="BG77" s="242">
        <v>1</v>
      </c>
      <c r="BH77" s="234" t="s">
        <v>611</v>
      </c>
      <c r="BI77" s="242">
        <v>0</v>
      </c>
      <c r="BJ77" s="242">
        <v>0</v>
      </c>
      <c r="BK77" s="242">
        <v>0</v>
      </c>
      <c r="BL77" s="242">
        <v>0</v>
      </c>
      <c r="BM77" s="242">
        <v>1</v>
      </c>
      <c r="BN77" s="242"/>
      <c r="BO77" s="236"/>
      <c r="BP77" s="236"/>
      <c r="BQ77" s="236"/>
      <c r="BR77" s="236"/>
    </row>
    <row r="78" spans="1:70" x14ac:dyDescent="0.25">
      <c r="A78" s="144"/>
      <c r="B78" s="181" t="s">
        <v>264</v>
      </c>
      <c r="C78" s="184">
        <v>43348</v>
      </c>
      <c r="D78" s="181">
        <v>76814.837934449999</v>
      </c>
      <c r="E78" s="212">
        <v>1</v>
      </c>
      <c r="F78" s="198"/>
      <c r="G78" s="212" t="s">
        <v>59</v>
      </c>
      <c r="H78" s="212">
        <v>8474.9828739299992</v>
      </c>
      <c r="I78" s="158"/>
      <c r="J78" s="63"/>
      <c r="K78" s="217"/>
      <c r="L78" s="217"/>
      <c r="M78" s="217"/>
      <c r="O78" s="230" t="s">
        <v>298</v>
      </c>
      <c r="P78" s="230">
        <v>1503.2865037399999</v>
      </c>
      <c r="Q78" s="228"/>
      <c r="R78" s="152"/>
      <c r="S78" s="242"/>
      <c r="T78" s="247"/>
      <c r="U78" s="247"/>
      <c r="V78" s="247"/>
      <c r="W78" s="247"/>
      <c r="X78" s="247"/>
      <c r="Y78" s="234"/>
      <c r="Z78" s="242"/>
      <c r="AA78" s="242"/>
      <c r="AB78" s="242"/>
      <c r="AC78" s="242"/>
      <c r="AD78" s="242"/>
      <c r="AE78" s="242"/>
      <c r="AF78" s="242"/>
      <c r="AG78" s="242"/>
      <c r="AH78" s="242"/>
      <c r="AI78" s="242"/>
      <c r="AJ78" s="242"/>
      <c r="AK78" s="242"/>
      <c r="AL78" s="242"/>
      <c r="AM78" s="234"/>
      <c r="AN78" s="242" t="s">
        <v>599</v>
      </c>
      <c r="AO78" s="242">
        <v>20205300631.880001</v>
      </c>
      <c r="AP78" s="242">
        <v>78223</v>
      </c>
      <c r="AQ78" s="242">
        <v>17945</v>
      </c>
      <c r="AR78" s="242">
        <v>479222</v>
      </c>
      <c r="AS78" s="242">
        <v>1</v>
      </c>
      <c r="AT78" s="234"/>
      <c r="AU78" s="242"/>
      <c r="AV78" s="242"/>
      <c r="AW78" s="242"/>
      <c r="AX78" s="242"/>
      <c r="AY78" s="242"/>
      <c r="AZ78" s="242"/>
      <c r="BA78" s="234"/>
      <c r="BB78" s="242" t="s">
        <v>593</v>
      </c>
      <c r="BC78" s="242">
        <v>218405725.97</v>
      </c>
      <c r="BD78" s="242">
        <v>451</v>
      </c>
      <c r="BE78" s="242">
        <v>65</v>
      </c>
      <c r="BF78" s="242">
        <v>2692</v>
      </c>
      <c r="BG78" s="242">
        <v>1</v>
      </c>
      <c r="BH78" s="234" t="s">
        <v>593</v>
      </c>
      <c r="BI78" s="242">
        <v>149668800.00999999</v>
      </c>
      <c r="BJ78" s="242">
        <v>309</v>
      </c>
      <c r="BK78" s="242">
        <v>13</v>
      </c>
      <c r="BL78" s="242">
        <v>203</v>
      </c>
      <c r="BM78" s="242">
        <v>1</v>
      </c>
      <c r="BN78" s="242"/>
      <c r="BO78" s="245" t="s">
        <v>476</v>
      </c>
      <c r="BP78" s="253" t="s">
        <v>552</v>
      </c>
      <c r="BQ78" s="253" t="s">
        <v>553</v>
      </c>
      <c r="BR78" s="253" t="s">
        <v>554</v>
      </c>
    </row>
    <row r="79" spans="1:70" x14ac:dyDescent="0.25">
      <c r="A79" s="144"/>
      <c r="B79" s="181" t="s">
        <v>265</v>
      </c>
      <c r="C79" s="184">
        <v>39604</v>
      </c>
      <c r="D79" s="181">
        <v>61121.71</v>
      </c>
      <c r="E79" s="212">
        <v>1</v>
      </c>
      <c r="F79" s="198"/>
      <c r="G79" s="212" t="s">
        <v>52</v>
      </c>
      <c r="H79" s="212">
        <v>9174.9759618099997</v>
      </c>
      <c r="I79" s="158"/>
      <c r="J79" s="63"/>
      <c r="K79" s="217"/>
      <c r="L79" s="217"/>
      <c r="M79" s="217"/>
      <c r="O79" s="230" t="s">
        <v>59</v>
      </c>
      <c r="P79" s="230">
        <v>9722.0736304300008</v>
      </c>
      <c r="Q79" s="228"/>
      <c r="R79" s="152"/>
      <c r="S79" s="242"/>
      <c r="T79" s="247"/>
      <c r="U79" s="247"/>
      <c r="V79" s="247"/>
      <c r="W79" s="247"/>
      <c r="X79" s="247"/>
      <c r="Y79" s="234"/>
      <c r="Z79" s="242"/>
      <c r="AA79" s="242"/>
      <c r="AB79" s="242"/>
      <c r="AC79" s="242"/>
      <c r="AD79" s="242"/>
      <c r="AE79" s="242"/>
      <c r="AF79" s="242"/>
      <c r="AG79" s="242"/>
      <c r="AH79" s="242"/>
      <c r="AI79" s="242"/>
      <c r="AJ79" s="242"/>
      <c r="AK79" s="242"/>
      <c r="AL79" s="242"/>
      <c r="AM79" s="234"/>
      <c r="AN79" s="242" t="s">
        <v>601</v>
      </c>
      <c r="AO79" s="242">
        <v>0</v>
      </c>
      <c r="AP79" s="242">
        <v>0</v>
      </c>
      <c r="AQ79" s="242">
        <v>0</v>
      </c>
      <c r="AR79" s="242">
        <v>0</v>
      </c>
      <c r="AS79" s="242">
        <v>1</v>
      </c>
      <c r="AT79" s="234"/>
      <c r="AU79" s="242"/>
      <c r="AV79" s="242"/>
      <c r="AW79" s="242"/>
      <c r="AX79" s="242"/>
      <c r="AY79" s="242"/>
      <c r="AZ79" s="242"/>
      <c r="BA79" s="234"/>
      <c r="BB79" s="242" t="s">
        <v>594</v>
      </c>
      <c r="BC79" s="242">
        <v>357012022.81</v>
      </c>
      <c r="BD79" s="242">
        <v>715</v>
      </c>
      <c r="BE79" s="242">
        <v>34</v>
      </c>
      <c r="BF79" s="242">
        <v>4507</v>
      </c>
      <c r="BG79" s="242">
        <v>1</v>
      </c>
      <c r="BH79" s="234" t="s">
        <v>594</v>
      </c>
      <c r="BI79" s="242">
        <v>2017520</v>
      </c>
      <c r="BJ79" s="242">
        <v>4</v>
      </c>
      <c r="BK79" s="242">
        <v>1</v>
      </c>
      <c r="BL79" s="242">
        <v>365</v>
      </c>
      <c r="BM79" s="242">
        <v>1</v>
      </c>
      <c r="BN79" s="242"/>
      <c r="BO79" s="240"/>
      <c r="BP79" s="252">
        <v>558794073.10000002</v>
      </c>
      <c r="BQ79" s="252">
        <v>65628</v>
      </c>
      <c r="BR79" s="252">
        <v>6129</v>
      </c>
    </row>
    <row r="80" spans="1:70" x14ac:dyDescent="0.25">
      <c r="A80" s="144"/>
      <c r="B80" s="181" t="s">
        <v>266</v>
      </c>
      <c r="C80" s="184">
        <v>39590</v>
      </c>
      <c r="D80" s="181">
        <v>50553.22</v>
      </c>
      <c r="E80" s="212">
        <v>1</v>
      </c>
      <c r="F80" s="198"/>
      <c r="G80" s="212" t="s">
        <v>535</v>
      </c>
      <c r="H80" s="212">
        <v>11969.60255335</v>
      </c>
      <c r="I80" s="158"/>
      <c r="J80" s="3"/>
      <c r="K80" s="217"/>
      <c r="L80" s="217"/>
      <c r="M80" s="217"/>
      <c r="O80" s="230" t="s">
        <v>52</v>
      </c>
      <c r="P80" s="230">
        <v>10748.559340780001</v>
      </c>
      <c r="Q80" s="228"/>
      <c r="R80" s="148" t="s">
        <v>436</v>
      </c>
      <c r="S80" s="242" t="s">
        <v>551</v>
      </c>
      <c r="T80" s="247" t="s">
        <v>552</v>
      </c>
      <c r="U80" s="247" t="s">
        <v>553</v>
      </c>
      <c r="V80" s="247" t="s">
        <v>554</v>
      </c>
      <c r="W80" s="247" t="s">
        <v>555</v>
      </c>
      <c r="X80" s="247" t="s">
        <v>556</v>
      </c>
      <c r="Y80" s="234"/>
      <c r="Z80" s="234"/>
      <c r="AA80" s="234"/>
      <c r="AB80" s="234"/>
      <c r="AC80" s="234"/>
      <c r="AD80" s="234"/>
      <c r="AE80" s="234"/>
      <c r="AF80" s="234"/>
      <c r="AG80" s="234"/>
      <c r="AH80" s="234"/>
      <c r="AI80" s="234"/>
      <c r="AJ80" s="234"/>
      <c r="AK80" s="234"/>
      <c r="AL80" s="234"/>
      <c r="AM80" s="234"/>
      <c r="AN80" s="234" t="s">
        <v>600</v>
      </c>
      <c r="AO80" s="234">
        <v>16140545544.58</v>
      </c>
      <c r="AP80" s="234">
        <v>63877</v>
      </c>
      <c r="AQ80" s="234">
        <v>12759</v>
      </c>
      <c r="AR80" s="234">
        <v>546365</v>
      </c>
      <c r="AS80" s="234">
        <v>1</v>
      </c>
      <c r="AT80" s="234"/>
      <c r="AU80" s="234"/>
      <c r="AV80" s="234"/>
      <c r="AW80" s="234"/>
      <c r="AX80" s="234"/>
      <c r="AY80" s="234"/>
      <c r="AZ80" s="234"/>
      <c r="BA80" s="234"/>
      <c r="BB80" s="234" t="s">
        <v>595</v>
      </c>
      <c r="BC80" s="234">
        <v>12152066.005000001</v>
      </c>
      <c r="BD80" s="234">
        <v>52</v>
      </c>
      <c r="BE80" s="234">
        <v>5</v>
      </c>
      <c r="BF80" s="234">
        <v>132</v>
      </c>
      <c r="BG80" s="234">
        <v>1</v>
      </c>
      <c r="BH80" s="234" t="s">
        <v>595</v>
      </c>
      <c r="BI80" s="234">
        <v>0</v>
      </c>
      <c r="BJ80" s="234">
        <v>0</v>
      </c>
      <c r="BK80" s="234">
        <v>0</v>
      </c>
      <c r="BL80" s="234">
        <v>0</v>
      </c>
      <c r="BM80" s="234">
        <v>1</v>
      </c>
      <c r="BN80" s="234"/>
      <c r="BO80" s="236"/>
      <c r="BP80" s="236"/>
      <c r="BQ80" s="236"/>
      <c r="BR80" s="236"/>
    </row>
    <row r="81" spans="1:70" x14ac:dyDescent="0.25">
      <c r="A81" s="144"/>
      <c r="B81" s="181" t="s">
        <v>55</v>
      </c>
      <c r="C81" s="184">
        <v>43060</v>
      </c>
      <c r="D81" s="181">
        <v>55065.365928040002</v>
      </c>
      <c r="E81" s="212">
        <v>1</v>
      </c>
      <c r="F81" s="198"/>
      <c r="G81" s="212" t="s">
        <v>536</v>
      </c>
      <c r="H81" s="212">
        <v>12640.267964189999</v>
      </c>
      <c r="I81" s="158"/>
      <c r="J81" s="3"/>
      <c r="K81" s="217"/>
      <c r="L81" s="217"/>
      <c r="M81" s="217"/>
      <c r="O81" s="230" t="s">
        <v>535</v>
      </c>
      <c r="P81" s="230">
        <v>14352.527193350001</v>
      </c>
      <c r="Q81" s="228"/>
      <c r="R81" s="152"/>
      <c r="S81" s="242" t="s">
        <v>557</v>
      </c>
      <c r="T81" s="247">
        <v>7211395.1799999997</v>
      </c>
      <c r="U81" s="247">
        <v>34741</v>
      </c>
      <c r="V81" s="247">
        <v>14</v>
      </c>
      <c r="W81" s="247">
        <v>564314</v>
      </c>
      <c r="X81" s="247">
        <v>0</v>
      </c>
      <c r="Y81" s="234"/>
      <c r="Z81" s="234"/>
      <c r="AA81" s="234"/>
      <c r="AB81" s="234"/>
      <c r="AC81" s="234"/>
      <c r="AD81" s="234"/>
      <c r="AE81" s="234"/>
      <c r="AF81" s="234"/>
      <c r="AG81" s="234"/>
      <c r="AH81" s="234"/>
      <c r="AI81" s="234"/>
      <c r="AJ81" s="234"/>
      <c r="AK81" s="234"/>
      <c r="AL81" s="234"/>
      <c r="AM81" s="234"/>
      <c r="AN81" s="234" t="s">
        <v>602</v>
      </c>
      <c r="AO81" s="234">
        <v>0</v>
      </c>
      <c r="AP81" s="234">
        <v>0</v>
      </c>
      <c r="AQ81" s="234">
        <v>0</v>
      </c>
      <c r="AR81" s="234">
        <v>0</v>
      </c>
      <c r="AS81" s="234">
        <v>1</v>
      </c>
      <c r="AT81" s="234"/>
      <c r="AU81" s="234"/>
      <c r="AV81" s="234"/>
      <c r="AW81" s="234"/>
      <c r="AX81" s="234"/>
      <c r="AY81" s="234"/>
      <c r="AZ81" s="234"/>
      <c r="BA81" s="234"/>
      <c r="BB81" s="234" t="s">
        <v>596</v>
      </c>
      <c r="BC81" s="234">
        <v>12420600</v>
      </c>
      <c r="BD81" s="234">
        <v>290</v>
      </c>
      <c r="BE81" s="234">
        <v>21</v>
      </c>
      <c r="BF81" s="234">
        <v>7322</v>
      </c>
      <c r="BG81" s="234">
        <v>1</v>
      </c>
      <c r="BH81" s="234" t="s">
        <v>596</v>
      </c>
      <c r="BI81" s="234">
        <v>0</v>
      </c>
      <c r="BJ81" s="234">
        <v>0</v>
      </c>
      <c r="BK81" s="234">
        <v>0</v>
      </c>
      <c r="BL81" s="234">
        <v>407</v>
      </c>
      <c r="BM81" s="234">
        <v>1</v>
      </c>
      <c r="BN81" s="234"/>
      <c r="BO81" s="245" t="s">
        <v>458</v>
      </c>
      <c r="BP81" s="253" t="s">
        <v>552</v>
      </c>
      <c r="BQ81" s="253" t="s">
        <v>553</v>
      </c>
      <c r="BR81" s="253" t="s">
        <v>554</v>
      </c>
    </row>
    <row r="82" spans="1:70" x14ac:dyDescent="0.25">
      <c r="A82" s="144"/>
      <c r="B82" s="181" t="s">
        <v>44</v>
      </c>
      <c r="C82" s="184">
        <v>42594</v>
      </c>
      <c r="D82" s="181">
        <v>82603.124167989998</v>
      </c>
      <c r="E82" s="212">
        <v>1</v>
      </c>
      <c r="F82" s="198"/>
      <c r="G82" s="212" t="s">
        <v>299</v>
      </c>
      <c r="H82" s="212">
        <v>4620.4189231399996</v>
      </c>
      <c r="I82" s="158"/>
      <c r="J82" s="152"/>
      <c r="K82" s="217"/>
      <c r="L82" s="217"/>
      <c r="M82" s="217"/>
      <c r="O82" s="230" t="s">
        <v>536</v>
      </c>
      <c r="P82" s="230">
        <v>15269.51008023</v>
      </c>
      <c r="Q82" s="228"/>
      <c r="R82" s="152"/>
      <c r="S82" s="242" t="s">
        <v>559</v>
      </c>
      <c r="T82" s="247">
        <v>361046941.5</v>
      </c>
      <c r="U82" s="247">
        <v>11290</v>
      </c>
      <c r="V82" s="247">
        <v>46</v>
      </c>
      <c r="W82" s="247">
        <v>932372</v>
      </c>
      <c r="X82" s="247">
        <v>0</v>
      </c>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t="s">
        <v>597</v>
      </c>
      <c r="BC82" s="234">
        <v>70000</v>
      </c>
      <c r="BD82" s="234">
        <v>5</v>
      </c>
      <c r="BE82" s="234">
        <v>1</v>
      </c>
      <c r="BF82" s="234">
        <v>435</v>
      </c>
      <c r="BG82" s="234">
        <v>1</v>
      </c>
      <c r="BH82" s="234" t="s">
        <v>597</v>
      </c>
      <c r="BI82" s="234">
        <v>0</v>
      </c>
      <c r="BJ82" s="234">
        <v>0</v>
      </c>
      <c r="BK82" s="234">
        <v>0</v>
      </c>
      <c r="BL82" s="234">
        <v>20</v>
      </c>
      <c r="BM82" s="234">
        <v>1</v>
      </c>
      <c r="BN82" s="234"/>
      <c r="BO82" s="236"/>
      <c r="BP82" s="252">
        <v>174749419130.19797</v>
      </c>
      <c r="BQ82" s="252">
        <v>678149</v>
      </c>
      <c r="BR82" s="252">
        <v>94053</v>
      </c>
    </row>
    <row r="83" spans="1:70" x14ac:dyDescent="0.25">
      <c r="A83" s="14"/>
      <c r="B83" s="181" t="s">
        <v>46</v>
      </c>
      <c r="C83" s="184">
        <v>42814</v>
      </c>
      <c r="D83" s="181">
        <v>65469.71245626</v>
      </c>
      <c r="E83" s="212">
        <v>1</v>
      </c>
      <c r="F83" s="201"/>
      <c r="G83" s="212" t="s">
        <v>300</v>
      </c>
      <c r="H83" s="212">
        <v>9355.1156672399993</v>
      </c>
      <c r="I83" s="158"/>
      <c r="J83" s="152"/>
      <c r="K83" s="217"/>
      <c r="L83" s="217"/>
      <c r="M83" s="217"/>
      <c r="O83" s="230" t="s">
        <v>299</v>
      </c>
      <c r="P83" s="230">
        <v>5555.8675059899997</v>
      </c>
      <c r="Q83" s="228"/>
      <c r="R83" s="152"/>
      <c r="S83" s="242" t="s">
        <v>561</v>
      </c>
      <c r="T83" s="247">
        <v>8677593.0199999996</v>
      </c>
      <c r="U83" s="247">
        <v>11088</v>
      </c>
      <c r="V83" s="247">
        <v>10</v>
      </c>
      <c r="W83" s="247">
        <v>1336056</v>
      </c>
      <c r="X83" s="247">
        <v>0</v>
      </c>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t="s">
        <v>598</v>
      </c>
      <c r="BC83" s="234">
        <v>2032510190.05</v>
      </c>
      <c r="BD83" s="234">
        <v>7476</v>
      </c>
      <c r="BE83" s="234">
        <v>1573</v>
      </c>
      <c r="BF83" s="234">
        <v>56641</v>
      </c>
      <c r="BG83" s="234">
        <v>1</v>
      </c>
      <c r="BH83" s="234" t="s">
        <v>598</v>
      </c>
      <c r="BI83" s="234">
        <v>140410198.35499999</v>
      </c>
      <c r="BJ83" s="234">
        <v>519</v>
      </c>
      <c r="BK83" s="234">
        <v>69</v>
      </c>
      <c r="BL83" s="234">
        <v>2636</v>
      </c>
      <c r="BM83" s="234">
        <v>1</v>
      </c>
      <c r="BN83" s="234"/>
      <c r="BO83" s="236"/>
      <c r="BP83" s="236"/>
      <c r="BQ83" s="236"/>
      <c r="BR83" s="236"/>
    </row>
    <row r="84" spans="1:70" x14ac:dyDescent="0.25">
      <c r="A84" s="144"/>
      <c r="B84" s="181" t="s">
        <v>42</v>
      </c>
      <c r="C84" s="184">
        <v>43125</v>
      </c>
      <c r="D84" s="181">
        <v>61684.771932919997</v>
      </c>
      <c r="E84" s="212">
        <v>1</v>
      </c>
      <c r="F84" s="202"/>
      <c r="G84" s="212" t="s">
        <v>301</v>
      </c>
      <c r="H84" s="212">
        <v>3164.7330310500001</v>
      </c>
      <c r="I84" s="158"/>
      <c r="J84" s="152"/>
      <c r="K84" s="217"/>
      <c r="L84" s="217"/>
      <c r="M84" s="217"/>
      <c r="O84" s="230" t="s">
        <v>300</v>
      </c>
      <c r="P84" s="230">
        <v>10034.99816246</v>
      </c>
      <c r="Q84" s="228"/>
      <c r="R84" s="152"/>
      <c r="S84" s="242" t="s">
        <v>562</v>
      </c>
      <c r="T84" s="247">
        <v>0</v>
      </c>
      <c r="U84" s="247">
        <v>0</v>
      </c>
      <c r="V84" s="247">
        <v>0</v>
      </c>
      <c r="W84" s="247">
        <v>0</v>
      </c>
      <c r="X84" s="247">
        <v>1</v>
      </c>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t="s">
        <v>599</v>
      </c>
      <c r="BC84" s="234">
        <v>19977920636.80999</v>
      </c>
      <c r="BD84" s="234">
        <v>66378</v>
      </c>
      <c r="BE84" s="234">
        <v>10611</v>
      </c>
      <c r="BF84" s="234">
        <v>447600</v>
      </c>
      <c r="BG84" s="234">
        <v>1</v>
      </c>
      <c r="BH84" s="234" t="s">
        <v>599</v>
      </c>
      <c r="BI84" s="234">
        <v>529830815.19999999</v>
      </c>
      <c r="BJ84" s="234">
        <v>1815</v>
      </c>
      <c r="BK84" s="234">
        <v>348</v>
      </c>
      <c r="BL84" s="234">
        <v>21767</v>
      </c>
      <c r="BM84" s="234">
        <v>1</v>
      </c>
      <c r="BN84" s="234"/>
      <c r="BO84" s="245" t="s">
        <v>459</v>
      </c>
      <c r="BP84" s="253" t="s">
        <v>552</v>
      </c>
      <c r="BQ84" s="253" t="s">
        <v>553</v>
      </c>
      <c r="BR84" s="253" t="s">
        <v>554</v>
      </c>
    </row>
    <row r="85" spans="1:70" x14ac:dyDescent="0.25">
      <c r="A85" s="144"/>
      <c r="B85" s="181" t="s">
        <v>543</v>
      </c>
      <c r="C85" s="184">
        <v>42115</v>
      </c>
      <c r="D85" s="181">
        <v>1374.4866460000001</v>
      </c>
      <c r="E85" s="212">
        <v>1</v>
      </c>
      <c r="F85" s="202"/>
      <c r="G85" s="212" t="s">
        <v>71</v>
      </c>
      <c r="H85" s="212">
        <v>4953.4093322799999</v>
      </c>
      <c r="I85" s="158"/>
      <c r="J85" s="152"/>
      <c r="K85" s="217"/>
      <c r="L85" s="217"/>
      <c r="M85" s="217"/>
      <c r="O85" s="230" t="s">
        <v>301</v>
      </c>
      <c r="P85" s="230">
        <v>4576.21871379</v>
      </c>
      <c r="Q85" s="228"/>
      <c r="R85" s="152"/>
      <c r="S85" s="242" t="s">
        <v>557</v>
      </c>
      <c r="T85" s="247">
        <v>24527.200000000001</v>
      </c>
      <c r="U85" s="247">
        <v>8</v>
      </c>
      <c r="V85" s="247">
        <v>1</v>
      </c>
      <c r="W85" s="247">
        <v>279783</v>
      </c>
      <c r="X85" s="247">
        <v>1</v>
      </c>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t="s">
        <v>600</v>
      </c>
      <c r="BC85" s="234">
        <v>9860814338.4300003</v>
      </c>
      <c r="BD85" s="234">
        <v>36257</v>
      </c>
      <c r="BE85" s="234">
        <v>5915</v>
      </c>
      <c r="BF85" s="234">
        <v>381567</v>
      </c>
      <c r="BG85" s="234">
        <v>1</v>
      </c>
      <c r="BH85" s="234" t="s">
        <v>600</v>
      </c>
      <c r="BI85" s="234">
        <v>279491477.13999999</v>
      </c>
      <c r="BJ85" s="234">
        <v>1030</v>
      </c>
      <c r="BK85" s="234">
        <v>203</v>
      </c>
      <c r="BL85" s="234">
        <v>19111</v>
      </c>
      <c r="BM85" s="234">
        <v>1</v>
      </c>
      <c r="BN85" s="234"/>
      <c r="BO85" s="236"/>
      <c r="BP85" s="252">
        <v>2520366892.49999</v>
      </c>
      <c r="BQ85" s="252">
        <v>107847</v>
      </c>
      <c r="BR85" s="252">
        <v>11257</v>
      </c>
    </row>
    <row r="86" spans="1:70" x14ac:dyDescent="0.25">
      <c r="A86" s="144"/>
      <c r="B86" s="181" t="s">
        <v>544</v>
      </c>
      <c r="C86" s="184">
        <v>42118</v>
      </c>
      <c r="D86" s="181">
        <v>1225.1600000000001</v>
      </c>
      <c r="E86" s="212">
        <v>1</v>
      </c>
      <c r="F86" s="202"/>
      <c r="G86" s="212" t="s">
        <v>73</v>
      </c>
      <c r="H86" s="212">
        <v>26065.417558659999</v>
      </c>
      <c r="I86" s="158"/>
      <c r="J86" s="152"/>
      <c r="K86" s="217"/>
      <c r="L86" s="217"/>
      <c r="M86" s="217"/>
      <c r="O86" s="230" t="s">
        <v>73</v>
      </c>
      <c r="P86" s="230">
        <v>30312.760836730002</v>
      </c>
      <c r="Q86" s="228"/>
      <c r="R86" s="152"/>
      <c r="S86" s="242" t="s">
        <v>558</v>
      </c>
      <c r="T86" s="247">
        <v>0</v>
      </c>
      <c r="U86" s="247">
        <v>4373</v>
      </c>
      <c r="V86" s="247">
        <v>192</v>
      </c>
      <c r="W86" s="247">
        <v>748973</v>
      </c>
      <c r="X86" s="247">
        <v>1</v>
      </c>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545</v>
      </c>
      <c r="C87" s="184">
        <v>42143</v>
      </c>
      <c r="D87" s="181">
        <v>1310.1099999999999</v>
      </c>
      <c r="E87" s="212">
        <v>1</v>
      </c>
      <c r="F87" s="202"/>
      <c r="G87" s="212" t="s">
        <v>75</v>
      </c>
      <c r="H87" s="212">
        <v>24255.602802310001</v>
      </c>
      <c r="I87" s="158"/>
      <c r="J87" s="152"/>
      <c r="K87" s="217"/>
      <c r="L87" s="217"/>
      <c r="M87" s="217"/>
      <c r="O87" s="230" t="s">
        <v>75</v>
      </c>
      <c r="P87" s="230">
        <v>31728.502005900002</v>
      </c>
      <c r="Q87" s="228"/>
      <c r="R87" s="152"/>
      <c r="S87" s="242" t="s">
        <v>563</v>
      </c>
      <c r="T87" s="247">
        <v>408008</v>
      </c>
      <c r="U87" s="247">
        <v>7000</v>
      </c>
      <c r="V87" s="247">
        <v>3</v>
      </c>
      <c r="W87" s="247">
        <v>1256352</v>
      </c>
      <c r="X87" s="247">
        <v>1</v>
      </c>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474</v>
      </c>
      <c r="BP87" s="253" t="s">
        <v>555</v>
      </c>
      <c r="BQ87" s="234"/>
      <c r="BR87" s="234"/>
    </row>
    <row r="88" spans="1:70" x14ac:dyDescent="0.25">
      <c r="A88" s="146"/>
      <c r="B88" s="181" t="s">
        <v>546</v>
      </c>
      <c r="C88" s="184">
        <v>42312</v>
      </c>
      <c r="D88" s="181">
        <v>1315.4607390000001</v>
      </c>
      <c r="E88" s="212">
        <v>1</v>
      </c>
      <c r="F88" s="198"/>
      <c r="G88" s="212" t="s">
        <v>77</v>
      </c>
      <c r="H88" s="212">
        <v>52052.141238110002</v>
      </c>
      <c r="I88" s="158"/>
      <c r="J88" s="152"/>
      <c r="K88" s="217"/>
      <c r="L88" s="217"/>
      <c r="M88" s="217"/>
      <c r="O88" s="230" t="s">
        <v>77</v>
      </c>
      <c r="P88" s="230">
        <v>54721.235011860001</v>
      </c>
      <c r="Q88" s="228"/>
      <c r="R88" s="152"/>
      <c r="S88" s="236" t="s">
        <v>559</v>
      </c>
      <c r="T88" s="236">
        <v>12065602701.625401</v>
      </c>
      <c r="U88" s="236">
        <v>28138</v>
      </c>
      <c r="V88" s="236">
        <v>12150</v>
      </c>
      <c r="W88" s="236">
        <v>573232</v>
      </c>
      <c r="X88" s="236">
        <v>1</v>
      </c>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87423</v>
      </c>
      <c r="BQ88" s="234"/>
      <c r="BR88" s="234"/>
    </row>
    <row r="89" spans="1:70" x14ac:dyDescent="0.25">
      <c r="A89" s="14"/>
      <c r="B89" s="181" t="s">
        <v>547</v>
      </c>
      <c r="C89" s="184">
        <v>42312</v>
      </c>
      <c r="D89" s="181">
        <v>1209.71</v>
      </c>
      <c r="E89" s="212">
        <v>1</v>
      </c>
      <c r="F89" s="198"/>
      <c r="G89" s="212" t="s">
        <v>302</v>
      </c>
      <c r="H89" s="212">
        <v>9865.8452362299995</v>
      </c>
      <c r="I89" s="158"/>
      <c r="J89" s="152"/>
      <c r="K89" s="217"/>
      <c r="L89" s="217"/>
      <c r="M89" s="217"/>
      <c r="O89" s="230" t="s">
        <v>302</v>
      </c>
      <c r="P89" s="230">
        <v>9963.6243541399999</v>
      </c>
      <c r="Q89" s="228"/>
      <c r="S89" s="234" t="s">
        <v>560</v>
      </c>
      <c r="T89" s="234">
        <v>2002404.97</v>
      </c>
      <c r="U89" s="234">
        <v>3023</v>
      </c>
      <c r="V89" s="234">
        <v>1</v>
      </c>
      <c r="W89" s="234">
        <v>1730815</v>
      </c>
      <c r="X89" s="234">
        <v>1</v>
      </c>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548</v>
      </c>
      <c r="C90" s="184">
        <v>42594</v>
      </c>
      <c r="D90" s="181">
        <v>1327.18</v>
      </c>
      <c r="E90" s="212">
        <v>1</v>
      </c>
      <c r="F90" s="202"/>
      <c r="G90" s="212" t="s">
        <v>303</v>
      </c>
      <c r="H90" s="212">
        <v>3088.0156276399998</v>
      </c>
      <c r="I90" s="158"/>
      <c r="J90" s="152"/>
      <c r="K90" s="217"/>
      <c r="L90" s="217"/>
      <c r="M90" s="217"/>
      <c r="O90" s="230" t="s">
        <v>303</v>
      </c>
      <c r="P90" s="230">
        <v>4603.3531354500001</v>
      </c>
      <c r="Q90" s="228"/>
      <c r="S90" s="234" t="s">
        <v>564</v>
      </c>
      <c r="T90" s="234">
        <v>0</v>
      </c>
      <c r="U90" s="234">
        <v>2418</v>
      </c>
      <c r="V90" s="234">
        <v>1</v>
      </c>
      <c r="W90" s="234">
        <v>1527608</v>
      </c>
      <c r="X90" s="234">
        <v>1</v>
      </c>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475</v>
      </c>
      <c r="BP90" s="253" t="s">
        <v>555</v>
      </c>
      <c r="BQ90" s="234"/>
      <c r="BR90" s="234"/>
    </row>
    <row r="91" spans="1:70" x14ac:dyDescent="0.25">
      <c r="A91" s="144"/>
      <c r="B91" s="181" t="s">
        <v>549</v>
      </c>
      <c r="C91" s="184">
        <v>42118</v>
      </c>
      <c r="D91" s="181">
        <v>1238.74</v>
      </c>
      <c r="E91" s="212">
        <v>1</v>
      </c>
      <c r="F91" s="202"/>
      <c r="G91" s="212" t="s">
        <v>87</v>
      </c>
      <c r="H91" s="212">
        <v>3402.1469999999999</v>
      </c>
      <c r="I91" s="158"/>
      <c r="J91" s="152"/>
      <c r="K91" s="217"/>
      <c r="L91" s="217"/>
      <c r="M91" s="217"/>
      <c r="O91" s="230" t="s">
        <v>87</v>
      </c>
      <c r="P91" s="230">
        <v>3935.6570288299999</v>
      </c>
      <c r="Q91" s="228"/>
      <c r="S91" s="234" t="s">
        <v>561</v>
      </c>
      <c r="T91" s="234">
        <v>187061732.30000001</v>
      </c>
      <c r="U91" s="234">
        <v>6712</v>
      </c>
      <c r="V91" s="234">
        <v>199</v>
      </c>
      <c r="W91" s="234">
        <v>1122881</v>
      </c>
      <c r="X91" s="234">
        <v>1</v>
      </c>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49319</v>
      </c>
      <c r="BQ91" s="234"/>
      <c r="BR91" s="234"/>
    </row>
    <row r="92" spans="1:70" x14ac:dyDescent="0.25">
      <c r="A92" s="144"/>
      <c r="B92" s="181" t="s">
        <v>550</v>
      </c>
      <c r="C92" s="184">
        <v>42118</v>
      </c>
      <c r="D92" s="181">
        <v>1315.36</v>
      </c>
      <c r="E92" s="212">
        <v>1</v>
      </c>
      <c r="F92" s="202"/>
      <c r="G92" s="212" t="s">
        <v>79</v>
      </c>
      <c r="H92" s="212">
        <v>15759.00868549</v>
      </c>
      <c r="I92" s="158"/>
      <c r="J92" s="152"/>
      <c r="K92" s="217"/>
      <c r="L92" s="217"/>
      <c r="M92" s="217"/>
      <c r="O92" s="230" t="s">
        <v>79</v>
      </c>
      <c r="P92" s="230">
        <v>18333.444583460001</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48</v>
      </c>
      <c r="C93" s="184">
        <v>42783</v>
      </c>
      <c r="D93" s="181">
        <v>8292.5284918300003</v>
      </c>
      <c r="E93" s="212">
        <v>1</v>
      </c>
      <c r="F93" s="202"/>
      <c r="G93" s="212" t="s">
        <v>304</v>
      </c>
      <c r="H93" s="212">
        <v>559.20000608999999</v>
      </c>
      <c r="I93" s="158"/>
      <c r="J93" s="152"/>
      <c r="K93" s="217"/>
      <c r="L93" s="217"/>
      <c r="M93" s="217"/>
      <c r="O93" s="230" t="s">
        <v>304</v>
      </c>
      <c r="P93" s="230">
        <v>589.51690042999996</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532</v>
      </c>
      <c r="C94" s="184">
        <v>43060</v>
      </c>
      <c r="D94" s="181">
        <v>61066.919248099999</v>
      </c>
      <c r="E94" s="212">
        <v>1</v>
      </c>
      <c r="F94" s="198"/>
      <c r="G94" s="212" t="s">
        <v>85</v>
      </c>
      <c r="H94" s="212">
        <v>3295.72860326</v>
      </c>
      <c r="I94" s="158"/>
      <c r="J94" s="152"/>
      <c r="K94" s="217"/>
      <c r="L94" s="217"/>
      <c r="M94" s="217"/>
      <c r="O94" s="230" t="s">
        <v>85</v>
      </c>
      <c r="P94" s="230">
        <v>4165.6064446</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533</v>
      </c>
      <c r="C95" s="184">
        <v>43125</v>
      </c>
      <c r="D95" s="181">
        <v>59875.289842060003</v>
      </c>
      <c r="E95" s="212">
        <v>1</v>
      </c>
      <c r="F95" s="198"/>
      <c r="G95" s="212" t="s">
        <v>305</v>
      </c>
      <c r="H95" s="212">
        <v>1212.31104768</v>
      </c>
      <c r="I95" s="158"/>
      <c r="J95" s="152"/>
      <c r="K95" s="217"/>
      <c r="L95" s="217"/>
      <c r="M95" s="217"/>
      <c r="O95" s="230" t="s">
        <v>305</v>
      </c>
      <c r="P95" s="230">
        <v>2539.9500397500001</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267</v>
      </c>
      <c r="C96" s="184">
        <v>43125</v>
      </c>
      <c r="D96" s="181">
        <v>4957.9597465699999</v>
      </c>
      <c r="E96" s="212">
        <v>1</v>
      </c>
      <c r="F96" s="202"/>
      <c r="G96" s="212" t="s">
        <v>81</v>
      </c>
      <c r="H96" s="212">
        <v>23718.483281950001</v>
      </c>
      <c r="I96" s="158"/>
      <c r="J96" s="152"/>
      <c r="K96" s="217"/>
      <c r="L96" s="217"/>
      <c r="M96" s="217"/>
      <c r="O96" s="230" t="s">
        <v>81</v>
      </c>
      <c r="P96" s="230">
        <v>33745.933867779997</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60</v>
      </c>
      <c r="C97" s="184">
        <v>39590</v>
      </c>
      <c r="D97" s="181">
        <v>77308.45</v>
      </c>
      <c r="E97" s="212">
        <v>1</v>
      </c>
      <c r="F97" s="202"/>
      <c r="G97" s="212" t="s">
        <v>83</v>
      </c>
      <c r="H97" s="212">
        <v>33762.100629419998</v>
      </c>
      <c r="I97" s="158"/>
      <c r="K97" s="217"/>
      <c r="L97" s="217"/>
      <c r="M97" s="217"/>
      <c r="O97" s="230" t="s">
        <v>83</v>
      </c>
      <c r="P97" s="230">
        <v>31127.311875489999</v>
      </c>
    </row>
    <row r="98" spans="1:16" x14ac:dyDescent="0.25">
      <c r="A98" s="144"/>
      <c r="B98" s="181" t="s">
        <v>64</v>
      </c>
      <c r="C98" s="184">
        <v>43060</v>
      </c>
      <c r="D98" s="181">
        <v>87017.951262529998</v>
      </c>
      <c r="E98" s="212">
        <v>1</v>
      </c>
      <c r="F98" s="202"/>
      <c r="G98" s="212" t="s">
        <v>306</v>
      </c>
      <c r="H98" s="212">
        <v>5720.6181167699997</v>
      </c>
      <c r="I98" s="158"/>
      <c r="K98" s="217"/>
      <c r="L98" s="217"/>
      <c r="M98" s="217"/>
      <c r="O98" s="230" t="s">
        <v>306</v>
      </c>
      <c r="P98" s="230">
        <v>6385.9321912699997</v>
      </c>
    </row>
    <row r="99" spans="1:16" x14ac:dyDescent="0.25">
      <c r="A99" s="144"/>
      <c r="B99" s="181" t="s">
        <v>66</v>
      </c>
      <c r="C99" s="184">
        <v>43165</v>
      </c>
      <c r="D99" s="181">
        <v>18847.577311370002</v>
      </c>
      <c r="E99" s="212">
        <v>1</v>
      </c>
      <c r="F99" s="202"/>
      <c r="G99" s="212" t="s">
        <v>307</v>
      </c>
      <c r="H99" s="212">
        <v>658.97901280999997</v>
      </c>
      <c r="I99" s="158"/>
      <c r="K99" s="217"/>
      <c r="L99" s="217"/>
      <c r="M99" s="217"/>
      <c r="O99" s="230" t="s">
        <v>307</v>
      </c>
      <c r="P99" s="230">
        <v>837.12482483999997</v>
      </c>
    </row>
    <row r="100" spans="1:16" x14ac:dyDescent="0.25">
      <c r="B100" s="181" t="s">
        <v>68</v>
      </c>
      <c r="C100" s="184">
        <v>43060</v>
      </c>
      <c r="D100" s="181">
        <v>88373.331097460003</v>
      </c>
      <c r="E100" s="212">
        <v>1</v>
      </c>
      <c r="F100" s="198"/>
      <c r="G100" s="212" t="s">
        <v>308</v>
      </c>
      <c r="H100" s="212">
        <v>109.73314529</v>
      </c>
      <c r="I100" s="158"/>
      <c r="K100" s="217"/>
      <c r="L100" s="217"/>
      <c r="M100" s="217"/>
      <c r="O100" s="230" t="s">
        <v>308</v>
      </c>
      <c r="P100" s="230">
        <v>138.66943327000001</v>
      </c>
    </row>
    <row r="101" spans="1:16" x14ac:dyDescent="0.25">
      <c r="B101" s="181" t="s">
        <v>110</v>
      </c>
      <c r="C101" s="184">
        <v>42346</v>
      </c>
      <c r="D101" s="181">
        <v>1703.8449540300001</v>
      </c>
      <c r="E101" s="212">
        <v>1</v>
      </c>
      <c r="F101" s="202"/>
      <c r="G101" s="212" t="s">
        <v>537</v>
      </c>
      <c r="H101" s="212">
        <v>5567.2399600600002</v>
      </c>
      <c r="I101" s="158"/>
      <c r="K101" s="217"/>
      <c r="L101" s="217"/>
      <c r="M101" s="217"/>
      <c r="O101" s="230" t="s">
        <v>537</v>
      </c>
      <c r="P101" s="230">
        <v>9278.0900184599996</v>
      </c>
    </row>
    <row r="102" spans="1:16" x14ac:dyDescent="0.25">
      <c r="B102" s="181" t="s">
        <v>112</v>
      </c>
      <c r="C102" s="184">
        <v>38723</v>
      </c>
      <c r="D102" s="181">
        <v>641.64</v>
      </c>
      <c r="E102" s="212">
        <v>1</v>
      </c>
      <c r="F102" s="198"/>
      <c r="G102" s="212" t="s">
        <v>538</v>
      </c>
      <c r="H102" s="212">
        <v>5762.8611249200003</v>
      </c>
      <c r="I102" s="158"/>
      <c r="K102" s="217"/>
      <c r="L102" s="217"/>
      <c r="M102" s="217"/>
      <c r="O102" s="230" t="s">
        <v>538</v>
      </c>
      <c r="P102" s="230">
        <v>9174.6396330700009</v>
      </c>
    </row>
    <row r="103" spans="1:16" x14ac:dyDescent="0.25">
      <c r="A103" s="14"/>
      <c r="B103" s="181" t="s">
        <v>114</v>
      </c>
      <c r="C103" s="184">
        <v>39400</v>
      </c>
      <c r="D103" s="181">
        <v>5041.9399999999996</v>
      </c>
      <c r="E103" s="212">
        <v>1</v>
      </c>
      <c r="F103" s="202"/>
      <c r="G103" s="212" t="s">
        <v>539</v>
      </c>
      <c r="H103" s="212">
        <v>4023.7157434599999</v>
      </c>
      <c r="I103" s="158"/>
      <c r="K103" s="217"/>
      <c r="L103" s="217"/>
      <c r="M103" s="217"/>
      <c r="O103" s="230" t="s">
        <v>539</v>
      </c>
      <c r="P103" s="230">
        <v>6725.49156262</v>
      </c>
    </row>
    <row r="104" spans="1:16" x14ac:dyDescent="0.25">
      <c r="B104" s="181" t="s">
        <v>268</v>
      </c>
      <c r="C104" s="184">
        <v>39400</v>
      </c>
      <c r="D104" s="181">
        <v>2186.16</v>
      </c>
      <c r="E104" s="212">
        <v>1</v>
      </c>
      <c r="F104" s="202"/>
      <c r="G104" s="212" t="s">
        <v>309</v>
      </c>
      <c r="H104" s="212">
        <v>5007.3634153700004</v>
      </c>
      <c r="I104" s="158"/>
      <c r="K104" s="217"/>
      <c r="L104" s="217"/>
      <c r="M104" s="217"/>
      <c r="O104" s="230" t="s">
        <v>309</v>
      </c>
      <c r="P104" s="230">
        <v>7646.1044444700001</v>
      </c>
    </row>
    <row r="105" spans="1:16" x14ac:dyDescent="0.25">
      <c r="B105" s="181" t="s">
        <v>269</v>
      </c>
      <c r="C105" s="184">
        <v>39381</v>
      </c>
      <c r="D105" s="181">
        <v>90476.79</v>
      </c>
      <c r="E105" s="212">
        <v>1</v>
      </c>
      <c r="F105" s="202"/>
      <c r="G105" s="212" t="s">
        <v>310</v>
      </c>
      <c r="H105" s="212">
        <v>70839.558975940003</v>
      </c>
      <c r="I105" s="158"/>
      <c r="K105" s="217"/>
      <c r="L105" s="217"/>
      <c r="M105" s="217"/>
      <c r="O105" s="230" t="s">
        <v>310</v>
      </c>
      <c r="P105" s="230">
        <v>66079.212506940006</v>
      </c>
    </row>
    <row r="106" spans="1:16" x14ac:dyDescent="0.25">
      <c r="B106" s="181" t="s">
        <v>270</v>
      </c>
      <c r="C106" s="184">
        <v>43348</v>
      </c>
      <c r="D106" s="181">
        <v>421.77493391000002</v>
      </c>
      <c r="E106" s="212">
        <v>1</v>
      </c>
      <c r="F106" s="202"/>
      <c r="G106" s="212" t="s">
        <v>311</v>
      </c>
      <c r="H106" s="212">
        <v>25592.968399599999</v>
      </c>
      <c r="I106" s="158"/>
      <c r="K106" s="217"/>
      <c r="L106" s="217"/>
      <c r="M106" s="217"/>
      <c r="O106" s="230" t="s">
        <v>311</v>
      </c>
      <c r="P106" s="230">
        <v>32654.3082393</v>
      </c>
    </row>
    <row r="107" spans="1:16" x14ac:dyDescent="0.25">
      <c r="B107" s="181" t="s">
        <v>271</v>
      </c>
      <c r="C107" s="184">
        <v>43348</v>
      </c>
      <c r="D107" s="181">
        <v>302.76282674999999</v>
      </c>
      <c r="E107" s="212">
        <v>1</v>
      </c>
      <c r="F107" s="202"/>
      <c r="G107" s="212" t="s">
        <v>312</v>
      </c>
      <c r="H107" s="212">
        <v>710.03889689000005</v>
      </c>
      <c r="I107" s="158"/>
      <c r="K107" s="217"/>
      <c r="L107" s="217"/>
      <c r="M107" s="217"/>
      <c r="O107" s="230" t="s">
        <v>312</v>
      </c>
      <c r="P107" s="230">
        <v>1059.7503367700001</v>
      </c>
    </row>
    <row r="108" spans="1:16" x14ac:dyDescent="0.25">
      <c r="B108" s="181" t="s">
        <v>272</v>
      </c>
      <c r="C108" s="184">
        <v>43348</v>
      </c>
      <c r="D108" s="181">
        <v>234.75259614999999</v>
      </c>
      <c r="E108" s="212">
        <v>1</v>
      </c>
      <c r="F108" s="198"/>
      <c r="G108" s="212" t="s">
        <v>179</v>
      </c>
      <c r="H108" s="212">
        <v>272.36445656000001</v>
      </c>
      <c r="I108" s="158"/>
      <c r="K108" s="217"/>
      <c r="L108" s="217"/>
      <c r="M108" s="217"/>
      <c r="O108" s="230" t="s">
        <v>179</v>
      </c>
      <c r="P108" s="230">
        <v>437.17213454</v>
      </c>
    </row>
    <row r="109" spans="1:16" x14ac:dyDescent="0.25">
      <c r="B109" s="181" t="s">
        <v>273</v>
      </c>
      <c r="C109" s="184">
        <v>43738</v>
      </c>
      <c r="D109" s="181">
        <v>562.66120274000002</v>
      </c>
      <c r="E109" s="212">
        <v>1</v>
      </c>
      <c r="F109" s="198"/>
      <c r="G109" s="212" t="s">
        <v>314</v>
      </c>
      <c r="H109" s="212">
        <v>2139.3271507999998</v>
      </c>
      <c r="I109" s="158"/>
      <c r="K109" s="217"/>
      <c r="L109" s="217"/>
      <c r="M109" s="217"/>
      <c r="O109" s="230" t="s">
        <v>314</v>
      </c>
      <c r="P109" s="230">
        <v>2824.8317516699999</v>
      </c>
    </row>
    <row r="110" spans="1:16" x14ac:dyDescent="0.25">
      <c r="B110" s="181" t="s">
        <v>274</v>
      </c>
      <c r="C110" s="184">
        <v>39381</v>
      </c>
      <c r="D110" s="181">
        <v>31030.1</v>
      </c>
      <c r="E110" s="212">
        <v>1</v>
      </c>
      <c r="F110" s="198"/>
      <c r="G110" s="212" t="s">
        <v>315</v>
      </c>
      <c r="H110" s="212">
        <v>4524.8929232299997</v>
      </c>
      <c r="I110" s="158"/>
      <c r="K110" s="217"/>
      <c r="L110" s="217"/>
      <c r="M110" s="217"/>
      <c r="O110" s="230" t="s">
        <v>315</v>
      </c>
      <c r="P110" s="230">
        <v>5514.2697089499998</v>
      </c>
    </row>
    <row r="111" spans="1:16" x14ac:dyDescent="0.25">
      <c r="B111" s="181" t="s">
        <v>275</v>
      </c>
      <c r="C111" s="184">
        <v>40926</v>
      </c>
      <c r="D111" s="181">
        <v>1131.78</v>
      </c>
      <c r="E111" s="212">
        <v>1</v>
      </c>
      <c r="F111" s="198"/>
      <c r="G111" s="212" t="s">
        <v>316</v>
      </c>
      <c r="H111" s="212">
        <v>723.79823118000002</v>
      </c>
      <c r="I111" s="158"/>
      <c r="K111" s="217"/>
      <c r="L111" s="217"/>
      <c r="M111" s="217"/>
      <c r="O111" s="230" t="s">
        <v>316</v>
      </c>
      <c r="P111" s="230">
        <v>667.31313681999995</v>
      </c>
    </row>
    <row r="112" spans="1:16" x14ac:dyDescent="0.25">
      <c r="B112" s="181" t="s">
        <v>94</v>
      </c>
      <c r="C112" s="184">
        <v>43098</v>
      </c>
      <c r="D112" s="181">
        <v>694.66658584000004</v>
      </c>
      <c r="E112" s="212">
        <v>1</v>
      </c>
      <c r="F112" s="198"/>
      <c r="G112" s="212" t="s">
        <v>318</v>
      </c>
      <c r="H112" s="212">
        <v>50.708178070000002</v>
      </c>
      <c r="I112" s="158"/>
      <c r="K112" s="217"/>
      <c r="L112" s="217"/>
      <c r="M112" s="217"/>
      <c r="O112" s="230" t="s">
        <v>318</v>
      </c>
      <c r="P112" s="230">
        <v>64.504442010000005</v>
      </c>
    </row>
    <row r="113" spans="2:16" x14ac:dyDescent="0.25">
      <c r="B113" s="181" t="s">
        <v>96</v>
      </c>
      <c r="C113" s="184">
        <v>42305</v>
      </c>
      <c r="D113" s="181">
        <v>597.8558587</v>
      </c>
      <c r="E113" s="212">
        <v>1</v>
      </c>
      <c r="F113" s="198"/>
      <c r="G113" s="212" t="s">
        <v>319</v>
      </c>
      <c r="H113" s="212">
        <v>117.32969292</v>
      </c>
      <c r="I113" s="158"/>
      <c r="K113" s="217"/>
      <c r="L113" s="217"/>
      <c r="M113" s="217"/>
      <c r="O113" s="230" t="s">
        <v>319</v>
      </c>
      <c r="P113" s="230">
        <v>131.46442009</v>
      </c>
    </row>
    <row r="114" spans="2:16" x14ac:dyDescent="0.25">
      <c r="B114" s="181" t="s">
        <v>276</v>
      </c>
      <c r="C114" s="184">
        <v>42032</v>
      </c>
      <c r="D114" s="181">
        <v>695.5143372</v>
      </c>
      <c r="E114" s="212">
        <v>1</v>
      </c>
      <c r="F114" s="198"/>
      <c r="G114" s="212" t="s">
        <v>320</v>
      </c>
      <c r="H114" s="212">
        <v>36.927056690000001</v>
      </c>
      <c r="I114" s="158"/>
      <c r="K114" s="217"/>
      <c r="L114" s="217"/>
      <c r="M114" s="217"/>
      <c r="O114" s="230" t="s">
        <v>320</v>
      </c>
      <c r="P114" s="230">
        <v>49.196130549999999</v>
      </c>
    </row>
    <row r="115" spans="2:16" x14ac:dyDescent="0.25">
      <c r="B115" s="181" t="s">
        <v>277</v>
      </c>
      <c r="C115" s="184">
        <v>41411</v>
      </c>
      <c r="D115" s="181">
        <v>2240.63</v>
      </c>
      <c r="E115" s="212">
        <v>1</v>
      </c>
      <c r="F115" s="198"/>
      <c r="G115" s="212" t="s">
        <v>321</v>
      </c>
      <c r="H115" s="212">
        <v>81.883106549999994</v>
      </c>
      <c r="I115" s="158"/>
      <c r="K115" s="217"/>
      <c r="L115" s="217"/>
      <c r="M115" s="217"/>
      <c r="O115" s="230" t="s">
        <v>321</v>
      </c>
      <c r="P115" s="230">
        <v>96.088019750000001</v>
      </c>
    </row>
    <row r="116" spans="2:16" x14ac:dyDescent="0.25">
      <c r="B116" s="181" t="s">
        <v>278</v>
      </c>
      <c r="C116" s="184">
        <v>43060</v>
      </c>
      <c r="D116" s="181">
        <v>94610.911279070002</v>
      </c>
      <c r="E116" s="212">
        <v>1</v>
      </c>
      <c r="F116" s="198"/>
      <c r="G116" s="212" t="s">
        <v>322</v>
      </c>
      <c r="H116" s="212">
        <v>40738.56759775</v>
      </c>
      <c r="I116" s="158"/>
      <c r="K116" s="217"/>
      <c r="L116" s="217"/>
      <c r="M116" s="217"/>
      <c r="O116" s="230" t="s">
        <v>322</v>
      </c>
      <c r="P116" s="230">
        <v>45851.758379970001</v>
      </c>
    </row>
    <row r="117" spans="2:16" x14ac:dyDescent="0.25">
      <c r="B117" s="181" t="s">
        <v>98</v>
      </c>
      <c r="C117" s="184">
        <v>39590</v>
      </c>
      <c r="D117" s="181">
        <v>42495.61</v>
      </c>
      <c r="E117" s="212">
        <v>1</v>
      </c>
      <c r="F117" s="198"/>
      <c r="G117" s="212" t="s">
        <v>323</v>
      </c>
      <c r="H117" s="212">
        <v>2451.9271283500002</v>
      </c>
      <c r="I117" s="158"/>
      <c r="K117" s="217"/>
      <c r="L117" s="217"/>
      <c r="M117" s="217"/>
      <c r="O117" s="230" t="s">
        <v>323</v>
      </c>
      <c r="P117" s="230">
        <v>3133.0629370500001</v>
      </c>
    </row>
    <row r="118" spans="2:16" x14ac:dyDescent="0.25">
      <c r="B118" s="181" t="s">
        <v>279</v>
      </c>
      <c r="C118" s="184">
        <v>43158</v>
      </c>
      <c r="D118" s="181">
        <v>268.36495516999997</v>
      </c>
      <c r="E118" s="212">
        <v>1</v>
      </c>
      <c r="F118" s="198"/>
      <c r="G118" s="212" t="s">
        <v>324</v>
      </c>
      <c r="H118" s="212">
        <v>44490.31171396</v>
      </c>
      <c r="I118" s="158"/>
      <c r="K118" s="217"/>
      <c r="L118" s="217"/>
      <c r="M118" s="217"/>
      <c r="O118" s="230" t="s">
        <v>324</v>
      </c>
      <c r="P118" s="230">
        <v>51038.175345770003</v>
      </c>
    </row>
    <row r="119" spans="2:16" x14ac:dyDescent="0.25">
      <c r="B119" s="181" t="s">
        <v>280</v>
      </c>
      <c r="C119" s="184">
        <v>43125</v>
      </c>
      <c r="D119" s="181">
        <v>11610.59631465</v>
      </c>
      <c r="E119" s="212">
        <v>1</v>
      </c>
      <c r="F119" s="198"/>
      <c r="G119" s="212" t="s">
        <v>325</v>
      </c>
      <c r="H119" s="212">
        <v>9174.9759618099997</v>
      </c>
      <c r="I119" s="158"/>
      <c r="K119" s="217"/>
      <c r="L119" s="217"/>
      <c r="M119" s="217"/>
      <c r="O119" s="230" t="s">
        <v>325</v>
      </c>
      <c r="P119" s="230">
        <v>10748.559340780001</v>
      </c>
    </row>
    <row r="120" spans="2:16" x14ac:dyDescent="0.25">
      <c r="B120" s="181" t="s">
        <v>281</v>
      </c>
      <c r="C120" s="184">
        <v>43125</v>
      </c>
      <c r="D120" s="181">
        <v>10936.001684839999</v>
      </c>
      <c r="E120" s="212">
        <v>1</v>
      </c>
      <c r="F120" s="198"/>
      <c r="G120" s="212" t="s">
        <v>540</v>
      </c>
      <c r="H120" s="212">
        <v>11969.60255335</v>
      </c>
      <c r="I120" s="158"/>
      <c r="K120" s="217"/>
      <c r="L120" s="217"/>
      <c r="M120" s="217"/>
      <c r="O120" s="230" t="s">
        <v>540</v>
      </c>
      <c r="P120" s="230">
        <v>14352.527193350001</v>
      </c>
    </row>
    <row r="121" spans="2:16" x14ac:dyDescent="0.25">
      <c r="B121" s="181" t="s">
        <v>282</v>
      </c>
      <c r="C121" s="184">
        <v>41009</v>
      </c>
      <c r="D121" s="181">
        <v>91356.97</v>
      </c>
      <c r="E121" s="212">
        <v>1</v>
      </c>
      <c r="F121" s="198"/>
      <c r="G121" s="212" t="s">
        <v>541</v>
      </c>
      <c r="H121" s="212">
        <v>12640.267964189999</v>
      </c>
      <c r="I121" s="158"/>
      <c r="K121" s="217"/>
      <c r="L121" s="217"/>
      <c r="M121" s="217"/>
      <c r="O121" s="230" t="s">
        <v>541</v>
      </c>
      <c r="P121" s="230">
        <v>15269.51008023</v>
      </c>
    </row>
    <row r="122" spans="2:16" x14ac:dyDescent="0.25">
      <c r="B122" s="181" t="s">
        <v>283</v>
      </c>
      <c r="C122" s="184">
        <v>39226</v>
      </c>
      <c r="D122" s="181">
        <v>30904.43</v>
      </c>
      <c r="E122" s="212">
        <v>1</v>
      </c>
      <c r="F122" s="198"/>
      <c r="G122" s="212" t="s">
        <v>326</v>
      </c>
      <c r="H122" s="212">
        <v>614.15115162999996</v>
      </c>
      <c r="I122" s="158"/>
      <c r="K122" s="217"/>
      <c r="L122" s="217"/>
      <c r="M122" s="217"/>
      <c r="O122" s="230" t="s">
        <v>326</v>
      </c>
      <c r="P122" s="230">
        <v>847.96777541999995</v>
      </c>
    </row>
    <row r="123" spans="2:16" x14ac:dyDescent="0.25">
      <c r="B123" s="181" t="s">
        <v>284</v>
      </c>
      <c r="C123" s="184">
        <v>39381</v>
      </c>
      <c r="D123" s="181">
        <v>70277.3</v>
      </c>
      <c r="E123" s="212">
        <v>1</v>
      </c>
      <c r="F123" s="198"/>
      <c r="G123" s="212" t="s">
        <v>328</v>
      </c>
      <c r="H123" s="212">
        <v>2360.0613816199998</v>
      </c>
      <c r="I123" s="158"/>
      <c r="K123" s="217"/>
      <c r="L123" s="217"/>
      <c r="M123" s="217"/>
      <c r="O123" s="230" t="s">
        <v>328</v>
      </c>
      <c r="P123" s="230">
        <v>2842.5448291500002</v>
      </c>
    </row>
    <row r="124" spans="2:16" x14ac:dyDescent="0.25">
      <c r="B124" s="181" t="s">
        <v>285</v>
      </c>
      <c r="C124" s="184">
        <v>43131</v>
      </c>
      <c r="D124" s="181">
        <v>227.82227137999999</v>
      </c>
      <c r="E124" s="212">
        <v>1</v>
      </c>
      <c r="F124" s="198"/>
      <c r="G124" s="212" t="s">
        <v>329</v>
      </c>
      <c r="H124" s="212">
        <v>8474.9828739299992</v>
      </c>
      <c r="I124" s="158"/>
      <c r="K124" s="217"/>
      <c r="L124" s="217"/>
      <c r="M124" s="217"/>
      <c r="O124" s="230" t="s">
        <v>329</v>
      </c>
      <c r="P124" s="230">
        <v>9722.0736304300008</v>
      </c>
    </row>
    <row r="125" spans="2:16" x14ac:dyDescent="0.25">
      <c r="B125" s="181" t="s">
        <v>286</v>
      </c>
      <c r="C125" s="184">
        <v>42193</v>
      </c>
      <c r="D125" s="181">
        <v>3470.8482101700001</v>
      </c>
      <c r="E125" s="212">
        <v>1</v>
      </c>
      <c r="F125" s="198"/>
      <c r="G125" s="212" t="s">
        <v>330</v>
      </c>
      <c r="H125" s="212">
        <v>11139.05</v>
      </c>
      <c r="I125" s="158"/>
      <c r="K125" s="217"/>
      <c r="L125" s="217"/>
      <c r="M125" s="217"/>
      <c r="O125" s="230" t="s">
        <v>331</v>
      </c>
      <c r="P125" s="230">
        <v>3843.71</v>
      </c>
    </row>
    <row r="126" spans="2:16" x14ac:dyDescent="0.25">
      <c r="B126" s="181" t="s">
        <v>287</v>
      </c>
      <c r="C126" s="184">
        <v>43125</v>
      </c>
      <c r="D126" s="181">
        <v>11425.13000949</v>
      </c>
      <c r="E126" s="212">
        <v>1</v>
      </c>
      <c r="F126" s="198"/>
      <c r="G126" s="212" t="s">
        <v>331</v>
      </c>
      <c r="H126" s="212">
        <v>1090.23</v>
      </c>
      <c r="I126" s="158"/>
      <c r="K126" s="217"/>
      <c r="L126" s="217"/>
      <c r="M126" s="217"/>
      <c r="O126" s="230" t="s">
        <v>332</v>
      </c>
      <c r="P126" s="230">
        <v>10464.049999999999</v>
      </c>
    </row>
    <row r="127" spans="2:16" x14ac:dyDescent="0.25">
      <c r="B127" s="181" t="s">
        <v>288</v>
      </c>
      <c r="C127" s="184">
        <v>43915</v>
      </c>
      <c r="D127" s="181">
        <v>15832.1008</v>
      </c>
      <c r="E127" s="212">
        <v>1</v>
      </c>
      <c r="F127" s="198"/>
      <c r="G127" s="212" t="s">
        <v>332</v>
      </c>
      <c r="H127" s="212">
        <v>9684.7099999999991</v>
      </c>
      <c r="I127" s="158"/>
      <c r="K127" s="217"/>
      <c r="L127" s="217"/>
      <c r="M127" s="217"/>
      <c r="O127" s="230" t="s">
        <v>333</v>
      </c>
      <c r="P127" s="230">
        <v>3841.46</v>
      </c>
    </row>
    <row r="128" spans="2:16" x14ac:dyDescent="0.25">
      <c r="B128" s="181" t="s">
        <v>289</v>
      </c>
      <c r="C128" s="184">
        <v>42122</v>
      </c>
      <c r="D128" s="181">
        <v>26558.425318059999</v>
      </c>
      <c r="E128" s="212">
        <v>1</v>
      </c>
      <c r="F128" s="198"/>
      <c r="G128" s="212" t="s">
        <v>333</v>
      </c>
      <c r="H128" s="212">
        <v>3784.76</v>
      </c>
      <c r="I128" s="158"/>
      <c r="K128" s="217"/>
      <c r="L128" s="217"/>
      <c r="M128" s="217"/>
      <c r="O128" s="230" t="s">
        <v>334</v>
      </c>
      <c r="P128" s="230">
        <v>6953.21</v>
      </c>
    </row>
    <row r="129" spans="2:16" x14ac:dyDescent="0.25">
      <c r="B129" s="181" t="s">
        <v>57</v>
      </c>
      <c r="C129" s="184">
        <v>43125</v>
      </c>
      <c r="D129" s="181">
        <v>28107.866765129998</v>
      </c>
      <c r="E129" s="212">
        <v>1</v>
      </c>
      <c r="F129" s="198"/>
      <c r="G129" s="212" t="s">
        <v>334</v>
      </c>
      <c r="H129" s="212">
        <v>5821</v>
      </c>
      <c r="I129" s="158"/>
      <c r="K129" s="217"/>
      <c r="L129" s="217"/>
      <c r="M129" s="217"/>
      <c r="O129" s="230" t="s">
        <v>335</v>
      </c>
      <c r="P129" s="230">
        <v>1671.14</v>
      </c>
    </row>
    <row r="130" spans="2:16" x14ac:dyDescent="0.25">
      <c r="B130" s="181" t="s">
        <v>50</v>
      </c>
      <c r="C130" s="184">
        <v>43125</v>
      </c>
      <c r="D130" s="181">
        <v>30767.717573220001</v>
      </c>
      <c r="E130" s="212">
        <v>1</v>
      </c>
      <c r="F130" s="198"/>
      <c r="G130" s="212" t="s">
        <v>335</v>
      </c>
      <c r="H130" s="212">
        <v>1476.35</v>
      </c>
      <c r="I130" s="158"/>
      <c r="K130" s="217"/>
      <c r="L130" s="217"/>
      <c r="M130" s="217"/>
      <c r="O130" s="230" t="s">
        <v>336</v>
      </c>
      <c r="P130" s="230">
        <v>14741.34</v>
      </c>
    </row>
    <row r="131" spans="2:16" x14ac:dyDescent="0.25">
      <c r="B131" s="181" t="s">
        <v>290</v>
      </c>
      <c r="C131" s="184">
        <v>40588</v>
      </c>
      <c r="D131" s="181">
        <v>24209.279999999999</v>
      </c>
      <c r="E131" s="212">
        <v>1</v>
      </c>
      <c r="F131" s="198"/>
      <c r="G131" s="212" t="s">
        <v>336</v>
      </c>
      <c r="H131" s="212">
        <v>11274.7</v>
      </c>
      <c r="I131" s="158"/>
      <c r="K131" s="217"/>
      <c r="L131" s="217"/>
      <c r="M131" s="217"/>
      <c r="O131" s="230" t="s">
        <v>337</v>
      </c>
      <c r="P131" s="230">
        <v>2023.5</v>
      </c>
    </row>
    <row r="132" spans="2:16" x14ac:dyDescent="0.25">
      <c r="B132" s="181" t="s">
        <v>534</v>
      </c>
      <c r="C132" s="184">
        <v>43060</v>
      </c>
      <c r="D132" s="181">
        <v>85296.650230529995</v>
      </c>
      <c r="E132" s="212">
        <v>1</v>
      </c>
      <c r="F132" s="198"/>
      <c r="G132" s="212" t="s">
        <v>337</v>
      </c>
      <c r="H132" s="212">
        <v>1581.86</v>
      </c>
      <c r="I132" s="158"/>
      <c r="K132" s="217"/>
      <c r="L132" s="217"/>
      <c r="M132" s="217"/>
      <c r="O132" s="230" t="s">
        <v>338</v>
      </c>
      <c r="P132" s="230">
        <v>1718.18</v>
      </c>
    </row>
    <row r="133" spans="2:16" x14ac:dyDescent="0.25">
      <c r="B133" s="181" t="s">
        <v>100</v>
      </c>
      <c r="C133" s="184">
        <v>42129</v>
      </c>
      <c r="D133" s="181">
        <v>431.46959335999998</v>
      </c>
      <c r="E133" s="212">
        <v>1</v>
      </c>
      <c r="F133" s="198"/>
      <c r="G133" s="212" t="s">
        <v>339</v>
      </c>
      <c r="H133" s="212">
        <v>2363.9</v>
      </c>
      <c r="I133" s="158"/>
      <c r="K133" s="217"/>
      <c r="L133" s="217"/>
      <c r="M133" s="217"/>
      <c r="O133" s="230" t="s">
        <v>339</v>
      </c>
      <c r="P133" s="230">
        <v>3427.5</v>
      </c>
    </row>
    <row r="134" spans="2:16" x14ac:dyDescent="0.25">
      <c r="B134" s="181" t="s">
        <v>102</v>
      </c>
      <c r="C134" s="184">
        <v>43060</v>
      </c>
      <c r="D134" s="181">
        <v>738.92755879000003</v>
      </c>
      <c r="E134" s="212">
        <v>1</v>
      </c>
      <c r="F134" s="198"/>
      <c r="G134" s="212" t="s">
        <v>340</v>
      </c>
      <c r="H134" s="212">
        <v>3023.6</v>
      </c>
      <c r="I134" s="158"/>
      <c r="K134" s="217"/>
      <c r="L134" s="217"/>
      <c r="M134" s="217"/>
      <c r="O134" s="230" t="s">
        <v>340</v>
      </c>
      <c r="P134" s="230">
        <v>3918.64</v>
      </c>
    </row>
    <row r="135" spans="2:16" x14ac:dyDescent="0.25">
      <c r="B135" s="181" t="s">
        <v>291</v>
      </c>
      <c r="C135" s="184">
        <v>41689</v>
      </c>
      <c r="D135" s="181">
        <v>10314.608568510001</v>
      </c>
      <c r="E135" s="212">
        <v>1</v>
      </c>
      <c r="F135" s="198"/>
      <c r="G135" s="212" t="s">
        <v>341</v>
      </c>
      <c r="H135" s="212">
        <v>5629.61</v>
      </c>
      <c r="I135" s="158"/>
      <c r="K135" s="217"/>
      <c r="L135" s="217"/>
      <c r="M135" s="217"/>
      <c r="O135" s="230" t="s">
        <v>341</v>
      </c>
      <c r="P135" s="230">
        <v>8315.74</v>
      </c>
    </row>
    <row r="136" spans="2:16" x14ac:dyDescent="0.25">
      <c r="B136" s="181" t="s">
        <v>292</v>
      </c>
      <c r="C136" s="184">
        <v>40581</v>
      </c>
      <c r="D136" s="181">
        <v>82132.160000000003</v>
      </c>
      <c r="E136" s="212">
        <v>1</v>
      </c>
      <c r="F136" s="198"/>
      <c r="G136" s="212" t="s">
        <v>342</v>
      </c>
      <c r="H136" s="212">
        <v>13044.92</v>
      </c>
      <c r="I136" s="158"/>
      <c r="K136" s="217"/>
      <c r="L136" s="217"/>
      <c r="M136" s="217"/>
      <c r="O136" s="230" t="s">
        <v>342</v>
      </c>
      <c r="P136" s="230">
        <v>15029.55</v>
      </c>
    </row>
    <row r="137" spans="2:16" x14ac:dyDescent="0.25">
      <c r="B137" s="181" t="s">
        <v>293</v>
      </c>
      <c r="C137" s="184">
        <v>41893</v>
      </c>
      <c r="D137" s="181">
        <v>83071.234493240001</v>
      </c>
      <c r="E137" s="212">
        <v>1</v>
      </c>
      <c r="F137" s="198"/>
      <c r="G137" s="212" t="s">
        <v>343</v>
      </c>
      <c r="H137" s="212">
        <v>9027.34</v>
      </c>
      <c r="I137" s="158"/>
      <c r="K137" s="217"/>
      <c r="L137" s="217"/>
      <c r="M137" s="217"/>
      <c r="O137" s="230" t="s">
        <v>343</v>
      </c>
      <c r="P137" s="230">
        <v>8417.93</v>
      </c>
    </row>
    <row r="138" spans="2:16" x14ac:dyDescent="0.25">
      <c r="B138" s="181" t="s">
        <v>294</v>
      </c>
      <c r="C138" s="184">
        <v>42460</v>
      </c>
      <c r="D138" s="181">
        <v>664.66121383999996</v>
      </c>
      <c r="E138" s="212">
        <v>1</v>
      </c>
      <c r="F138" s="198"/>
      <c r="G138" s="212" t="s">
        <v>345</v>
      </c>
      <c r="H138" s="212">
        <v>37354.58</v>
      </c>
      <c r="I138" s="158"/>
      <c r="K138" s="217"/>
      <c r="L138" s="217"/>
      <c r="M138" s="217"/>
      <c r="O138" s="230" t="s">
        <v>344</v>
      </c>
      <c r="P138" s="230">
        <v>355.35</v>
      </c>
    </row>
    <row r="139" spans="2:16" x14ac:dyDescent="0.25">
      <c r="B139" s="181" t="s">
        <v>295</v>
      </c>
      <c r="C139" s="184">
        <v>38840</v>
      </c>
      <c r="D139" s="181">
        <v>2905.13</v>
      </c>
      <c r="E139" s="212">
        <v>1</v>
      </c>
      <c r="F139" s="198"/>
      <c r="G139" s="212" t="s">
        <v>346</v>
      </c>
      <c r="H139" s="212">
        <v>7511.14</v>
      </c>
      <c r="I139" s="158"/>
      <c r="K139" s="217"/>
      <c r="L139" s="217"/>
      <c r="M139" s="217"/>
      <c r="O139" s="230" t="s">
        <v>345</v>
      </c>
      <c r="P139" s="230">
        <v>40214.36</v>
      </c>
    </row>
    <row r="140" spans="2:16" x14ac:dyDescent="0.25">
      <c r="B140" s="181" t="s">
        <v>296</v>
      </c>
      <c r="C140" s="184">
        <v>43342</v>
      </c>
      <c r="D140" s="181">
        <v>1323.46096818</v>
      </c>
      <c r="E140" s="212">
        <v>1</v>
      </c>
      <c r="F140" s="198"/>
      <c r="G140" s="212" t="s">
        <v>347</v>
      </c>
      <c r="H140" s="212">
        <v>9805.8700000000008</v>
      </c>
      <c r="I140" s="158"/>
      <c r="K140" s="217"/>
      <c r="L140" s="217"/>
      <c r="M140" s="217"/>
      <c r="O140" s="230" t="s">
        <v>346</v>
      </c>
      <c r="P140" s="230">
        <v>7626.94</v>
      </c>
    </row>
    <row r="141" spans="2:16" x14ac:dyDescent="0.25">
      <c r="B141" s="181" t="s">
        <v>297</v>
      </c>
      <c r="C141" s="184">
        <v>42521</v>
      </c>
      <c r="D141" s="181">
        <v>12393.618495070001</v>
      </c>
      <c r="E141" s="212">
        <v>1</v>
      </c>
      <c r="F141" s="198"/>
      <c r="G141" s="212" t="s">
        <v>348</v>
      </c>
      <c r="H141" s="212">
        <v>8045.16</v>
      </c>
      <c r="I141" s="158"/>
      <c r="K141" s="217"/>
      <c r="L141" s="217"/>
      <c r="M141" s="217"/>
      <c r="O141" s="230" t="s">
        <v>347</v>
      </c>
      <c r="P141" s="230">
        <v>11791.16</v>
      </c>
    </row>
    <row r="142" spans="2:16" x14ac:dyDescent="0.25">
      <c r="B142" s="181" t="s">
        <v>298</v>
      </c>
      <c r="C142" s="184">
        <v>40934</v>
      </c>
      <c r="D142" s="181">
        <v>2257.3200000000002</v>
      </c>
      <c r="E142" s="212">
        <v>1</v>
      </c>
      <c r="F142" s="198"/>
      <c r="G142" s="212" t="s">
        <v>349</v>
      </c>
      <c r="H142" s="212">
        <v>25655.55</v>
      </c>
      <c r="I142" s="158"/>
      <c r="K142" s="217"/>
      <c r="L142" s="217"/>
      <c r="M142" s="217"/>
      <c r="O142" s="230" t="s">
        <v>348</v>
      </c>
      <c r="P142" s="230">
        <v>8629.85</v>
      </c>
    </row>
    <row r="143" spans="2:16" x14ac:dyDescent="0.25">
      <c r="B143" s="181" t="s">
        <v>59</v>
      </c>
      <c r="C143" s="184">
        <v>43060</v>
      </c>
      <c r="D143" s="181">
        <v>12491.5886923</v>
      </c>
      <c r="E143" s="212">
        <v>1</v>
      </c>
      <c r="F143" s="198"/>
      <c r="G143" s="212" t="s">
        <v>350</v>
      </c>
      <c r="H143" s="212">
        <v>5279.27</v>
      </c>
      <c r="I143" s="158"/>
      <c r="K143" s="217"/>
      <c r="L143" s="217"/>
      <c r="M143" s="217"/>
      <c r="O143" s="230" t="s">
        <v>349</v>
      </c>
      <c r="P143" s="230">
        <v>25910.14</v>
      </c>
    </row>
    <row r="144" spans="2:16" x14ac:dyDescent="0.25">
      <c r="B144" s="181" t="s">
        <v>52</v>
      </c>
      <c r="C144" s="184">
        <v>43125</v>
      </c>
      <c r="D144" s="181">
        <v>13771.555498350001</v>
      </c>
      <c r="E144" s="212">
        <v>1</v>
      </c>
      <c r="F144" s="198"/>
      <c r="G144" s="212" t="s">
        <v>351</v>
      </c>
      <c r="H144" s="212">
        <v>76952.75</v>
      </c>
      <c r="I144" s="158"/>
      <c r="K144" s="217"/>
      <c r="L144" s="217"/>
      <c r="M144" s="217"/>
      <c r="O144" s="230" t="s">
        <v>350</v>
      </c>
      <c r="P144" s="230">
        <v>7869.9</v>
      </c>
    </row>
    <row r="145" spans="2:16" x14ac:dyDescent="0.25">
      <c r="B145" s="181" t="s">
        <v>535</v>
      </c>
      <c r="C145" s="184">
        <v>43125</v>
      </c>
      <c r="D145" s="181">
        <v>19449.716547939999</v>
      </c>
      <c r="E145" s="212">
        <v>1</v>
      </c>
      <c r="F145" s="198"/>
      <c r="G145" s="212" t="s">
        <v>352</v>
      </c>
      <c r="H145" s="212">
        <v>1618.24</v>
      </c>
      <c r="I145" s="158"/>
      <c r="K145" s="217"/>
      <c r="L145" s="217"/>
      <c r="M145" s="217"/>
      <c r="O145" s="230" t="s">
        <v>351</v>
      </c>
      <c r="P145" s="230">
        <v>81124.73</v>
      </c>
    </row>
    <row r="146" spans="2:16" x14ac:dyDescent="0.25">
      <c r="B146" s="181" t="s">
        <v>536</v>
      </c>
      <c r="C146" s="184">
        <v>43125</v>
      </c>
      <c r="D146" s="181">
        <v>20280.098055819999</v>
      </c>
      <c r="E146" s="212">
        <v>1</v>
      </c>
      <c r="F146" s="198"/>
      <c r="G146" s="212" t="s">
        <v>353</v>
      </c>
      <c r="H146" s="212">
        <v>1929.63</v>
      </c>
      <c r="I146" s="158"/>
      <c r="K146" s="217"/>
      <c r="L146" s="217"/>
      <c r="M146" s="217"/>
      <c r="O146" s="230" t="s">
        <v>352</v>
      </c>
      <c r="P146" s="230">
        <v>3390.43</v>
      </c>
    </row>
    <row r="147" spans="2:16" x14ac:dyDescent="0.25">
      <c r="B147" s="181" t="s">
        <v>299</v>
      </c>
      <c r="C147" s="184">
        <v>39381</v>
      </c>
      <c r="D147" s="181">
        <v>30836.11</v>
      </c>
      <c r="E147" s="212">
        <v>1</v>
      </c>
      <c r="F147" s="198"/>
      <c r="G147" s="212" t="s">
        <v>354</v>
      </c>
      <c r="H147" s="212">
        <v>4240.22</v>
      </c>
      <c r="I147" s="158"/>
      <c r="K147" s="217"/>
      <c r="L147" s="217"/>
      <c r="M147" s="217"/>
      <c r="O147" s="230" t="s">
        <v>353</v>
      </c>
      <c r="P147" s="230">
        <v>2451.2800000000002</v>
      </c>
    </row>
    <row r="148" spans="2:16" x14ac:dyDescent="0.25">
      <c r="B148" s="181" t="s">
        <v>300</v>
      </c>
      <c r="C148" s="184">
        <v>42030</v>
      </c>
      <c r="D148" s="181">
        <v>42581.471937620001</v>
      </c>
      <c r="E148" s="212">
        <v>1</v>
      </c>
      <c r="F148" s="198"/>
      <c r="G148" s="212" t="s">
        <v>355</v>
      </c>
      <c r="H148" s="212">
        <v>6767.43</v>
      </c>
      <c r="I148" s="158"/>
      <c r="K148" s="217"/>
      <c r="L148" s="217"/>
      <c r="M148" s="217"/>
      <c r="O148" s="230" t="s">
        <v>354</v>
      </c>
      <c r="P148" s="230">
        <v>5358.36</v>
      </c>
    </row>
    <row r="149" spans="2:16" x14ac:dyDescent="0.25">
      <c r="B149" s="181" t="s">
        <v>301</v>
      </c>
      <c r="C149" s="184">
        <v>43125</v>
      </c>
      <c r="D149" s="181">
        <v>6026.6277274599997</v>
      </c>
      <c r="E149" s="212">
        <v>1</v>
      </c>
      <c r="F149" s="198"/>
      <c r="G149" s="212" t="s">
        <v>356</v>
      </c>
      <c r="H149" s="212">
        <v>16737.560000000001</v>
      </c>
      <c r="I149" s="158"/>
      <c r="K149" s="217"/>
      <c r="L149" s="217"/>
      <c r="M149" s="217"/>
      <c r="O149" s="230" t="s">
        <v>355</v>
      </c>
      <c r="P149" s="230">
        <v>10333.68</v>
      </c>
    </row>
    <row r="150" spans="2:16" x14ac:dyDescent="0.25">
      <c r="B150" s="181" t="s">
        <v>71</v>
      </c>
      <c r="C150" s="184">
        <v>39381</v>
      </c>
      <c r="D150" s="181">
        <v>24943.07</v>
      </c>
      <c r="E150" s="212">
        <v>1</v>
      </c>
      <c r="F150" s="198"/>
      <c r="G150" s="212" t="s">
        <v>357</v>
      </c>
      <c r="H150" s="212">
        <v>8006.12</v>
      </c>
      <c r="I150" s="158"/>
      <c r="K150" s="217"/>
      <c r="L150" s="217"/>
      <c r="M150" s="217"/>
      <c r="O150" s="230" t="s">
        <v>356</v>
      </c>
      <c r="P150" s="230">
        <v>15612.81</v>
      </c>
    </row>
    <row r="151" spans="2:16" x14ac:dyDescent="0.25">
      <c r="B151" s="181" t="s">
        <v>73</v>
      </c>
      <c r="C151" s="184">
        <v>39590</v>
      </c>
      <c r="D151" s="181">
        <v>42763.39</v>
      </c>
      <c r="E151" s="212">
        <v>1</v>
      </c>
      <c r="F151" s="198"/>
      <c r="G151" s="212" t="s">
        <v>358</v>
      </c>
      <c r="H151" s="212">
        <v>5328.67</v>
      </c>
      <c r="I151" s="158"/>
      <c r="K151" s="217"/>
      <c r="L151" s="217"/>
      <c r="M151" s="217"/>
      <c r="O151" s="230" t="s">
        <v>357</v>
      </c>
      <c r="P151" s="230">
        <v>10211.299999999999</v>
      </c>
    </row>
    <row r="152" spans="2:16" x14ac:dyDescent="0.25">
      <c r="B152" s="181" t="s">
        <v>75</v>
      </c>
      <c r="C152" s="184">
        <v>43126</v>
      </c>
      <c r="D152" s="181">
        <v>57747.257279739999</v>
      </c>
      <c r="E152" s="212">
        <v>1</v>
      </c>
      <c r="F152" s="198"/>
      <c r="G152" s="212" t="s">
        <v>359</v>
      </c>
      <c r="H152" s="212">
        <v>2249.4</v>
      </c>
      <c r="I152" s="158"/>
      <c r="K152" s="217"/>
      <c r="L152" s="217"/>
      <c r="M152" s="217"/>
      <c r="O152" s="230" t="s">
        <v>358</v>
      </c>
      <c r="P152" s="230">
        <v>7953.18</v>
      </c>
    </row>
    <row r="153" spans="2:16" x14ac:dyDescent="0.25">
      <c r="B153" s="181" t="s">
        <v>77</v>
      </c>
      <c r="C153" s="184">
        <v>43042</v>
      </c>
      <c r="D153" s="181">
        <v>84330.008150740003</v>
      </c>
      <c r="E153" s="212">
        <v>1</v>
      </c>
      <c r="F153" s="198"/>
      <c r="G153" s="212" t="s">
        <v>360</v>
      </c>
      <c r="H153" s="212">
        <v>4765.74</v>
      </c>
      <c r="I153" s="158"/>
      <c r="K153" s="217"/>
      <c r="L153" s="217"/>
      <c r="M153" s="217"/>
      <c r="O153" s="230" t="s">
        <v>359</v>
      </c>
      <c r="P153" s="230">
        <v>3604.36</v>
      </c>
    </row>
    <row r="154" spans="2:16" x14ac:dyDescent="0.25">
      <c r="B154" s="181" t="s">
        <v>302</v>
      </c>
      <c r="C154" s="184">
        <v>41250</v>
      </c>
      <c r="D154" s="181">
        <v>94719.679999999993</v>
      </c>
      <c r="E154" s="212">
        <v>1</v>
      </c>
      <c r="F154" s="198"/>
      <c r="G154" s="212" t="s">
        <v>361</v>
      </c>
      <c r="H154" s="212">
        <v>10269.98</v>
      </c>
      <c r="I154" s="158"/>
      <c r="K154" s="217"/>
      <c r="L154" s="217"/>
      <c r="M154" s="217"/>
      <c r="O154" s="230" t="s">
        <v>360</v>
      </c>
      <c r="P154" s="230">
        <v>6192.69</v>
      </c>
    </row>
    <row r="155" spans="2:16" x14ac:dyDescent="0.25">
      <c r="B155" s="181" t="s">
        <v>303</v>
      </c>
      <c r="C155" s="184">
        <v>39381</v>
      </c>
      <c r="D155" s="181">
        <v>31088.74</v>
      </c>
      <c r="E155" s="212">
        <v>1</v>
      </c>
      <c r="F155" s="198"/>
      <c r="G155" s="212" t="s">
        <v>362</v>
      </c>
      <c r="H155" s="212">
        <v>13337.93</v>
      </c>
      <c r="I155" s="158"/>
      <c r="K155" s="217"/>
      <c r="L155" s="217"/>
      <c r="M155" s="217"/>
      <c r="O155" s="230" t="s">
        <v>361</v>
      </c>
      <c r="P155" s="230">
        <v>12515.53</v>
      </c>
    </row>
    <row r="156" spans="2:16" x14ac:dyDescent="0.25">
      <c r="B156" s="181" t="s">
        <v>87</v>
      </c>
      <c r="C156" s="184">
        <v>41893</v>
      </c>
      <c r="D156" s="181">
        <v>95446.135778840006</v>
      </c>
      <c r="E156" s="212">
        <v>1</v>
      </c>
      <c r="F156" s="198"/>
      <c r="G156" s="212" t="s">
        <v>364</v>
      </c>
      <c r="H156" s="212">
        <v>11139.05</v>
      </c>
      <c r="I156" s="158"/>
      <c r="K156" s="217"/>
      <c r="L156" s="217"/>
      <c r="M156" s="217"/>
      <c r="O156" s="230" t="s">
        <v>362</v>
      </c>
      <c r="P156" s="230">
        <v>12297.04</v>
      </c>
    </row>
    <row r="157" spans="2:16" x14ac:dyDescent="0.25">
      <c r="B157" s="181" t="s">
        <v>79</v>
      </c>
      <c r="C157" s="184">
        <v>39381</v>
      </c>
      <c r="D157" s="181">
        <v>35813.949999999997</v>
      </c>
      <c r="E157" s="212">
        <v>1</v>
      </c>
      <c r="F157" s="198"/>
      <c r="G157" s="212" t="s">
        <v>365</v>
      </c>
      <c r="H157" s="212">
        <v>4462.1000000000004</v>
      </c>
      <c r="I157" s="158"/>
      <c r="K157" s="217"/>
      <c r="L157" s="217"/>
      <c r="M157" s="217"/>
      <c r="O157" s="230" t="s">
        <v>365</v>
      </c>
      <c r="P157" s="230">
        <v>5758.96</v>
      </c>
    </row>
    <row r="158" spans="2:16" x14ac:dyDescent="0.25">
      <c r="B158" s="181" t="s">
        <v>304</v>
      </c>
      <c r="C158" s="184">
        <v>40581</v>
      </c>
      <c r="D158" s="181">
        <v>88089.14</v>
      </c>
      <c r="E158" s="212">
        <v>1</v>
      </c>
      <c r="F158" s="198"/>
      <c r="G158" s="212" t="s">
        <v>366</v>
      </c>
      <c r="H158" s="212">
        <v>5418.56</v>
      </c>
      <c r="I158" s="158"/>
      <c r="K158" s="217"/>
      <c r="L158" s="217"/>
      <c r="M158" s="217"/>
      <c r="O158" s="230" t="s">
        <v>366</v>
      </c>
      <c r="P158" s="230">
        <v>7087.98</v>
      </c>
    </row>
    <row r="159" spans="2:16" x14ac:dyDescent="0.25">
      <c r="B159" s="181" t="s">
        <v>85</v>
      </c>
      <c r="C159" s="184">
        <v>39381</v>
      </c>
      <c r="D159" s="181">
        <v>65291.38</v>
      </c>
      <c r="E159" s="212">
        <v>1</v>
      </c>
      <c r="F159" s="198"/>
      <c r="G159" s="212" t="s">
        <v>367</v>
      </c>
      <c r="H159" s="212">
        <v>12141.35</v>
      </c>
      <c r="I159" s="158"/>
      <c r="K159" s="217"/>
      <c r="L159" s="217"/>
      <c r="M159" s="217"/>
      <c r="O159" s="230" t="s">
        <v>367</v>
      </c>
      <c r="P159" s="230">
        <v>12413.03</v>
      </c>
    </row>
    <row r="160" spans="2:16" x14ac:dyDescent="0.25">
      <c r="B160" s="181" t="s">
        <v>305</v>
      </c>
      <c r="C160" s="184">
        <v>42655</v>
      </c>
      <c r="D160" s="181">
        <v>6829.7257960500001</v>
      </c>
      <c r="E160" s="212">
        <v>1</v>
      </c>
      <c r="F160" s="198"/>
      <c r="G160" s="212" t="s">
        <v>368</v>
      </c>
      <c r="H160" s="212">
        <v>9392.73</v>
      </c>
      <c r="I160" s="158"/>
      <c r="K160" s="217"/>
      <c r="L160" s="217"/>
      <c r="M160" s="217"/>
      <c r="O160" s="230" t="s">
        <v>368</v>
      </c>
      <c r="P160" s="230">
        <v>10865.66</v>
      </c>
    </row>
    <row r="161" spans="2:16" x14ac:dyDescent="0.25">
      <c r="B161" s="181" t="s">
        <v>81</v>
      </c>
      <c r="C161" s="184">
        <v>43125</v>
      </c>
      <c r="D161" s="181">
        <v>48467.669364840003</v>
      </c>
      <c r="E161" s="212">
        <v>1</v>
      </c>
      <c r="F161" s="198"/>
      <c r="G161" s="212" t="s">
        <v>369</v>
      </c>
      <c r="H161" s="212">
        <v>26601.32</v>
      </c>
      <c r="I161" s="158"/>
      <c r="K161" s="217"/>
      <c r="L161" s="217"/>
      <c r="M161" s="217"/>
      <c r="O161" s="230" t="s">
        <v>369</v>
      </c>
      <c r="P161" s="230">
        <v>30947.45</v>
      </c>
    </row>
    <row r="162" spans="2:16" x14ac:dyDescent="0.25">
      <c r="B162" s="181" t="s">
        <v>83</v>
      </c>
      <c r="C162" s="184">
        <v>42222</v>
      </c>
      <c r="D162" s="181">
        <v>71088.506129760004</v>
      </c>
      <c r="E162" s="212">
        <v>1</v>
      </c>
      <c r="F162" s="198"/>
      <c r="G162" s="212" t="s">
        <v>370</v>
      </c>
      <c r="H162" s="212">
        <v>3790.87</v>
      </c>
      <c r="I162" s="158"/>
      <c r="K162" s="217"/>
      <c r="L162" s="217"/>
      <c r="M162" s="217"/>
      <c r="O162" s="230" t="s">
        <v>370</v>
      </c>
      <c r="P162" s="230">
        <v>4791.4399999999996</v>
      </c>
    </row>
    <row r="163" spans="2:16" x14ac:dyDescent="0.25">
      <c r="B163" s="181" t="s">
        <v>306</v>
      </c>
      <c r="C163" s="184">
        <v>43125</v>
      </c>
      <c r="D163" s="181">
        <v>9856.3269865999991</v>
      </c>
      <c r="E163" s="212">
        <v>1</v>
      </c>
      <c r="F163" s="198"/>
      <c r="G163" s="212" t="s">
        <v>371</v>
      </c>
      <c r="H163" s="212">
        <v>5748.26</v>
      </c>
      <c r="I163" s="158"/>
      <c r="K163" s="217"/>
      <c r="L163" s="217"/>
      <c r="M163" s="217"/>
      <c r="O163" s="230" t="s">
        <v>371</v>
      </c>
      <c r="P163" s="230">
        <v>8161.76</v>
      </c>
    </row>
    <row r="164" spans="2:16" x14ac:dyDescent="0.25">
      <c r="B164" s="181" t="s">
        <v>307</v>
      </c>
      <c r="C164" s="184">
        <v>43627</v>
      </c>
      <c r="D164" s="181">
        <v>3193.7852788199998</v>
      </c>
      <c r="E164" s="212">
        <v>1</v>
      </c>
      <c r="F164" s="198"/>
      <c r="G164" s="212" t="s">
        <v>372</v>
      </c>
      <c r="H164" s="212">
        <v>12403.98</v>
      </c>
      <c r="I164" s="158"/>
      <c r="K164" s="217"/>
      <c r="L164" s="217"/>
      <c r="M164" s="217"/>
      <c r="O164" s="230" t="s">
        <v>372</v>
      </c>
      <c r="P164" s="230">
        <v>11435.98</v>
      </c>
    </row>
    <row r="165" spans="2:16" x14ac:dyDescent="0.25">
      <c r="B165" s="181" t="s">
        <v>308</v>
      </c>
      <c r="C165" s="184">
        <v>41887</v>
      </c>
      <c r="D165" s="181">
        <v>417.67220522999997</v>
      </c>
      <c r="E165" s="212">
        <v>1</v>
      </c>
      <c r="F165" s="198"/>
      <c r="G165" s="212" t="s">
        <v>373</v>
      </c>
      <c r="H165" s="212">
        <v>3072.88</v>
      </c>
      <c r="I165" s="158"/>
      <c r="K165" s="217"/>
      <c r="L165" s="217"/>
      <c r="M165" s="217"/>
      <c r="O165" s="230" t="s">
        <v>373</v>
      </c>
      <c r="P165" s="230">
        <v>4007.88</v>
      </c>
    </row>
    <row r="166" spans="2:16" x14ac:dyDescent="0.25">
      <c r="B166" s="181" t="s">
        <v>537</v>
      </c>
      <c r="C166" s="184">
        <v>42488</v>
      </c>
      <c r="D166" s="181">
        <v>19062.31522</v>
      </c>
      <c r="E166" s="212">
        <v>1</v>
      </c>
      <c r="F166" s="198"/>
      <c r="G166" s="212" t="s">
        <v>374</v>
      </c>
      <c r="H166" s="212">
        <v>17622.080000000002</v>
      </c>
      <c r="I166" s="158"/>
      <c r="K166" s="217"/>
      <c r="L166" s="217"/>
      <c r="M166" s="217"/>
      <c r="O166" s="230" t="s">
        <v>374</v>
      </c>
      <c r="P166" s="230">
        <v>17845.63</v>
      </c>
    </row>
    <row r="167" spans="2:16" x14ac:dyDescent="0.25">
      <c r="B167" s="181" t="s">
        <v>538</v>
      </c>
      <c r="C167" s="184">
        <v>42305</v>
      </c>
      <c r="D167" s="181">
        <v>18548.60542</v>
      </c>
      <c r="E167" s="212">
        <v>1</v>
      </c>
      <c r="F167" s="198"/>
      <c r="G167" s="212" t="s">
        <v>375</v>
      </c>
      <c r="H167" s="212">
        <v>7797.06</v>
      </c>
      <c r="I167" s="158"/>
      <c r="K167" s="217"/>
      <c r="L167" s="217"/>
      <c r="M167" s="217"/>
      <c r="O167" s="230" t="s">
        <v>375</v>
      </c>
      <c r="P167" s="230">
        <v>11243.25</v>
      </c>
    </row>
    <row r="168" spans="2:16" x14ac:dyDescent="0.25">
      <c r="B168" s="181" t="s">
        <v>539</v>
      </c>
      <c r="C168" s="184">
        <v>42578</v>
      </c>
      <c r="D168" s="181">
        <v>13742.29947</v>
      </c>
      <c r="E168" s="212">
        <v>1</v>
      </c>
      <c r="F168" s="198"/>
      <c r="G168" s="212" t="s">
        <v>376</v>
      </c>
      <c r="H168" s="212">
        <v>14007.85</v>
      </c>
      <c r="I168" s="158"/>
      <c r="K168" s="217"/>
      <c r="L168" s="217"/>
      <c r="M168" s="217"/>
      <c r="O168" s="230" t="s">
        <v>376</v>
      </c>
      <c r="P168" s="230">
        <v>15730.47</v>
      </c>
    </row>
    <row r="169" spans="2:16" x14ac:dyDescent="0.25">
      <c r="B169" s="181" t="s">
        <v>309</v>
      </c>
      <c r="C169" s="184">
        <v>39381</v>
      </c>
      <c r="D169" s="181">
        <v>42355.94</v>
      </c>
      <c r="E169" s="212">
        <v>1</v>
      </c>
      <c r="F169" s="198"/>
      <c r="G169" s="212" t="s">
        <v>377</v>
      </c>
      <c r="H169" s="212">
        <v>3517.77</v>
      </c>
      <c r="I169" s="158"/>
      <c r="K169" s="217"/>
      <c r="L169" s="217"/>
      <c r="M169" s="217"/>
      <c r="O169" s="230" t="s">
        <v>377</v>
      </c>
      <c r="P169" s="230">
        <v>4547.2</v>
      </c>
    </row>
    <row r="170" spans="2:16" x14ac:dyDescent="0.25">
      <c r="B170" s="181" t="s">
        <v>310</v>
      </c>
      <c r="C170" s="184">
        <v>43587</v>
      </c>
      <c r="D170" s="181">
        <v>89801.649796929996</v>
      </c>
      <c r="E170" s="212">
        <v>1</v>
      </c>
      <c r="F170" s="198"/>
      <c r="G170" s="212" t="s">
        <v>378</v>
      </c>
      <c r="H170" s="212">
        <v>15289.64</v>
      </c>
      <c r="I170" s="158"/>
      <c r="K170" s="217"/>
      <c r="L170" s="217"/>
      <c r="M170" s="217"/>
      <c r="O170" s="230" t="s">
        <v>378</v>
      </c>
      <c r="P170" s="230">
        <v>15714.92</v>
      </c>
    </row>
    <row r="171" spans="2:16" x14ac:dyDescent="0.25">
      <c r="B171" s="181" t="s">
        <v>311</v>
      </c>
      <c r="C171" s="184">
        <v>43165</v>
      </c>
      <c r="D171" s="181">
        <v>47641.71241624</v>
      </c>
      <c r="E171" s="212">
        <v>1</v>
      </c>
      <c r="F171" s="198"/>
      <c r="G171" s="212" t="s">
        <v>379</v>
      </c>
      <c r="H171" s="212">
        <v>7515.14</v>
      </c>
      <c r="I171" s="158"/>
      <c r="K171" s="217"/>
      <c r="L171" s="217"/>
      <c r="M171" s="217"/>
      <c r="O171" s="230" t="s">
        <v>379</v>
      </c>
      <c r="P171" s="230">
        <v>10670.49</v>
      </c>
    </row>
    <row r="172" spans="2:16" x14ac:dyDescent="0.25">
      <c r="B172" s="181" t="s">
        <v>312</v>
      </c>
      <c r="C172" s="184">
        <v>42374</v>
      </c>
      <c r="D172" s="181">
        <v>1792.3439825099999</v>
      </c>
      <c r="E172" s="212">
        <v>1</v>
      </c>
      <c r="F172" s="198"/>
      <c r="G172" s="212" t="s">
        <v>380</v>
      </c>
      <c r="H172" s="212">
        <v>12039.78</v>
      </c>
      <c r="I172" s="158"/>
      <c r="K172" s="217"/>
      <c r="L172" s="217"/>
      <c r="M172" s="217"/>
      <c r="O172" s="230" t="s">
        <v>380</v>
      </c>
      <c r="P172" s="230">
        <v>13801.65</v>
      </c>
    </row>
    <row r="173" spans="2:16" x14ac:dyDescent="0.25">
      <c r="B173" s="181" t="s">
        <v>179</v>
      </c>
      <c r="C173" s="184">
        <v>42303</v>
      </c>
      <c r="D173" s="181">
        <v>1035.8389392900001</v>
      </c>
      <c r="E173" s="212">
        <v>1</v>
      </c>
      <c r="F173" s="198"/>
      <c r="G173" s="212" t="s">
        <v>381</v>
      </c>
      <c r="H173" s="212">
        <v>53300.818414540001</v>
      </c>
      <c r="I173" s="158"/>
      <c r="K173" s="217"/>
      <c r="L173" s="217"/>
      <c r="M173" s="217"/>
      <c r="O173" s="230" t="s">
        <v>381</v>
      </c>
      <c r="P173" s="230">
        <v>60195.234246710002</v>
      </c>
    </row>
    <row r="174" spans="2:16" x14ac:dyDescent="0.25">
      <c r="B174" s="181" t="s">
        <v>313</v>
      </c>
      <c r="C174" s="184">
        <v>39209</v>
      </c>
      <c r="D174" s="181">
        <v>910.48</v>
      </c>
      <c r="E174" s="212">
        <v>1</v>
      </c>
      <c r="F174" s="198"/>
      <c r="G174" s="212"/>
      <c r="H174" s="212"/>
      <c r="I174" s="158"/>
      <c r="K174" s="217"/>
      <c r="L174" s="217"/>
      <c r="M174" s="217"/>
      <c r="O174" s="230"/>
      <c r="P174" s="230"/>
    </row>
    <row r="175" spans="2:16" x14ac:dyDescent="0.25">
      <c r="B175" s="181" t="s">
        <v>314</v>
      </c>
      <c r="C175" s="184">
        <v>42334</v>
      </c>
      <c r="D175" s="181">
        <v>5012.4318484900004</v>
      </c>
      <c r="E175" s="212">
        <v>1</v>
      </c>
      <c r="F175" s="198"/>
      <c r="G175" s="212"/>
      <c r="H175" s="212"/>
      <c r="I175" s="158"/>
      <c r="K175" s="217"/>
      <c r="L175" s="217"/>
      <c r="M175" s="217"/>
      <c r="O175" s="230"/>
      <c r="P175" s="230"/>
    </row>
    <row r="176" spans="2:16" x14ac:dyDescent="0.25">
      <c r="B176" s="181" t="s">
        <v>315</v>
      </c>
      <c r="C176" s="184">
        <v>43875</v>
      </c>
      <c r="D176" s="181">
        <v>5900.4787694500001</v>
      </c>
      <c r="E176" s="212">
        <v>1</v>
      </c>
      <c r="F176" s="198"/>
      <c r="G176" s="212"/>
      <c r="H176" s="212"/>
      <c r="I176" s="158"/>
      <c r="K176" s="217"/>
      <c r="L176" s="217"/>
      <c r="M176" s="217"/>
      <c r="O176" s="230"/>
      <c r="P176" s="230"/>
    </row>
    <row r="177" spans="2:16" x14ac:dyDescent="0.25">
      <c r="B177" s="181" t="s">
        <v>316</v>
      </c>
      <c r="C177" s="184">
        <v>42222</v>
      </c>
      <c r="D177" s="181">
        <v>1524.0086971600001</v>
      </c>
      <c r="E177" s="212">
        <v>1</v>
      </c>
      <c r="F177" s="198"/>
      <c r="G177" s="212"/>
      <c r="H177" s="212"/>
      <c r="I177" s="158"/>
      <c r="K177" s="217"/>
      <c r="L177" s="217"/>
      <c r="M177" s="217"/>
      <c r="O177" s="230"/>
      <c r="P177" s="230"/>
    </row>
    <row r="178" spans="2:16" x14ac:dyDescent="0.25">
      <c r="B178" s="181" t="s">
        <v>317</v>
      </c>
      <c r="C178" s="184">
        <v>41492</v>
      </c>
      <c r="D178" s="181">
        <v>4293.55</v>
      </c>
      <c r="E178" s="212">
        <v>1</v>
      </c>
      <c r="F178" s="198"/>
      <c r="G178" s="212"/>
      <c r="H178" s="212"/>
      <c r="I178" s="158"/>
      <c r="K178" s="217"/>
      <c r="L178" s="217"/>
      <c r="M178" s="217"/>
      <c r="O178" s="230"/>
      <c r="P178" s="230"/>
    </row>
    <row r="179" spans="2:16" x14ac:dyDescent="0.25">
      <c r="B179" s="181" t="s">
        <v>318</v>
      </c>
      <c r="C179" s="184">
        <v>43172</v>
      </c>
      <c r="D179" s="181">
        <v>82.544370499999999</v>
      </c>
      <c r="E179" s="212">
        <v>1</v>
      </c>
      <c r="F179" s="198"/>
      <c r="G179" s="212"/>
      <c r="H179" s="212"/>
      <c r="I179" s="158"/>
      <c r="K179" s="217"/>
      <c r="L179" s="217"/>
      <c r="M179" s="217"/>
      <c r="O179" s="230"/>
      <c r="P179" s="230"/>
    </row>
    <row r="180" spans="2:16" x14ac:dyDescent="0.25">
      <c r="B180" s="181" t="s">
        <v>319</v>
      </c>
      <c r="C180" s="184">
        <v>43850</v>
      </c>
      <c r="D180" s="181">
        <v>139.06938059999999</v>
      </c>
      <c r="E180" s="212">
        <v>1</v>
      </c>
      <c r="F180" s="198"/>
      <c r="G180" s="212"/>
      <c r="H180" s="212"/>
      <c r="I180" s="158"/>
      <c r="K180" s="217"/>
      <c r="L180" s="217"/>
      <c r="M180" s="217"/>
      <c r="O180" s="230"/>
      <c r="P180" s="230"/>
    </row>
    <row r="181" spans="2:16" x14ac:dyDescent="0.25">
      <c r="B181" s="181" t="s">
        <v>320</v>
      </c>
      <c r="C181" s="184">
        <v>43220</v>
      </c>
      <c r="D181" s="181">
        <v>60.391819920000003</v>
      </c>
      <c r="E181" s="212">
        <v>1</v>
      </c>
      <c r="F181" s="198"/>
      <c r="G181" s="212"/>
      <c r="H181" s="212"/>
      <c r="I181" s="158"/>
      <c r="K181" s="217"/>
      <c r="L181" s="217"/>
      <c r="M181" s="217"/>
      <c r="O181" s="230"/>
      <c r="P181" s="230"/>
    </row>
    <row r="182" spans="2:16" x14ac:dyDescent="0.25">
      <c r="B182" s="181" t="s">
        <v>321</v>
      </c>
      <c r="C182" s="184">
        <v>43861</v>
      </c>
      <c r="D182" s="181">
        <v>98.657503919999996</v>
      </c>
      <c r="E182" s="212">
        <v>1</v>
      </c>
      <c r="F182" s="198"/>
      <c r="G182" s="212"/>
      <c r="H182" s="212"/>
      <c r="I182" s="158"/>
      <c r="K182" s="217"/>
      <c r="L182" s="217"/>
      <c r="M182" s="217"/>
      <c r="O182" s="230"/>
      <c r="P182" s="230"/>
    </row>
    <row r="183" spans="2:16" x14ac:dyDescent="0.25">
      <c r="B183" s="181" t="s">
        <v>322</v>
      </c>
      <c r="C183" s="184">
        <v>43060</v>
      </c>
      <c r="D183" s="181">
        <v>55065.365928040002</v>
      </c>
      <c r="E183" s="212">
        <v>1</v>
      </c>
      <c r="F183" s="198"/>
      <c r="G183" s="212"/>
      <c r="H183" s="212"/>
      <c r="I183" s="158"/>
      <c r="K183" s="217"/>
      <c r="L183" s="217"/>
      <c r="M183" s="217"/>
      <c r="O183" s="230"/>
      <c r="P183" s="230"/>
    </row>
    <row r="184" spans="2:16" x14ac:dyDescent="0.25">
      <c r="B184" s="181" t="s">
        <v>323</v>
      </c>
      <c r="C184" s="184">
        <v>43125</v>
      </c>
      <c r="D184" s="181">
        <v>4957.9597465699999</v>
      </c>
      <c r="E184" s="212">
        <v>1</v>
      </c>
      <c r="F184" s="198"/>
      <c r="G184" s="212"/>
      <c r="H184" s="212"/>
      <c r="I184" s="158"/>
      <c r="K184" s="217"/>
      <c r="L184" s="217"/>
      <c r="M184" s="217"/>
      <c r="O184" s="230"/>
      <c r="P184" s="230"/>
    </row>
    <row r="185" spans="2:16" x14ac:dyDescent="0.25">
      <c r="B185" s="181" t="s">
        <v>324</v>
      </c>
      <c r="C185" s="184">
        <v>43125</v>
      </c>
      <c r="D185" s="181">
        <v>61684.771932919997</v>
      </c>
      <c r="E185" s="212">
        <v>1</v>
      </c>
      <c r="F185" s="198"/>
      <c r="G185" s="212"/>
      <c r="H185" s="212"/>
      <c r="I185" s="158"/>
      <c r="K185" s="217"/>
      <c r="L185" s="217"/>
      <c r="M185" s="217"/>
      <c r="O185" s="230"/>
      <c r="P185" s="230"/>
    </row>
    <row r="186" spans="2:16" x14ac:dyDescent="0.25">
      <c r="B186" s="181" t="s">
        <v>325</v>
      </c>
      <c r="C186" s="184">
        <v>43125</v>
      </c>
      <c r="D186" s="181">
        <v>13771.555498350001</v>
      </c>
      <c r="E186" s="212">
        <v>1</v>
      </c>
      <c r="F186" s="198"/>
      <c r="G186" s="212"/>
      <c r="H186" s="212"/>
      <c r="I186" s="158"/>
      <c r="K186" s="217"/>
      <c r="L186" s="217"/>
      <c r="M186" s="217"/>
      <c r="O186" s="230"/>
      <c r="P186" s="230"/>
    </row>
    <row r="187" spans="2:16" x14ac:dyDescent="0.25">
      <c r="B187" s="181" t="s">
        <v>540</v>
      </c>
      <c r="C187" s="184">
        <v>43636</v>
      </c>
      <c r="D187" s="181">
        <v>17168.030079600001</v>
      </c>
      <c r="E187" s="212">
        <v>1</v>
      </c>
      <c r="F187" s="198"/>
      <c r="G187" s="212"/>
      <c r="H187" s="212"/>
      <c r="I187" s="158"/>
      <c r="K187" s="217"/>
      <c r="L187" s="217"/>
      <c r="M187" s="217"/>
      <c r="O187" s="230"/>
      <c r="P187" s="230"/>
    </row>
    <row r="188" spans="2:16" x14ac:dyDescent="0.25">
      <c r="B188" s="181" t="s">
        <v>541</v>
      </c>
      <c r="C188" s="184">
        <v>43637</v>
      </c>
      <c r="D188" s="181">
        <v>18043.943900850001</v>
      </c>
      <c r="E188" s="212">
        <v>1</v>
      </c>
      <c r="F188" s="198"/>
      <c r="G188" s="212"/>
      <c r="H188" s="212"/>
      <c r="I188" s="158"/>
      <c r="K188" s="217"/>
      <c r="L188" s="217"/>
      <c r="M188" s="217"/>
      <c r="O188" s="230"/>
      <c r="P188" s="230"/>
    </row>
    <row r="189" spans="2:16" x14ac:dyDescent="0.25">
      <c r="B189" s="181" t="s">
        <v>326</v>
      </c>
      <c r="C189" s="184">
        <v>41065</v>
      </c>
      <c r="D189" s="181">
        <v>1120.92</v>
      </c>
      <c r="E189" s="212">
        <v>1</v>
      </c>
      <c r="F189" s="198"/>
      <c r="G189" s="212"/>
      <c r="H189" s="212"/>
      <c r="I189" s="158"/>
      <c r="K189" s="217"/>
      <c r="L189" s="217"/>
      <c r="M189" s="217"/>
      <c r="O189" s="230"/>
      <c r="P189" s="230"/>
    </row>
    <row r="190" spans="2:16" x14ac:dyDescent="0.25">
      <c r="B190" s="181" t="s">
        <v>327</v>
      </c>
      <c r="C190" s="184">
        <v>43125</v>
      </c>
      <c r="D190" s="181">
        <v>11610.59631465</v>
      </c>
      <c r="E190" s="212">
        <v>1</v>
      </c>
      <c r="F190" s="198"/>
      <c r="G190" s="212"/>
      <c r="H190" s="212"/>
      <c r="I190" s="158"/>
      <c r="K190" s="217"/>
      <c r="L190" s="217"/>
      <c r="M190" s="217"/>
      <c r="O190" s="230"/>
      <c r="P190" s="230"/>
    </row>
    <row r="191" spans="2:16" x14ac:dyDescent="0.25">
      <c r="B191" s="181" t="s">
        <v>328</v>
      </c>
      <c r="C191" s="184">
        <v>41849</v>
      </c>
      <c r="D191" s="181">
        <v>4482.8823280400002</v>
      </c>
      <c r="E191" s="212">
        <v>1</v>
      </c>
      <c r="F191" s="198"/>
      <c r="G191" s="212"/>
      <c r="H191" s="212"/>
      <c r="I191" s="158"/>
      <c r="K191" s="217"/>
      <c r="L191" s="217"/>
      <c r="M191" s="217"/>
      <c r="O191" s="230"/>
      <c r="P191" s="230"/>
    </row>
    <row r="192" spans="2:16" x14ac:dyDescent="0.25">
      <c r="B192" s="181" t="s">
        <v>329</v>
      </c>
      <c r="C192" s="184">
        <v>43060</v>
      </c>
      <c r="D192" s="181">
        <v>12491.5886923</v>
      </c>
      <c r="E192" s="212">
        <v>1</v>
      </c>
      <c r="F192" s="198"/>
      <c r="G192" s="212"/>
      <c r="H192" s="212"/>
      <c r="I192" s="158"/>
      <c r="K192" s="217"/>
      <c r="L192" s="217"/>
      <c r="M192" s="217"/>
      <c r="O192" s="230"/>
      <c r="P192" s="230"/>
    </row>
    <row r="193" spans="2:16" x14ac:dyDescent="0.25">
      <c r="B193" s="181" t="s">
        <v>330</v>
      </c>
      <c r="C193" s="184">
        <v>43255</v>
      </c>
      <c r="D193" s="181">
        <v>30300.78</v>
      </c>
      <c r="E193" s="212">
        <v>1</v>
      </c>
      <c r="F193" s="198"/>
      <c r="G193" s="212"/>
      <c r="H193" s="212"/>
      <c r="I193" s="158"/>
      <c r="K193" s="217"/>
      <c r="L193" s="217"/>
      <c r="M193" s="217"/>
      <c r="O193" s="230"/>
      <c r="P193" s="230"/>
    </row>
    <row r="194" spans="2:16" x14ac:dyDescent="0.25">
      <c r="B194" s="181" t="s">
        <v>331</v>
      </c>
      <c r="C194" s="184">
        <v>43347</v>
      </c>
      <c r="D194" s="181">
        <v>11098.43</v>
      </c>
      <c r="E194" s="212">
        <v>1</v>
      </c>
      <c r="F194" s="198"/>
      <c r="G194" s="212"/>
      <c r="H194" s="212"/>
      <c r="I194" s="158"/>
      <c r="K194" s="217"/>
      <c r="L194" s="217"/>
      <c r="M194" s="217"/>
      <c r="O194" s="230"/>
      <c r="P194" s="230"/>
    </row>
    <row r="195" spans="2:16" x14ac:dyDescent="0.25">
      <c r="B195" s="181" t="s">
        <v>332</v>
      </c>
      <c r="C195" s="184">
        <v>43348</v>
      </c>
      <c r="D195" s="181">
        <v>19072.88</v>
      </c>
      <c r="E195" s="212">
        <v>1</v>
      </c>
      <c r="F195" s="198"/>
      <c r="G195" s="212"/>
      <c r="H195" s="212"/>
      <c r="I195" s="158"/>
      <c r="K195" s="217"/>
      <c r="L195" s="217"/>
      <c r="M195" s="217"/>
      <c r="O195" s="230"/>
      <c r="P195" s="230"/>
    </row>
    <row r="196" spans="2:16" x14ac:dyDescent="0.25">
      <c r="B196" s="181" t="s">
        <v>333</v>
      </c>
      <c r="C196" s="184">
        <v>43649</v>
      </c>
      <c r="D196" s="181">
        <v>7179.69</v>
      </c>
      <c r="E196" s="212">
        <v>1</v>
      </c>
      <c r="F196" s="198"/>
      <c r="G196" s="212"/>
      <c r="H196" s="212"/>
      <c r="I196" s="158"/>
      <c r="K196" s="217"/>
      <c r="L196" s="217"/>
      <c r="M196" s="217"/>
      <c r="O196" s="230"/>
      <c r="P196" s="230"/>
    </row>
    <row r="197" spans="2:16" x14ac:dyDescent="0.25">
      <c r="B197" s="181" t="s">
        <v>334</v>
      </c>
      <c r="C197" s="184">
        <v>43882</v>
      </c>
      <c r="D197" s="181">
        <v>8613.41</v>
      </c>
      <c r="E197" s="212">
        <v>1</v>
      </c>
      <c r="F197" s="198"/>
      <c r="G197" s="198"/>
      <c r="H197" s="198"/>
      <c r="K197" s="217"/>
      <c r="L197" s="217"/>
      <c r="M197" s="217"/>
      <c r="O197" s="228"/>
      <c r="P197" s="228"/>
    </row>
    <row r="198" spans="2:16" x14ac:dyDescent="0.25">
      <c r="B198" s="181" t="s">
        <v>335</v>
      </c>
      <c r="C198" s="184">
        <v>41904</v>
      </c>
      <c r="D198" s="181">
        <v>5684.71</v>
      </c>
      <c r="E198" s="212">
        <v>1</v>
      </c>
      <c r="F198" s="198"/>
      <c r="G198" s="198"/>
      <c r="H198" s="198"/>
      <c r="K198" s="217"/>
      <c r="L198" s="217"/>
      <c r="M198" s="217"/>
      <c r="O198" s="228"/>
      <c r="P198" s="228"/>
    </row>
    <row r="199" spans="2:16" x14ac:dyDescent="0.25">
      <c r="B199" s="181" t="s">
        <v>336</v>
      </c>
      <c r="C199" s="184">
        <v>43126</v>
      </c>
      <c r="D199" s="181">
        <v>25359.33</v>
      </c>
      <c r="E199" s="212">
        <v>1</v>
      </c>
      <c r="F199" s="198"/>
      <c r="G199" s="198"/>
      <c r="H199" s="198"/>
      <c r="K199" s="217"/>
      <c r="L199" s="217"/>
      <c r="M199" s="217"/>
      <c r="O199" s="228"/>
      <c r="P199" s="228"/>
    </row>
    <row r="200" spans="2:16" x14ac:dyDescent="0.25">
      <c r="B200" s="181" t="s">
        <v>337</v>
      </c>
      <c r="C200" s="184">
        <v>41904</v>
      </c>
      <c r="D200" s="181">
        <v>4598.12</v>
      </c>
      <c r="E200" s="212">
        <v>1</v>
      </c>
      <c r="F200" s="198"/>
      <c r="G200" s="198"/>
      <c r="H200" s="198"/>
      <c r="K200" s="217"/>
      <c r="L200" s="217"/>
      <c r="M200" s="217"/>
      <c r="O200" s="228"/>
      <c r="P200" s="228"/>
    </row>
    <row r="201" spans="2:16" x14ac:dyDescent="0.25">
      <c r="B201" s="181" t="s">
        <v>338</v>
      </c>
      <c r="C201" s="184">
        <v>42146</v>
      </c>
      <c r="D201" s="181">
        <v>12996.36</v>
      </c>
      <c r="E201" s="212">
        <v>1</v>
      </c>
      <c r="F201" s="198"/>
      <c r="G201" s="198"/>
      <c r="H201" s="198"/>
      <c r="K201" s="217"/>
      <c r="L201" s="217"/>
      <c r="M201" s="217"/>
      <c r="O201" s="228"/>
      <c r="P201" s="228"/>
    </row>
    <row r="202" spans="2:16" x14ac:dyDescent="0.25">
      <c r="B202" s="181" t="s">
        <v>339</v>
      </c>
      <c r="C202" s="184">
        <v>43131</v>
      </c>
      <c r="D202" s="181">
        <v>8207.27</v>
      </c>
      <c r="E202" s="212">
        <v>1</v>
      </c>
      <c r="F202" s="198"/>
      <c r="G202" s="198"/>
      <c r="H202" s="198"/>
      <c r="K202" s="217"/>
      <c r="L202" s="217"/>
      <c r="M202" s="217"/>
      <c r="O202" s="228"/>
      <c r="P202" s="228"/>
    </row>
    <row r="203" spans="2:16" x14ac:dyDescent="0.25">
      <c r="B203" s="181" t="s">
        <v>340</v>
      </c>
      <c r="C203" s="184">
        <v>42193</v>
      </c>
      <c r="D203" s="181">
        <v>9363.98</v>
      </c>
      <c r="E203" s="212">
        <v>1</v>
      </c>
      <c r="F203" s="198"/>
      <c r="G203" s="198"/>
      <c r="H203" s="198"/>
      <c r="K203" s="217"/>
      <c r="L203" s="217"/>
      <c r="M203" s="217"/>
      <c r="O203" s="228"/>
      <c r="P203" s="228"/>
    </row>
    <row r="204" spans="2:16" x14ac:dyDescent="0.25">
      <c r="B204" s="181" t="s">
        <v>341</v>
      </c>
      <c r="C204" s="184">
        <v>41948</v>
      </c>
      <c r="D204" s="181">
        <v>15682.48</v>
      </c>
      <c r="E204" s="212">
        <v>1</v>
      </c>
      <c r="F204" s="198"/>
      <c r="G204" s="198"/>
      <c r="H204" s="198"/>
      <c r="K204" s="217"/>
      <c r="L204" s="217"/>
      <c r="M204" s="217"/>
      <c r="O204" s="228"/>
      <c r="P204" s="228"/>
    </row>
    <row r="205" spans="2:16" x14ac:dyDescent="0.25">
      <c r="B205" s="181" t="s">
        <v>342</v>
      </c>
      <c r="C205" s="184">
        <v>42520</v>
      </c>
      <c r="D205" s="181">
        <v>31469.57</v>
      </c>
      <c r="E205" s="212">
        <v>1</v>
      </c>
      <c r="F205" s="198"/>
      <c r="G205" s="198"/>
      <c r="H205" s="198"/>
      <c r="K205" s="217"/>
      <c r="L205" s="217"/>
      <c r="M205" s="217"/>
      <c r="O205" s="228"/>
      <c r="P205" s="228"/>
    </row>
    <row r="206" spans="2:16" x14ac:dyDescent="0.25">
      <c r="B206" s="181" t="s">
        <v>343</v>
      </c>
      <c r="C206" s="184">
        <v>43125</v>
      </c>
      <c r="D206" s="181">
        <v>16687.3</v>
      </c>
      <c r="E206" s="212">
        <v>1</v>
      </c>
      <c r="F206" s="198"/>
      <c r="G206" s="198"/>
      <c r="H206" s="198"/>
      <c r="K206" s="217"/>
      <c r="L206" s="217"/>
      <c r="M206" s="217"/>
      <c r="O206" s="228"/>
      <c r="P206" s="228"/>
    </row>
    <row r="207" spans="2:16" x14ac:dyDescent="0.25">
      <c r="B207" s="181" t="s">
        <v>344</v>
      </c>
      <c r="C207" s="184">
        <v>42460</v>
      </c>
      <c r="D207" s="181">
        <v>25683.33</v>
      </c>
      <c r="E207" s="212">
        <v>1</v>
      </c>
      <c r="F207" s="198"/>
      <c r="G207" s="198"/>
      <c r="H207" s="198"/>
      <c r="K207" s="217"/>
      <c r="L207" s="217"/>
      <c r="M207" s="217"/>
      <c r="O207" s="228"/>
      <c r="P207" s="228"/>
    </row>
    <row r="208" spans="2:16" x14ac:dyDescent="0.25">
      <c r="B208" s="181" t="s">
        <v>345</v>
      </c>
      <c r="C208" s="184">
        <v>43342</v>
      </c>
      <c r="D208" s="181">
        <v>51140.160000000003</v>
      </c>
      <c r="E208" s="212">
        <v>1</v>
      </c>
      <c r="F208" s="198"/>
      <c r="G208" s="198"/>
      <c r="H208" s="198"/>
      <c r="K208" s="217"/>
      <c r="L208" s="217"/>
      <c r="M208" s="217"/>
      <c r="O208" s="228"/>
      <c r="P208" s="228"/>
    </row>
    <row r="209" spans="2:5" x14ac:dyDescent="0.25">
      <c r="B209" s="181" t="s">
        <v>346</v>
      </c>
      <c r="C209" s="184">
        <v>42521</v>
      </c>
      <c r="D209" s="181">
        <v>12168.93</v>
      </c>
      <c r="E209" s="212">
        <v>1</v>
      </c>
    </row>
    <row r="210" spans="2:5" x14ac:dyDescent="0.25">
      <c r="B210" s="181" t="s">
        <v>347</v>
      </c>
      <c r="C210" s="184">
        <v>42117</v>
      </c>
      <c r="D210" s="181">
        <v>27409.74</v>
      </c>
      <c r="E210" s="212">
        <v>1</v>
      </c>
    </row>
    <row r="211" spans="2:5" x14ac:dyDescent="0.25">
      <c r="B211" s="181" t="s">
        <v>348</v>
      </c>
      <c r="C211" s="184">
        <v>42030</v>
      </c>
      <c r="D211" s="181">
        <v>36618.99</v>
      </c>
      <c r="E211" s="212">
        <v>1</v>
      </c>
    </row>
    <row r="212" spans="2:5" x14ac:dyDescent="0.25">
      <c r="B212" s="181" t="s">
        <v>349</v>
      </c>
      <c r="C212" s="184">
        <v>43220</v>
      </c>
      <c r="D212" s="181">
        <v>34255.11</v>
      </c>
      <c r="E212" s="212">
        <v>1</v>
      </c>
    </row>
    <row r="213" spans="2:5" x14ac:dyDescent="0.25">
      <c r="B213" s="181" t="s">
        <v>350</v>
      </c>
      <c r="C213" s="184">
        <v>43166</v>
      </c>
      <c r="D213" s="181">
        <v>15441.01</v>
      </c>
      <c r="E213" s="212">
        <v>1</v>
      </c>
    </row>
    <row r="214" spans="2:5" x14ac:dyDescent="0.25">
      <c r="B214" s="181" t="s">
        <v>351</v>
      </c>
      <c r="C214" s="184">
        <v>43662</v>
      </c>
      <c r="D214" s="181">
        <v>123499.43</v>
      </c>
      <c r="E214" s="212">
        <v>1</v>
      </c>
    </row>
    <row r="215" spans="2:5" x14ac:dyDescent="0.25">
      <c r="B215" s="181" t="s">
        <v>352</v>
      </c>
      <c r="C215" s="184">
        <v>42655</v>
      </c>
      <c r="D215" s="181">
        <v>9116.6</v>
      </c>
      <c r="E215" s="212">
        <v>1</v>
      </c>
    </row>
    <row r="216" spans="2:5" x14ac:dyDescent="0.25">
      <c r="B216" s="181" t="s">
        <v>353</v>
      </c>
      <c r="C216" s="184">
        <v>43627</v>
      </c>
      <c r="D216" s="181">
        <v>9352.09</v>
      </c>
      <c r="E216" s="212">
        <v>1</v>
      </c>
    </row>
    <row r="217" spans="2:5" x14ac:dyDescent="0.25">
      <c r="B217" s="181" t="s">
        <v>354</v>
      </c>
      <c r="C217" s="184">
        <v>42122</v>
      </c>
      <c r="D217" s="181">
        <v>15553.66</v>
      </c>
      <c r="E217" s="212">
        <v>1</v>
      </c>
    </row>
    <row r="218" spans="2:5" x14ac:dyDescent="0.25">
      <c r="B218" s="181" t="s">
        <v>355</v>
      </c>
      <c r="C218" s="184">
        <v>43165</v>
      </c>
      <c r="D218" s="181">
        <v>14437.3</v>
      </c>
      <c r="E218" s="212">
        <v>1</v>
      </c>
    </row>
    <row r="219" spans="2:5" x14ac:dyDescent="0.25">
      <c r="B219" s="181" t="s">
        <v>356</v>
      </c>
      <c r="C219" s="184">
        <v>43587</v>
      </c>
      <c r="D219" s="181">
        <v>21217.81</v>
      </c>
      <c r="E219" s="212">
        <v>1</v>
      </c>
    </row>
    <row r="220" spans="2:5" x14ac:dyDescent="0.25">
      <c r="B220" s="181" t="s">
        <v>357</v>
      </c>
      <c r="C220" s="184">
        <v>43165</v>
      </c>
      <c r="D220" s="181">
        <v>15182</v>
      </c>
      <c r="E220" s="212">
        <v>1</v>
      </c>
    </row>
    <row r="221" spans="2:5" x14ac:dyDescent="0.25">
      <c r="B221" s="181" t="s">
        <v>358</v>
      </c>
      <c r="C221" s="184">
        <v>42374</v>
      </c>
      <c r="D221" s="181">
        <v>13453.03</v>
      </c>
      <c r="E221" s="212">
        <v>1</v>
      </c>
    </row>
    <row r="222" spans="2:5" x14ac:dyDescent="0.25">
      <c r="B222" s="181" t="s">
        <v>359</v>
      </c>
      <c r="C222" s="184">
        <v>42303</v>
      </c>
      <c r="D222" s="181">
        <v>7915.02</v>
      </c>
      <c r="E222" s="212">
        <v>1</v>
      </c>
    </row>
    <row r="223" spans="2:5" x14ac:dyDescent="0.25">
      <c r="B223" s="181" t="s">
        <v>360</v>
      </c>
      <c r="C223" s="184">
        <v>42310</v>
      </c>
      <c r="D223" s="181">
        <v>11222.21</v>
      </c>
      <c r="E223" s="212">
        <v>1</v>
      </c>
    </row>
    <row r="224" spans="2:5" x14ac:dyDescent="0.25">
      <c r="B224" s="181" t="s">
        <v>361</v>
      </c>
      <c r="C224" s="184">
        <v>43875</v>
      </c>
      <c r="D224" s="181">
        <v>13392.1</v>
      </c>
      <c r="E224" s="212">
        <v>1</v>
      </c>
    </row>
    <row r="225" spans="2:5" x14ac:dyDescent="0.25">
      <c r="B225" s="181" t="s">
        <v>362</v>
      </c>
      <c r="C225" s="184">
        <v>42222</v>
      </c>
      <c r="D225" s="181">
        <v>28083.96</v>
      </c>
      <c r="E225" s="212">
        <v>1</v>
      </c>
    </row>
    <row r="226" spans="2:5" x14ac:dyDescent="0.25">
      <c r="B226" s="181" t="s">
        <v>363</v>
      </c>
      <c r="C226" s="184">
        <v>41947</v>
      </c>
      <c r="D226" s="181">
        <v>7127.6</v>
      </c>
      <c r="E226" s="212">
        <v>1</v>
      </c>
    </row>
    <row r="227" spans="2:5" x14ac:dyDescent="0.25">
      <c r="B227" s="181" t="s">
        <v>364</v>
      </c>
      <c r="C227" s="184">
        <v>43255</v>
      </c>
      <c r="D227" s="181">
        <v>30300.78</v>
      </c>
      <c r="E227" s="212">
        <v>1</v>
      </c>
    </row>
    <row r="228" spans="2:5" x14ac:dyDescent="0.25">
      <c r="B228" s="181" t="s">
        <v>365</v>
      </c>
      <c r="C228" s="184">
        <v>43850</v>
      </c>
      <c r="D228" s="181">
        <v>7138.8</v>
      </c>
      <c r="E228" s="212">
        <v>1</v>
      </c>
    </row>
    <row r="229" spans="2:5" x14ac:dyDescent="0.25">
      <c r="B229" s="181" t="s">
        <v>366</v>
      </c>
      <c r="C229" s="184">
        <v>43126</v>
      </c>
      <c r="D229" s="181">
        <v>12900.1</v>
      </c>
      <c r="E229" s="212">
        <v>1</v>
      </c>
    </row>
    <row r="230" spans="2:5" x14ac:dyDescent="0.25">
      <c r="B230" s="181" t="s">
        <v>367</v>
      </c>
      <c r="C230" s="184">
        <v>42520</v>
      </c>
      <c r="D230" s="181">
        <v>26408.99</v>
      </c>
      <c r="E230" s="212">
        <v>1</v>
      </c>
    </row>
    <row r="231" spans="2:5" x14ac:dyDescent="0.25">
      <c r="B231" s="181" t="s">
        <v>368</v>
      </c>
      <c r="C231" s="184">
        <v>42069</v>
      </c>
      <c r="D231" s="181">
        <v>31823.85</v>
      </c>
      <c r="E231" s="212">
        <v>1</v>
      </c>
    </row>
    <row r="232" spans="2:5" x14ac:dyDescent="0.25">
      <c r="B232" s="181" t="s">
        <v>369</v>
      </c>
      <c r="C232" s="184">
        <v>43060</v>
      </c>
      <c r="D232" s="181">
        <v>47173.61</v>
      </c>
      <c r="E232" s="212">
        <v>1</v>
      </c>
    </row>
    <row r="233" spans="2:5" x14ac:dyDescent="0.25">
      <c r="B233" s="181" t="s">
        <v>370</v>
      </c>
      <c r="C233" s="184">
        <v>42122</v>
      </c>
      <c r="D233" s="181">
        <v>13908.83</v>
      </c>
      <c r="E233" s="212">
        <v>1</v>
      </c>
    </row>
    <row r="234" spans="2:5" x14ac:dyDescent="0.25">
      <c r="B234" s="181" t="s">
        <v>371</v>
      </c>
      <c r="C234" s="184">
        <v>43125</v>
      </c>
      <c r="D234" s="181">
        <v>11736.27</v>
      </c>
      <c r="E234" s="212">
        <v>1</v>
      </c>
    </row>
    <row r="235" spans="2:5" x14ac:dyDescent="0.25">
      <c r="B235" s="181" t="s">
        <v>372</v>
      </c>
      <c r="C235" s="184">
        <v>42222</v>
      </c>
      <c r="D235" s="181">
        <v>26117.47</v>
      </c>
      <c r="E235" s="212">
        <v>1</v>
      </c>
    </row>
    <row r="236" spans="2:5" x14ac:dyDescent="0.25">
      <c r="B236" s="181" t="s">
        <v>373</v>
      </c>
      <c r="C236" s="184">
        <v>41904</v>
      </c>
      <c r="D236" s="181">
        <v>6904.09</v>
      </c>
      <c r="E236" s="212">
        <v>1</v>
      </c>
    </row>
    <row r="237" spans="2:5" x14ac:dyDescent="0.25">
      <c r="B237" s="181" t="s">
        <v>374</v>
      </c>
      <c r="C237" s="184">
        <v>43060</v>
      </c>
      <c r="D237" s="181">
        <v>23850.18</v>
      </c>
      <c r="E237" s="212">
        <v>1</v>
      </c>
    </row>
    <row r="238" spans="2:5" x14ac:dyDescent="0.25">
      <c r="B238" s="181" t="s">
        <v>375</v>
      </c>
      <c r="C238" s="184">
        <v>43165</v>
      </c>
      <c r="D238" s="181">
        <v>15739.25</v>
      </c>
      <c r="E238" s="212">
        <v>1</v>
      </c>
    </row>
    <row r="239" spans="2:5" x14ac:dyDescent="0.25">
      <c r="B239" s="181" t="s">
        <v>376</v>
      </c>
      <c r="C239" s="184">
        <v>43060</v>
      </c>
      <c r="D239" s="181">
        <v>20575.990000000002</v>
      </c>
      <c r="E239" s="212">
        <v>1</v>
      </c>
    </row>
    <row r="240" spans="2:5" x14ac:dyDescent="0.25">
      <c r="B240" s="181" t="s">
        <v>377</v>
      </c>
      <c r="C240" s="184">
        <v>41904</v>
      </c>
      <c r="D240" s="181">
        <v>6817.36</v>
      </c>
      <c r="E240" s="212">
        <v>1</v>
      </c>
    </row>
    <row r="241" spans="2:5" x14ac:dyDescent="0.25">
      <c r="B241" s="181" t="s">
        <v>378</v>
      </c>
      <c r="C241" s="184">
        <v>43060</v>
      </c>
      <c r="D241" s="181">
        <v>21366.95</v>
      </c>
      <c r="E241" s="212">
        <v>1</v>
      </c>
    </row>
    <row r="242" spans="2:5" x14ac:dyDescent="0.25">
      <c r="B242" s="181" t="s">
        <v>379</v>
      </c>
      <c r="C242" s="184">
        <v>43125</v>
      </c>
      <c r="D242" s="181">
        <v>15343.72</v>
      </c>
      <c r="E242" s="212">
        <v>1</v>
      </c>
    </row>
    <row r="243" spans="2:5" x14ac:dyDescent="0.25">
      <c r="B243" s="181" t="s">
        <v>380</v>
      </c>
      <c r="C243" s="184">
        <v>43125</v>
      </c>
      <c r="D243" s="181">
        <v>18705.11</v>
      </c>
      <c r="E243" s="212">
        <v>1</v>
      </c>
    </row>
    <row r="244" spans="2:5" x14ac:dyDescent="0.25">
      <c r="B244" s="181" t="s">
        <v>381</v>
      </c>
      <c r="C244" s="184">
        <v>43878</v>
      </c>
      <c r="D244" s="181">
        <v>65546.320576729995</v>
      </c>
      <c r="E244" s="212">
        <v>1</v>
      </c>
    </row>
    <row r="245" spans="2:5" x14ac:dyDescent="0.25">
      <c r="B245" s="181" t="s">
        <v>382</v>
      </c>
      <c r="C245" s="184">
        <v>37469</v>
      </c>
      <c r="D245" s="181">
        <v>394.88</v>
      </c>
      <c r="E245" s="212">
        <v>1</v>
      </c>
    </row>
    <row r="246" spans="2:5" x14ac:dyDescent="0.25">
      <c r="B246" s="181" t="s">
        <v>383</v>
      </c>
      <c r="C246" s="184">
        <v>37469</v>
      </c>
      <c r="D246" s="181">
        <v>394.88</v>
      </c>
      <c r="E246" s="212">
        <v>1</v>
      </c>
    </row>
    <row r="247" spans="2:5" x14ac:dyDescent="0.25">
      <c r="B247" s="181" t="s">
        <v>384</v>
      </c>
      <c r="C247" s="184">
        <v>38665</v>
      </c>
      <c r="D247" s="181">
        <v>225.62</v>
      </c>
      <c r="E247" s="212">
        <v>1</v>
      </c>
    </row>
    <row r="248" spans="2:5" x14ac:dyDescent="0.25">
      <c r="B248" s="181" t="s">
        <v>385</v>
      </c>
      <c r="C248" s="184">
        <v>38665</v>
      </c>
      <c r="D248" s="181">
        <v>225.62</v>
      </c>
      <c r="E248" s="212">
        <v>1</v>
      </c>
    </row>
    <row r="249" spans="2:5" x14ac:dyDescent="0.25">
      <c r="B249" s="181" t="s">
        <v>386</v>
      </c>
      <c r="C249" s="184">
        <v>38624</v>
      </c>
      <c r="D249" s="181">
        <v>173.45</v>
      </c>
      <c r="E249" s="212">
        <v>1</v>
      </c>
    </row>
    <row r="250" spans="2:5" x14ac:dyDescent="0.25">
      <c r="B250" s="181" t="s">
        <v>387</v>
      </c>
      <c r="C250" s="184">
        <v>38624</v>
      </c>
      <c r="D250" s="181">
        <v>173.45</v>
      </c>
      <c r="E250" s="212">
        <v>1</v>
      </c>
    </row>
    <row r="251" spans="2:5" x14ac:dyDescent="0.25">
      <c r="B251" s="181" t="s">
        <v>388</v>
      </c>
      <c r="C251" s="184">
        <v>38027</v>
      </c>
      <c r="D251" s="181">
        <v>108.65</v>
      </c>
      <c r="E251" s="212">
        <v>1</v>
      </c>
    </row>
    <row r="252" spans="2:5" x14ac:dyDescent="0.25">
      <c r="B252" s="181" t="s">
        <v>389</v>
      </c>
      <c r="C252" s="184">
        <v>37757</v>
      </c>
      <c r="D252" s="181">
        <v>125</v>
      </c>
      <c r="E252" s="212">
        <v>1</v>
      </c>
    </row>
    <row r="253" spans="2:5" x14ac:dyDescent="0.25">
      <c r="B253" s="181" t="s">
        <v>390</v>
      </c>
      <c r="C253" s="184">
        <v>38006</v>
      </c>
      <c r="D253" s="181">
        <v>106.83</v>
      </c>
      <c r="E253" s="212">
        <v>1</v>
      </c>
    </row>
    <row r="254" spans="2:5" x14ac:dyDescent="0.25">
      <c r="B254" s="181" t="s">
        <v>391</v>
      </c>
      <c r="C254" s="184">
        <v>38715</v>
      </c>
      <c r="D254" s="181">
        <v>508.88</v>
      </c>
      <c r="E254" s="212">
        <v>1</v>
      </c>
    </row>
    <row r="255" spans="2:5" x14ac:dyDescent="0.25">
      <c r="B255" s="181" t="s">
        <v>392</v>
      </c>
      <c r="C255" s="184">
        <v>38715</v>
      </c>
      <c r="D255" s="181">
        <v>510.55</v>
      </c>
      <c r="E255" s="212">
        <v>1</v>
      </c>
    </row>
    <row r="256" spans="2:5" x14ac:dyDescent="0.25">
      <c r="B256" s="181" t="s">
        <v>393</v>
      </c>
      <c r="C256" s="184">
        <v>38260</v>
      </c>
      <c r="D256" s="181">
        <v>730.16</v>
      </c>
      <c r="E256" s="212">
        <v>1</v>
      </c>
    </row>
    <row r="257" spans="2:5" x14ac:dyDescent="0.25">
      <c r="B257" s="181" t="s">
        <v>394</v>
      </c>
      <c r="C257" s="184">
        <v>38716</v>
      </c>
      <c r="D257" s="181">
        <v>250.34</v>
      </c>
      <c r="E257" s="212">
        <v>1</v>
      </c>
    </row>
    <row r="258" spans="2:5" x14ac:dyDescent="0.25">
      <c r="B258" s="181" t="s">
        <v>395</v>
      </c>
      <c r="C258" s="184">
        <v>38716</v>
      </c>
      <c r="D258" s="181">
        <v>250.34</v>
      </c>
      <c r="E258" s="212">
        <v>1</v>
      </c>
    </row>
    <row r="259" spans="2:5" x14ac:dyDescent="0.25">
      <c r="B259" s="181" t="s">
        <v>396</v>
      </c>
      <c r="C259" s="184">
        <v>38713</v>
      </c>
      <c r="D259" s="181">
        <v>185.77</v>
      </c>
      <c r="E259" s="212">
        <v>1</v>
      </c>
    </row>
    <row r="260" spans="2:5" x14ac:dyDescent="0.25">
      <c r="B260" s="181" t="s">
        <v>397</v>
      </c>
      <c r="C260" s="184">
        <v>38713</v>
      </c>
      <c r="D260" s="181">
        <v>232.72</v>
      </c>
      <c r="E260" s="212">
        <v>1</v>
      </c>
    </row>
    <row r="261" spans="2:5" x14ac:dyDescent="0.25">
      <c r="B261" s="181" t="s">
        <v>398</v>
      </c>
      <c r="C261" s="184">
        <v>38713</v>
      </c>
      <c r="D261" s="181">
        <v>137.76</v>
      </c>
      <c r="E261" s="212">
        <v>1</v>
      </c>
    </row>
    <row r="262" spans="2:5" x14ac:dyDescent="0.25">
      <c r="B262" s="181" t="s">
        <v>399</v>
      </c>
      <c r="C262" s="184">
        <v>38713</v>
      </c>
      <c r="D262" s="181">
        <v>141.75</v>
      </c>
      <c r="E262" s="212">
        <v>1</v>
      </c>
    </row>
    <row r="263" spans="2:5" x14ac:dyDescent="0.25">
      <c r="B263" s="181" t="s">
        <v>400</v>
      </c>
      <c r="C263" s="184">
        <v>38370</v>
      </c>
      <c r="D263" s="181">
        <v>242.71</v>
      </c>
      <c r="E263" s="212">
        <v>1</v>
      </c>
    </row>
    <row r="264" spans="2:5" x14ac:dyDescent="0.25">
      <c r="B264" s="181" t="s">
        <v>401</v>
      </c>
      <c r="C264" s="184">
        <v>38706</v>
      </c>
      <c r="D264" s="181">
        <v>128.63</v>
      </c>
      <c r="E264" s="212">
        <v>1</v>
      </c>
    </row>
    <row r="265" spans="2:5" x14ac:dyDescent="0.25">
      <c r="B265" s="181" t="s">
        <v>402</v>
      </c>
      <c r="C265" s="184">
        <v>38705</v>
      </c>
      <c r="D265" s="181">
        <v>217.85</v>
      </c>
      <c r="E265" s="212">
        <v>1</v>
      </c>
    </row>
    <row r="266" spans="2:5" x14ac:dyDescent="0.25">
      <c r="B266" s="181" t="s">
        <v>403</v>
      </c>
      <c r="C266" s="184">
        <v>42129</v>
      </c>
      <c r="D266" s="181">
        <v>1211.2244297899999</v>
      </c>
      <c r="E266" s="212">
        <v>1</v>
      </c>
    </row>
    <row r="267" spans="2:5" x14ac:dyDescent="0.25">
      <c r="B267" s="181" t="s">
        <v>404</v>
      </c>
      <c r="C267" s="184">
        <v>42552</v>
      </c>
      <c r="D267" s="181">
        <v>532.75119029999996</v>
      </c>
      <c r="E267" s="212">
        <v>1</v>
      </c>
    </row>
    <row r="268" spans="2:5" x14ac:dyDescent="0.25">
      <c r="B268" s="181" t="s">
        <v>405</v>
      </c>
      <c r="C268" s="184">
        <v>39329</v>
      </c>
      <c r="D268" s="181">
        <v>321.83999999999997</v>
      </c>
      <c r="E268" s="212">
        <v>1</v>
      </c>
    </row>
    <row r="269" spans="2:5" x14ac:dyDescent="0.25">
      <c r="B269" s="181" t="s">
        <v>406</v>
      </c>
      <c r="C269" s="184">
        <v>40577</v>
      </c>
      <c r="D269" s="181">
        <v>493.46</v>
      </c>
      <c r="E269" s="212">
        <v>1</v>
      </c>
    </row>
    <row r="270" spans="2:5" x14ac:dyDescent="0.25">
      <c r="B270" s="181" t="s">
        <v>407</v>
      </c>
      <c r="C270" s="184">
        <v>39618</v>
      </c>
      <c r="D270" s="181">
        <v>303</v>
      </c>
      <c r="E270" s="212">
        <v>1</v>
      </c>
    </row>
    <row r="271" spans="2:5" x14ac:dyDescent="0.25">
      <c r="B271" s="181" t="s">
        <v>408</v>
      </c>
      <c r="C271" s="184">
        <v>39394</v>
      </c>
      <c r="D271" s="181">
        <v>363.69</v>
      </c>
      <c r="E271" s="212">
        <v>1</v>
      </c>
    </row>
    <row r="272" spans="2:5" x14ac:dyDescent="0.25">
      <c r="B272" s="181" t="s">
        <v>409</v>
      </c>
      <c r="C272" s="184">
        <v>40478</v>
      </c>
      <c r="D272" s="181">
        <v>148.34</v>
      </c>
      <c r="E272" s="212">
        <v>1</v>
      </c>
    </row>
    <row r="273" spans="2:5" x14ac:dyDescent="0.25">
      <c r="B273" s="181" t="s">
        <v>410</v>
      </c>
      <c r="C273" s="184">
        <v>42552</v>
      </c>
      <c r="D273" s="181">
        <v>1062.7544994699999</v>
      </c>
      <c r="E273" s="212">
        <v>1</v>
      </c>
    </row>
    <row r="274" spans="2:5" x14ac:dyDescent="0.25">
      <c r="B274" s="10" t="s">
        <v>411</v>
      </c>
      <c r="C274" s="125">
        <v>42227</v>
      </c>
      <c r="D274" s="10">
        <v>4757.8587041199999</v>
      </c>
      <c r="E274" s="10">
        <v>1</v>
      </c>
    </row>
    <row r="275" spans="2:5" x14ac:dyDescent="0.25">
      <c r="B275" s="10" t="s">
        <v>412</v>
      </c>
      <c r="C275" s="125">
        <v>42550</v>
      </c>
      <c r="D275" s="10">
        <v>147.67885862</v>
      </c>
      <c r="E275" s="10">
        <v>1</v>
      </c>
    </row>
    <row r="276" spans="2:5" x14ac:dyDescent="0.25">
      <c r="B276" s="10" t="s">
        <v>413</v>
      </c>
      <c r="C276" s="125">
        <v>39618</v>
      </c>
      <c r="D276" s="10">
        <v>562.29</v>
      </c>
      <c r="E276" s="10">
        <v>1</v>
      </c>
    </row>
    <row r="277" spans="2:5" x14ac:dyDescent="0.25">
      <c r="B277" s="10" t="s">
        <v>414</v>
      </c>
      <c r="C277" s="125">
        <v>39394</v>
      </c>
      <c r="D277" s="10">
        <v>363.69</v>
      </c>
      <c r="E277" s="10">
        <v>1</v>
      </c>
    </row>
    <row r="278" spans="2:5" x14ac:dyDescent="0.25">
      <c r="B278" s="10" t="s">
        <v>415</v>
      </c>
      <c r="C278" s="125">
        <v>42227</v>
      </c>
      <c r="D278" s="10">
        <v>4215.8333879900001</v>
      </c>
      <c r="E278" s="10">
        <v>1</v>
      </c>
    </row>
    <row r="279" spans="2:5" x14ac:dyDescent="0.25">
      <c r="B279" s="10" t="s">
        <v>416</v>
      </c>
      <c r="C279" s="125">
        <v>41277</v>
      </c>
      <c r="D279" s="10">
        <v>2807.39</v>
      </c>
      <c r="E279" s="10">
        <v>1</v>
      </c>
    </row>
    <row r="280" spans="2:5" x14ac:dyDescent="0.25">
      <c r="B280" s="10" t="s">
        <v>417</v>
      </c>
      <c r="C280" s="125">
        <v>41283</v>
      </c>
      <c r="D280" s="10">
        <v>2316.58</v>
      </c>
      <c r="E280" s="10">
        <v>1</v>
      </c>
    </row>
    <row r="281" spans="2:5" x14ac:dyDescent="0.25">
      <c r="B281" s="10" t="s">
        <v>418</v>
      </c>
      <c r="C281" s="125">
        <v>42550</v>
      </c>
      <c r="D281" s="10">
        <v>130.66139737</v>
      </c>
      <c r="E281" s="10">
        <v>1</v>
      </c>
    </row>
    <row r="282" spans="2:5" x14ac:dyDescent="0.25">
      <c r="B282" s="10" t="s">
        <v>419</v>
      </c>
      <c r="C282" s="125">
        <v>41281</v>
      </c>
      <c r="D282" s="10">
        <v>3365.22</v>
      </c>
      <c r="E282" s="10">
        <v>1</v>
      </c>
    </row>
    <row r="283" spans="2:5" x14ac:dyDescent="0.25">
      <c r="B283" s="10" t="s">
        <v>420</v>
      </c>
      <c r="C283" s="125">
        <v>42110</v>
      </c>
      <c r="D283" s="10">
        <v>522.89537319999999</v>
      </c>
      <c r="E283" s="10">
        <v>1</v>
      </c>
    </row>
    <row r="284" spans="2:5" x14ac:dyDescent="0.25">
      <c r="B284" s="10" t="s">
        <v>421</v>
      </c>
      <c r="C284" s="125">
        <v>42117</v>
      </c>
      <c r="D284" s="10">
        <v>650.14363865999997</v>
      </c>
      <c r="E284" s="10">
        <v>1</v>
      </c>
    </row>
    <row r="285" spans="2:5" x14ac:dyDescent="0.25">
      <c r="B285" s="10" t="s">
        <v>422</v>
      </c>
      <c r="C285" s="125">
        <v>42479</v>
      </c>
      <c r="D285" s="10">
        <v>517.55154836999998</v>
      </c>
      <c r="E285" s="10">
        <v>1</v>
      </c>
    </row>
    <row r="286" spans="2:5" x14ac:dyDescent="0.25">
      <c r="B286" s="10" t="s">
        <v>423</v>
      </c>
      <c r="C286" s="125">
        <v>42110</v>
      </c>
      <c r="D286" s="10">
        <v>419.85620591000003</v>
      </c>
      <c r="E286" s="10">
        <v>1</v>
      </c>
    </row>
    <row r="287" spans="2:5" x14ac:dyDescent="0.25">
      <c r="B287" s="10" t="s">
        <v>424</v>
      </c>
      <c r="C287" s="125">
        <v>41444</v>
      </c>
      <c r="D287" s="10">
        <v>1386.8</v>
      </c>
      <c r="E287" s="10">
        <v>1</v>
      </c>
    </row>
    <row r="288" spans="2:5" x14ac:dyDescent="0.25">
      <c r="B288" s="10" t="s">
        <v>425</v>
      </c>
      <c r="C288" s="125">
        <v>42030</v>
      </c>
      <c r="D288" s="10">
        <v>227.86509369000001</v>
      </c>
      <c r="E288" s="10">
        <v>1</v>
      </c>
    </row>
    <row r="289" spans="2:5" x14ac:dyDescent="0.25">
      <c r="B289" s="10" t="s">
        <v>426</v>
      </c>
      <c r="C289" s="125">
        <v>39604</v>
      </c>
      <c r="D289" s="10">
        <v>233.37</v>
      </c>
      <c r="E289" s="10">
        <v>1</v>
      </c>
    </row>
    <row r="290" spans="2:5" x14ac:dyDescent="0.25">
      <c r="B290" s="10" t="s">
        <v>427</v>
      </c>
      <c r="C290" s="125">
        <v>42339</v>
      </c>
      <c r="D290" s="10">
        <v>487.53221783999999</v>
      </c>
      <c r="E290" s="10">
        <v>1</v>
      </c>
    </row>
    <row r="291" spans="2:5" x14ac:dyDescent="0.25">
      <c r="B291" s="10" t="s">
        <v>428</v>
      </c>
      <c r="C291" s="125">
        <v>38866</v>
      </c>
      <c r="D291" s="10">
        <v>203.88</v>
      </c>
      <c r="E291"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33203125" style="10" bestFit="1" customWidth="1"/>
    <col min="10" max="10" width="10.33203125" style="10" bestFit="1" customWidth="1"/>
    <col min="11" max="16384" width="9.109375" style="10"/>
  </cols>
  <sheetData>
    <row r="1" spans="1:13" s="35" customFormat="1" x14ac:dyDescent="0.25">
      <c r="A1" s="61"/>
    </row>
    <row r="2" spans="1:13" s="56" customFormat="1" x14ac:dyDescent="0.25">
      <c r="F2" s="393"/>
      <c r="G2" s="393"/>
      <c r="H2" s="393"/>
      <c r="I2" s="393"/>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332031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109375" defaultRowHeight="13.2" x14ac:dyDescent="0.25"/>
  <cols>
    <col min="1" max="1" width="28.6640625" style="43" bestFit="1" customWidth="1"/>
    <col min="2" max="2" width="18.664062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33203125" style="43" bestFit="1" customWidth="1"/>
    <col min="2" max="3" width="16.88671875" style="43" bestFit="1" customWidth="1"/>
    <col min="4" max="4" width="10" style="43" customWidth="1"/>
    <col min="5" max="5" width="16.88671875" style="43" bestFit="1" customWidth="1"/>
    <col min="6" max="6" width="14.664062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182</v>
      </c>
      <c r="E1" s="82">
        <v>42111</v>
      </c>
      <c r="F1" s="104" t="s">
        <v>183</v>
      </c>
      <c r="H1" s="105"/>
    </row>
    <row r="2" spans="1:8" ht="14.4" x14ac:dyDescent="0.3">
      <c r="A2" s="100" t="s">
        <v>116</v>
      </c>
      <c r="B2" s="101"/>
      <c r="C2" s="101"/>
      <c r="D2" s="101"/>
      <c r="E2" s="101"/>
      <c r="F2" s="101"/>
    </row>
    <row r="3" spans="1:8" ht="14.4" x14ac:dyDescent="0.3">
      <c r="A3" s="89" t="s">
        <v>14</v>
      </c>
      <c r="D3" s="90"/>
      <c r="F3" s="90"/>
    </row>
    <row r="4" spans="1:8" x14ac:dyDescent="0.25">
      <c r="A4" s="43" t="s">
        <v>135</v>
      </c>
      <c r="B4" s="3">
        <v>775</v>
      </c>
      <c r="C4" s="3">
        <v>559</v>
      </c>
      <c r="D4" s="90">
        <v>38.640429338103758</v>
      </c>
      <c r="E4" s="43">
        <v>537</v>
      </c>
      <c r="F4" s="90">
        <v>44.320297951582866</v>
      </c>
    </row>
    <row r="5" spans="1:8" x14ac:dyDescent="0.25">
      <c r="A5" s="43" t="s">
        <v>173</v>
      </c>
      <c r="B5" s="3">
        <v>2424</v>
      </c>
      <c r="C5" s="3">
        <v>1494</v>
      </c>
      <c r="D5" s="90">
        <v>62.248995983935743</v>
      </c>
      <c r="E5" s="43">
        <v>2069</v>
      </c>
      <c r="F5" s="90">
        <v>17.158047365877234</v>
      </c>
    </row>
    <row r="6" spans="1:8" x14ac:dyDescent="0.25">
      <c r="A6" s="43" t="s">
        <v>132</v>
      </c>
      <c r="B6" s="3">
        <v>1979</v>
      </c>
      <c r="C6" s="3">
        <v>1679</v>
      </c>
      <c r="D6" s="90">
        <v>17.867778439547351</v>
      </c>
      <c r="E6" s="43">
        <v>1409</v>
      </c>
      <c r="F6" s="90">
        <v>40.454222853087295</v>
      </c>
    </row>
    <row r="7" spans="1:8" x14ac:dyDescent="0.25">
      <c r="A7" s="43" t="s">
        <v>133</v>
      </c>
      <c r="B7" s="3">
        <v>12246</v>
      </c>
      <c r="C7" s="3">
        <v>12026</v>
      </c>
      <c r="D7" s="90">
        <v>1.8293696989855315</v>
      </c>
      <c r="E7" s="43">
        <v>8208</v>
      </c>
      <c r="F7" s="90">
        <v>49.195906432748536</v>
      </c>
    </row>
    <row r="8" spans="1:8" x14ac:dyDescent="0.25">
      <c r="A8" s="43" t="s">
        <v>134</v>
      </c>
      <c r="B8" s="3">
        <v>4639</v>
      </c>
      <c r="C8" s="3">
        <v>4417</v>
      </c>
      <c r="D8" s="90">
        <v>5.0260357708852164</v>
      </c>
      <c r="E8" s="43">
        <v>3629</v>
      </c>
      <c r="F8" s="90">
        <v>27.831358500964456</v>
      </c>
    </row>
    <row r="9" spans="1:8" x14ac:dyDescent="0.25">
      <c r="A9" s="43" t="s">
        <v>138</v>
      </c>
      <c r="B9" s="3">
        <v>51</v>
      </c>
      <c r="C9" s="3">
        <v>67</v>
      </c>
      <c r="D9" s="90">
        <v>-23.880597014925371</v>
      </c>
      <c r="E9" s="43">
        <v>12</v>
      </c>
      <c r="F9" s="90">
        <v>325</v>
      </c>
    </row>
    <row r="10" spans="1:8" x14ac:dyDescent="0.25">
      <c r="A10" s="43" t="s">
        <v>175</v>
      </c>
      <c r="B10" s="3">
        <v>8</v>
      </c>
      <c r="C10" s="3">
        <v>24</v>
      </c>
      <c r="D10" s="90">
        <v>-66.666666666666657</v>
      </c>
      <c r="E10" s="43">
        <v>12</v>
      </c>
      <c r="F10" s="90">
        <v>-33.333333333333329</v>
      </c>
    </row>
    <row r="11" spans="1:8" x14ac:dyDescent="0.25">
      <c r="A11" s="43" t="s">
        <v>139</v>
      </c>
      <c r="B11" s="3">
        <v>46</v>
      </c>
      <c r="C11" s="3">
        <v>63</v>
      </c>
      <c r="D11" s="90">
        <v>-26.984126984126984</v>
      </c>
      <c r="E11" s="43">
        <v>52</v>
      </c>
      <c r="F11" s="90">
        <v>-11.538461538461538</v>
      </c>
    </row>
    <row r="12" spans="1:8" ht="14.4" x14ac:dyDescent="0.3">
      <c r="A12" s="91" t="s">
        <v>176</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180</v>
      </c>
    </row>
    <row r="14" spans="1:8" x14ac:dyDescent="0.25">
      <c r="A14" s="43" t="s">
        <v>135</v>
      </c>
      <c r="B14" s="43">
        <v>5</v>
      </c>
      <c r="C14" s="43">
        <v>2</v>
      </c>
      <c r="D14" s="90">
        <v>150</v>
      </c>
      <c r="E14" s="43">
        <v>11</v>
      </c>
      <c r="F14" s="90">
        <v>-54.54545454545454</v>
      </c>
    </row>
    <row r="15" spans="1:8" x14ac:dyDescent="0.25">
      <c r="A15" s="43" t="s">
        <v>173</v>
      </c>
      <c r="B15" s="43">
        <v>192</v>
      </c>
      <c r="C15" s="43">
        <v>168</v>
      </c>
      <c r="D15" s="90">
        <v>14.285714285714285</v>
      </c>
      <c r="E15" s="43">
        <v>111</v>
      </c>
      <c r="F15" s="90">
        <v>72.972972972972968</v>
      </c>
    </row>
    <row r="16" spans="1:8" x14ac:dyDescent="0.25">
      <c r="A16" s="43" t="s">
        <v>132</v>
      </c>
      <c r="B16" s="43">
        <v>73</v>
      </c>
      <c r="C16" s="43">
        <v>84</v>
      </c>
      <c r="D16" s="90">
        <v>-13.095238095238097</v>
      </c>
      <c r="E16" s="43">
        <v>67</v>
      </c>
      <c r="F16" s="90">
        <v>8.9552238805970141</v>
      </c>
    </row>
    <row r="17" spans="1:6" x14ac:dyDescent="0.25">
      <c r="A17" s="43" t="s">
        <v>133</v>
      </c>
      <c r="B17" s="43">
        <v>2152</v>
      </c>
      <c r="C17" s="43">
        <v>1981</v>
      </c>
      <c r="D17" s="90">
        <v>8.6320040383644638</v>
      </c>
      <c r="E17" s="43">
        <v>1352</v>
      </c>
      <c r="F17" s="90">
        <v>59.171597633136095</v>
      </c>
    </row>
    <row r="18" spans="1:6" x14ac:dyDescent="0.25">
      <c r="A18" s="43" t="s">
        <v>134</v>
      </c>
      <c r="B18" s="43">
        <v>483</v>
      </c>
      <c r="C18" s="43">
        <v>364</v>
      </c>
      <c r="D18" s="90">
        <v>32.692307692307693</v>
      </c>
      <c r="E18" s="43">
        <v>229</v>
      </c>
      <c r="F18" s="90">
        <v>110.91703056768559</v>
      </c>
    </row>
    <row r="19" spans="1:6" x14ac:dyDescent="0.25">
      <c r="A19" s="43" t="s">
        <v>138</v>
      </c>
      <c r="B19" s="43">
        <v>0</v>
      </c>
      <c r="C19" s="43">
        <v>0</v>
      </c>
      <c r="D19" s="90" t="s">
        <v>180</v>
      </c>
      <c r="E19" s="43">
        <v>0</v>
      </c>
      <c r="F19" s="90" t="s">
        <v>180</v>
      </c>
    </row>
    <row r="20" spans="1:6" x14ac:dyDescent="0.25">
      <c r="A20" s="43" t="s">
        <v>175</v>
      </c>
      <c r="B20" s="43">
        <v>0</v>
      </c>
      <c r="C20" s="43">
        <v>1</v>
      </c>
      <c r="D20" s="90">
        <v>-100</v>
      </c>
      <c r="E20" s="43">
        <v>0</v>
      </c>
      <c r="F20" s="90" t="s">
        <v>180</v>
      </c>
    </row>
    <row r="21" spans="1:6" x14ac:dyDescent="0.25">
      <c r="A21" s="43" t="s">
        <v>139</v>
      </c>
      <c r="B21" s="43">
        <v>0</v>
      </c>
      <c r="C21" s="43">
        <v>0</v>
      </c>
      <c r="D21" s="90" t="s">
        <v>180</v>
      </c>
      <c r="E21" s="43">
        <v>1</v>
      </c>
      <c r="F21" s="90">
        <v>-100</v>
      </c>
    </row>
    <row r="22" spans="1:6" ht="14.4" x14ac:dyDescent="0.3">
      <c r="A22" s="91" t="s">
        <v>177</v>
      </c>
      <c r="B22" s="92">
        <f t="shared" ref="B22:C22" si="1">SUM(B14:B21)</f>
        <v>2905</v>
      </c>
      <c r="C22" s="92">
        <f t="shared" si="1"/>
        <v>2600</v>
      </c>
      <c r="D22" s="106">
        <f>((B22/C22)-1)*100</f>
        <v>11.730769230769234</v>
      </c>
      <c r="E22" s="92">
        <f>SUM(E14:E21)</f>
        <v>1771</v>
      </c>
      <c r="F22" s="106">
        <f>((B22/E22)-1)*100</f>
        <v>64.031620553359687</v>
      </c>
    </row>
    <row r="23" spans="1:6" ht="14.4" x14ac:dyDescent="0.3">
      <c r="A23" s="100" t="s">
        <v>131</v>
      </c>
      <c r="B23" s="101"/>
      <c r="C23" s="101"/>
      <c r="D23" s="102" t="s">
        <v>180</v>
      </c>
      <c r="E23" s="101"/>
      <c r="F23" s="102" t="s">
        <v>180</v>
      </c>
    </row>
    <row r="24" spans="1:6" ht="14.4" x14ac:dyDescent="0.3">
      <c r="A24" s="89" t="s">
        <v>14</v>
      </c>
      <c r="D24" s="90"/>
      <c r="F24" s="90"/>
    </row>
    <row r="25" spans="1:6" x14ac:dyDescent="0.25">
      <c r="A25" s="43" t="s">
        <v>135</v>
      </c>
      <c r="B25" s="3">
        <v>11554</v>
      </c>
      <c r="C25" s="3">
        <v>11727</v>
      </c>
      <c r="D25" s="90">
        <v>-1.4752281060799863</v>
      </c>
      <c r="E25" s="3">
        <v>6384</v>
      </c>
      <c r="F25" s="90">
        <v>80.983709273182953</v>
      </c>
    </row>
    <row r="26" spans="1:6" x14ac:dyDescent="0.25">
      <c r="A26" s="43" t="s">
        <v>173</v>
      </c>
      <c r="B26" s="3">
        <v>24826</v>
      </c>
      <c r="C26" s="3">
        <v>11234</v>
      </c>
      <c r="D26" s="90">
        <v>120.98985223428878</v>
      </c>
      <c r="E26" s="3">
        <v>22660</v>
      </c>
      <c r="F26" s="90">
        <v>9.5586937334510154</v>
      </c>
    </row>
    <row r="27" spans="1:6" x14ac:dyDescent="0.25">
      <c r="A27" s="43" t="s">
        <v>132</v>
      </c>
      <c r="B27" s="3">
        <v>14610</v>
      </c>
      <c r="C27" s="3">
        <v>10724</v>
      </c>
      <c r="D27" s="90">
        <v>36.236478925773966</v>
      </c>
      <c r="E27" s="3">
        <v>16420</v>
      </c>
      <c r="F27" s="90">
        <v>-11.0231425091352</v>
      </c>
    </row>
    <row r="28" spans="1:6" x14ac:dyDescent="0.25">
      <c r="A28" s="43" t="s">
        <v>133</v>
      </c>
      <c r="B28" s="3">
        <v>72981</v>
      </c>
      <c r="C28" s="3">
        <v>84510</v>
      </c>
      <c r="D28" s="90">
        <v>-13.642172523961662</v>
      </c>
      <c r="E28" s="3">
        <v>50994</v>
      </c>
      <c r="F28" s="90">
        <v>43.116837274973527</v>
      </c>
    </row>
    <row r="29" spans="1:6" x14ac:dyDescent="0.25">
      <c r="A29" s="43" t="s">
        <v>134</v>
      </c>
      <c r="B29" s="3">
        <v>32054</v>
      </c>
      <c r="C29" s="3">
        <v>32486</v>
      </c>
      <c r="D29" s="90">
        <v>-1.3298036077079358</v>
      </c>
      <c r="E29" s="3">
        <v>25702</v>
      </c>
      <c r="F29" s="90">
        <v>24.714030036573028</v>
      </c>
    </row>
    <row r="30" spans="1:6" x14ac:dyDescent="0.25">
      <c r="A30" s="43" t="s">
        <v>138</v>
      </c>
      <c r="B30" s="3">
        <v>1067</v>
      </c>
      <c r="C30" s="3">
        <v>532</v>
      </c>
      <c r="D30" s="90">
        <v>100.5639097744361</v>
      </c>
      <c r="E30" s="3">
        <v>155</v>
      </c>
      <c r="F30" s="90">
        <v>588.38709677419354</v>
      </c>
    </row>
    <row r="31" spans="1:6" x14ac:dyDescent="0.25">
      <c r="A31" s="43" t="s">
        <v>175</v>
      </c>
      <c r="B31" s="3">
        <v>647</v>
      </c>
      <c r="C31" s="3">
        <v>97</v>
      </c>
      <c r="D31" s="90">
        <v>567.01030927835052</v>
      </c>
      <c r="E31" s="3">
        <v>62</v>
      </c>
      <c r="F31" s="90">
        <v>943.54838709677415</v>
      </c>
    </row>
    <row r="32" spans="1:6" x14ac:dyDescent="0.25">
      <c r="A32" s="43" t="s">
        <v>139</v>
      </c>
      <c r="B32" s="3">
        <v>1117</v>
      </c>
      <c r="C32" s="3">
        <v>4890</v>
      </c>
      <c r="D32" s="90">
        <v>-77.157464212678946</v>
      </c>
      <c r="E32" s="3">
        <v>2615</v>
      </c>
      <c r="F32" s="90">
        <v>-57.284894837476095</v>
      </c>
    </row>
    <row r="33" spans="1:6" ht="14.4" x14ac:dyDescent="0.3">
      <c r="A33" s="91" t="s">
        <v>176</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135</v>
      </c>
      <c r="B35" s="3">
        <v>53</v>
      </c>
      <c r="C35" s="3">
        <v>80</v>
      </c>
      <c r="D35" s="90">
        <v>-33.75</v>
      </c>
      <c r="E35" s="3">
        <v>55</v>
      </c>
      <c r="F35" s="90">
        <v>-3.6363636363636362</v>
      </c>
    </row>
    <row r="36" spans="1:6" x14ac:dyDescent="0.25">
      <c r="A36" s="43" t="s">
        <v>173</v>
      </c>
      <c r="B36" s="3">
        <v>2489</v>
      </c>
      <c r="C36" s="3">
        <v>1351</v>
      </c>
      <c r="D36" s="90">
        <v>84.233900814211694</v>
      </c>
      <c r="E36" s="3">
        <v>1372</v>
      </c>
      <c r="F36" s="90">
        <v>81.413994169096213</v>
      </c>
    </row>
    <row r="37" spans="1:6" x14ac:dyDescent="0.25">
      <c r="A37" s="43" t="s">
        <v>132</v>
      </c>
      <c r="B37" s="3">
        <v>797</v>
      </c>
      <c r="C37" s="3">
        <v>2774</v>
      </c>
      <c r="D37" s="90">
        <v>-71.268925739005056</v>
      </c>
      <c r="E37" s="3">
        <v>143</v>
      </c>
      <c r="F37" s="90">
        <v>457.34265734265733</v>
      </c>
    </row>
    <row r="38" spans="1:6" x14ac:dyDescent="0.25">
      <c r="A38" s="43" t="s">
        <v>133</v>
      </c>
      <c r="B38" s="3">
        <v>23354</v>
      </c>
      <c r="C38" s="3">
        <v>25332</v>
      </c>
      <c r="D38" s="90">
        <v>-7.8083057003000151</v>
      </c>
      <c r="E38" s="3">
        <v>18568</v>
      </c>
      <c r="F38" s="90">
        <v>25.775527789745801</v>
      </c>
    </row>
    <row r="39" spans="1:6" x14ac:dyDescent="0.25">
      <c r="A39" s="43" t="s">
        <v>134</v>
      </c>
      <c r="B39" s="3">
        <v>7141</v>
      </c>
      <c r="C39" s="3">
        <v>4596</v>
      </c>
      <c r="D39" s="90">
        <v>55.374238468233251</v>
      </c>
      <c r="E39" s="3">
        <v>3861</v>
      </c>
      <c r="F39" s="90">
        <v>84.952084952084945</v>
      </c>
    </row>
    <row r="40" spans="1:6" x14ac:dyDescent="0.25">
      <c r="A40" s="43" t="s">
        <v>138</v>
      </c>
      <c r="B40" s="3">
        <v>0</v>
      </c>
      <c r="C40" s="3">
        <v>0</v>
      </c>
      <c r="D40" s="90" t="s">
        <v>180</v>
      </c>
      <c r="E40" s="3">
        <v>0</v>
      </c>
      <c r="F40" s="90" t="s">
        <v>180</v>
      </c>
    </row>
    <row r="41" spans="1:6" x14ac:dyDescent="0.25">
      <c r="A41" s="43" t="s">
        <v>175</v>
      </c>
      <c r="B41" s="3">
        <v>0</v>
      </c>
      <c r="C41" s="3">
        <v>80</v>
      </c>
      <c r="D41" s="90">
        <v>-100</v>
      </c>
      <c r="E41" s="3">
        <v>0</v>
      </c>
      <c r="F41" s="90" t="s">
        <v>180</v>
      </c>
    </row>
    <row r="42" spans="1:6" x14ac:dyDescent="0.25">
      <c r="A42" s="43" t="s">
        <v>139</v>
      </c>
      <c r="B42" s="3">
        <v>0</v>
      </c>
      <c r="C42" s="3">
        <v>0</v>
      </c>
      <c r="D42" s="90" t="s">
        <v>180</v>
      </c>
      <c r="E42" s="3">
        <v>500</v>
      </c>
      <c r="F42" s="90">
        <v>-100</v>
      </c>
    </row>
    <row r="43" spans="1:6" ht="14.4" x14ac:dyDescent="0.3">
      <c r="A43" s="91" t="s">
        <v>177</v>
      </c>
      <c r="B43" s="95">
        <v>33834</v>
      </c>
      <c r="C43" s="95">
        <v>34213</v>
      </c>
      <c r="D43" s="106">
        <f>((B43/C43)-1)*100</f>
        <v>-1.1077660538391876</v>
      </c>
      <c r="E43" s="95">
        <f>SUM(E35:E42)</f>
        <v>24499</v>
      </c>
      <c r="F43" s="106">
        <f>((B43/E43)-1)*100</f>
        <v>38.10359606514551</v>
      </c>
    </row>
    <row r="44" spans="1:6" ht="14.4" x14ac:dyDescent="0.3">
      <c r="A44" s="100" t="s">
        <v>184</v>
      </c>
      <c r="B44" s="101"/>
      <c r="C44" s="101"/>
      <c r="D44" s="102" t="s">
        <v>180</v>
      </c>
      <c r="E44" s="101"/>
      <c r="F44" s="102" t="s">
        <v>180</v>
      </c>
    </row>
    <row r="45" spans="1:6" ht="14.4" x14ac:dyDescent="0.3">
      <c r="A45" s="89" t="s">
        <v>14</v>
      </c>
      <c r="D45" s="90"/>
      <c r="F45" s="90"/>
    </row>
    <row r="46" spans="1:6" x14ac:dyDescent="0.25">
      <c r="A46" s="43" t="s">
        <v>135</v>
      </c>
      <c r="B46" s="96">
        <v>2540441301.1700001</v>
      </c>
      <c r="C46" s="96">
        <v>2689823264.5700002</v>
      </c>
      <c r="D46" s="90">
        <v>-5.5535977165354975</v>
      </c>
      <c r="E46" s="96">
        <v>1171950702.4200001</v>
      </c>
      <c r="F46" s="90">
        <v>116.7703211341704</v>
      </c>
    </row>
    <row r="47" spans="1:6" x14ac:dyDescent="0.25">
      <c r="A47" s="43" t="s">
        <v>173</v>
      </c>
      <c r="B47" s="96">
        <v>7573540749.7399998</v>
      </c>
      <c r="C47" s="96">
        <v>3388926579.9250002</v>
      </c>
      <c r="D47" s="90">
        <v>123.47904479853349</v>
      </c>
      <c r="E47" s="96">
        <v>5391735407.2449999</v>
      </c>
      <c r="F47" s="90">
        <v>40.465734642008904</v>
      </c>
    </row>
    <row r="48" spans="1:6" x14ac:dyDescent="0.25">
      <c r="A48" s="43" t="s">
        <v>132</v>
      </c>
      <c r="B48" s="96">
        <v>4731044838.1400003</v>
      </c>
      <c r="C48" s="96">
        <v>3701883739.0100002</v>
      </c>
      <c r="D48" s="90">
        <v>27.801010828212291</v>
      </c>
      <c r="E48" s="96">
        <v>3986746927.7950001</v>
      </c>
      <c r="F48" s="90">
        <v>18.669304167662794</v>
      </c>
    </row>
    <row r="49" spans="1:6" x14ac:dyDescent="0.25">
      <c r="A49" s="43" t="s">
        <v>133</v>
      </c>
      <c r="B49" s="96">
        <v>33153690352.77</v>
      </c>
      <c r="C49" s="96">
        <v>41308138556.739998</v>
      </c>
      <c r="D49" s="90">
        <v>-19.74053658401774</v>
      </c>
      <c r="E49" s="96">
        <v>13267423647.540001</v>
      </c>
      <c r="F49" s="90">
        <v>149.88793026833994</v>
      </c>
    </row>
    <row r="50" spans="1:6" x14ac:dyDescent="0.25">
      <c r="A50" s="43" t="s">
        <v>134</v>
      </c>
      <c r="B50" s="96">
        <v>10175781581.469999</v>
      </c>
      <c r="C50" s="96">
        <v>10598629582.35</v>
      </c>
      <c r="D50" s="90">
        <v>-3.9896478841394161</v>
      </c>
      <c r="E50" s="96">
        <v>6096388762.2200003</v>
      </c>
      <c r="F50" s="90">
        <v>66.914906157731451</v>
      </c>
    </row>
    <row r="51" spans="1:6" x14ac:dyDescent="0.25">
      <c r="A51" s="43" t="s">
        <v>138</v>
      </c>
      <c r="B51" s="96">
        <v>195500254.493</v>
      </c>
      <c r="C51" s="96">
        <v>104542755.01800001</v>
      </c>
      <c r="D51" s="90">
        <v>87.005072192079751</v>
      </c>
      <c r="E51" s="96">
        <v>22533250.010000002</v>
      </c>
      <c r="F51" s="90">
        <v>767.60788792668257</v>
      </c>
    </row>
    <row r="52" spans="1:6" x14ac:dyDescent="0.25">
      <c r="A52" s="43" t="s">
        <v>175</v>
      </c>
      <c r="B52" s="96">
        <v>92346317.064999998</v>
      </c>
      <c r="C52" s="96">
        <v>15036409.99</v>
      </c>
      <c r="D52" s="90">
        <v>514.15136409831291</v>
      </c>
      <c r="E52" s="96">
        <v>8713469.9940000009</v>
      </c>
      <c r="F52" s="90">
        <v>959.81104116487063</v>
      </c>
    </row>
    <row r="53" spans="1:6" x14ac:dyDescent="0.25">
      <c r="A53" s="43" t="s">
        <v>139</v>
      </c>
      <c r="B53" s="96">
        <v>70674825.079999998</v>
      </c>
      <c r="C53" s="96">
        <v>299796761.60000002</v>
      </c>
      <c r="D53" s="90">
        <v>-76.42575433343174</v>
      </c>
      <c r="E53" s="96">
        <v>183746405.63</v>
      </c>
      <c r="F53" s="90">
        <v>-61.536757773475038</v>
      </c>
    </row>
    <row r="54" spans="1:6" ht="14.4" x14ac:dyDescent="0.3">
      <c r="A54" s="91" t="s">
        <v>176</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180</v>
      </c>
      <c r="E55" s="98"/>
      <c r="F55" s="90"/>
    </row>
    <row r="56" spans="1:6" x14ac:dyDescent="0.25">
      <c r="A56" s="43" t="s">
        <v>135</v>
      </c>
      <c r="B56" s="96">
        <v>501372</v>
      </c>
      <c r="C56" s="96">
        <v>699773.6</v>
      </c>
      <c r="D56" s="90">
        <v>-28.352255643825369</v>
      </c>
      <c r="E56" s="96">
        <v>448020</v>
      </c>
      <c r="F56" s="90">
        <v>11.908396946564885</v>
      </c>
    </row>
    <row r="57" spans="1:6" x14ac:dyDescent="0.25">
      <c r="A57" s="43" t="s">
        <v>173</v>
      </c>
      <c r="B57" s="96">
        <v>17475613.100000001</v>
      </c>
      <c r="C57" s="96">
        <v>9029810.6199999992</v>
      </c>
      <c r="D57" s="90">
        <v>93.532443097904121</v>
      </c>
      <c r="E57" s="96">
        <v>10119526.539999999</v>
      </c>
      <c r="F57" s="90">
        <v>72.692003236744341</v>
      </c>
    </row>
    <row r="58" spans="1:6" x14ac:dyDescent="0.25">
      <c r="A58" s="43" t="s">
        <v>132</v>
      </c>
      <c r="B58" s="96">
        <v>12991581.050000001</v>
      </c>
      <c r="C58" s="96">
        <v>33888032.200000003</v>
      </c>
      <c r="D58" s="90">
        <v>-61.66321793686209</v>
      </c>
      <c r="E58" s="96">
        <v>532160.03</v>
      </c>
      <c r="F58" s="90">
        <v>2341.2921522873485</v>
      </c>
    </row>
    <row r="59" spans="1:6" x14ac:dyDescent="0.25">
      <c r="A59" s="43" t="s">
        <v>133</v>
      </c>
      <c r="B59" s="96">
        <v>486546800.80000001</v>
      </c>
      <c r="C59" s="96">
        <v>558992679.58000004</v>
      </c>
      <c r="D59" s="90">
        <v>-12.960076478001886</v>
      </c>
      <c r="E59" s="96">
        <v>155970466.88</v>
      </c>
      <c r="F59" s="90">
        <v>211.94803127334208</v>
      </c>
    </row>
    <row r="60" spans="1:6" x14ac:dyDescent="0.25">
      <c r="A60" s="43" t="s">
        <v>134</v>
      </c>
      <c r="B60" s="96">
        <v>63882831.740000002</v>
      </c>
      <c r="C60" s="96">
        <v>44850736.100000001</v>
      </c>
      <c r="D60" s="90">
        <v>42.434299400495235</v>
      </c>
      <c r="E60" s="96">
        <v>30103015.66</v>
      </c>
      <c r="F60" s="90">
        <v>112.2140600846367</v>
      </c>
    </row>
    <row r="61" spans="1:6" x14ac:dyDescent="0.25">
      <c r="A61" s="43" t="s">
        <v>138</v>
      </c>
      <c r="B61" s="96">
        <v>0</v>
      </c>
      <c r="C61" s="96">
        <v>0</v>
      </c>
      <c r="D61" s="90" t="s">
        <v>180</v>
      </c>
      <c r="E61" s="96">
        <v>0</v>
      </c>
      <c r="F61" s="90" t="s">
        <v>180</v>
      </c>
    </row>
    <row r="62" spans="1:6" x14ac:dyDescent="0.25">
      <c r="A62" s="43" t="s">
        <v>175</v>
      </c>
      <c r="B62" s="96">
        <v>0</v>
      </c>
      <c r="C62" s="96">
        <v>134421.6</v>
      </c>
      <c r="D62" s="90">
        <v>-100</v>
      </c>
      <c r="E62" s="96">
        <v>0</v>
      </c>
      <c r="F62" s="90" t="s">
        <v>180</v>
      </c>
    </row>
    <row r="63" spans="1:6" x14ac:dyDescent="0.25">
      <c r="A63" s="43" t="s">
        <v>139</v>
      </c>
      <c r="B63" s="96">
        <v>0</v>
      </c>
      <c r="C63" s="96">
        <v>0</v>
      </c>
      <c r="D63" s="90" t="s">
        <v>180</v>
      </c>
      <c r="E63" s="96">
        <v>785000</v>
      </c>
      <c r="F63" s="90">
        <v>-100</v>
      </c>
    </row>
    <row r="64" spans="1:6" ht="14.4" x14ac:dyDescent="0.3">
      <c r="A64" s="91" t="s">
        <v>177</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136</v>
      </c>
      <c r="B65" s="101"/>
      <c r="C65" s="101"/>
      <c r="D65" s="102" t="s">
        <v>180</v>
      </c>
      <c r="E65" s="101"/>
      <c r="F65" s="102" t="s">
        <v>180</v>
      </c>
    </row>
    <row r="66" spans="1:7" ht="14.4" x14ac:dyDescent="0.3">
      <c r="A66" s="89" t="s">
        <v>14</v>
      </c>
    </row>
    <row r="67" spans="1:7" x14ac:dyDescent="0.25">
      <c r="A67" s="43" t="s">
        <v>135</v>
      </c>
      <c r="B67" s="3">
        <v>2873</v>
      </c>
      <c r="C67" s="3">
        <v>4162</v>
      </c>
      <c r="D67" s="90">
        <v>-30.970687169629983</v>
      </c>
      <c r="E67" s="3">
        <v>3174</v>
      </c>
      <c r="F67" s="90">
        <v>-9.4833018273471961</v>
      </c>
    </row>
    <row r="68" spans="1:7" x14ac:dyDescent="0.25">
      <c r="A68" s="43" t="s">
        <v>173</v>
      </c>
      <c r="B68" s="3">
        <v>7514</v>
      </c>
      <c r="C68" s="3">
        <v>5173</v>
      </c>
      <c r="D68" s="90">
        <v>45.254204523487338</v>
      </c>
      <c r="E68" s="3">
        <v>6485</v>
      </c>
      <c r="F68" s="90">
        <v>15.867386276021589</v>
      </c>
    </row>
    <row r="69" spans="1:7" x14ac:dyDescent="0.25">
      <c r="A69" s="43" t="s">
        <v>132</v>
      </c>
      <c r="B69" s="3">
        <v>5086</v>
      </c>
      <c r="C69" s="3">
        <v>4456</v>
      </c>
      <c r="D69" s="90">
        <v>14.138240574506284</v>
      </c>
      <c r="E69" s="3">
        <v>3641</v>
      </c>
      <c r="F69" s="90">
        <v>39.686899203515516</v>
      </c>
    </row>
    <row r="70" spans="1:7" x14ac:dyDescent="0.25">
      <c r="A70" s="43" t="s">
        <v>133</v>
      </c>
      <c r="B70" s="3">
        <v>24502</v>
      </c>
      <c r="C70" s="3">
        <v>23341</v>
      </c>
      <c r="D70" s="90">
        <v>4.9740799451608764</v>
      </c>
      <c r="E70" s="3">
        <v>27863</v>
      </c>
      <c r="F70" s="90">
        <v>-12.062591967842659</v>
      </c>
    </row>
    <row r="71" spans="1:7" x14ac:dyDescent="0.25">
      <c r="A71" s="43" t="s">
        <v>134</v>
      </c>
      <c r="B71" s="3">
        <v>16409</v>
      </c>
      <c r="C71" s="3">
        <v>16682</v>
      </c>
      <c r="D71" s="90">
        <v>-1.6364944251288815</v>
      </c>
      <c r="E71" s="3">
        <v>16736</v>
      </c>
      <c r="F71" s="90">
        <v>-1.9538718929254302</v>
      </c>
    </row>
    <row r="72" spans="1:7" x14ac:dyDescent="0.25">
      <c r="A72" s="43" t="s">
        <v>138</v>
      </c>
      <c r="B72" s="3">
        <v>880</v>
      </c>
      <c r="C72" s="3">
        <v>1262</v>
      </c>
      <c r="D72" s="90">
        <v>-30.269413629160063</v>
      </c>
      <c r="E72" s="3">
        <v>296</v>
      </c>
      <c r="F72" s="90">
        <v>197.29729729729729</v>
      </c>
    </row>
    <row r="73" spans="1:7" x14ac:dyDescent="0.25">
      <c r="A73" s="43" t="s">
        <v>175</v>
      </c>
      <c r="B73" s="3">
        <v>188</v>
      </c>
      <c r="C73" s="3">
        <v>463</v>
      </c>
      <c r="D73" s="90">
        <v>-59.395248380129594</v>
      </c>
      <c r="E73" s="3">
        <v>237</v>
      </c>
      <c r="F73" s="90">
        <v>-20.675105485232066</v>
      </c>
    </row>
    <row r="74" spans="1:7" x14ac:dyDescent="0.25">
      <c r="A74" s="43" t="s">
        <v>139</v>
      </c>
      <c r="B74" s="3">
        <v>552</v>
      </c>
      <c r="C74" s="3">
        <v>230</v>
      </c>
      <c r="D74" s="90">
        <v>140</v>
      </c>
      <c r="E74" s="3">
        <v>850</v>
      </c>
      <c r="F74" s="90">
        <v>-35.058823529411768</v>
      </c>
    </row>
    <row r="75" spans="1:7" ht="14.4" x14ac:dyDescent="0.3">
      <c r="A75" s="89" t="s">
        <v>15</v>
      </c>
      <c r="B75" s="3"/>
      <c r="C75" s="3"/>
      <c r="E75" s="3"/>
      <c r="F75" s="90"/>
    </row>
    <row r="76" spans="1:7" x14ac:dyDescent="0.25">
      <c r="A76" s="43" t="s">
        <v>135</v>
      </c>
      <c r="B76" s="3">
        <v>115</v>
      </c>
      <c r="C76" s="3">
        <v>90</v>
      </c>
      <c r="D76" s="90">
        <v>27.777777777777779</v>
      </c>
      <c r="E76" s="3">
        <v>52</v>
      </c>
      <c r="F76" s="90">
        <v>121.15384615384615</v>
      </c>
    </row>
    <row r="77" spans="1:7" x14ac:dyDescent="0.25">
      <c r="A77" s="43" t="s">
        <v>173</v>
      </c>
      <c r="B77" s="3">
        <v>1598</v>
      </c>
      <c r="C77" s="3">
        <v>5965</v>
      </c>
      <c r="D77" s="90">
        <v>-73.210393964794633</v>
      </c>
      <c r="E77" s="3">
        <v>407</v>
      </c>
      <c r="F77" s="90">
        <v>292.62899262899265</v>
      </c>
      <c r="G77" s="99"/>
    </row>
    <row r="78" spans="1:7" x14ac:dyDescent="0.25">
      <c r="A78" s="43" t="s">
        <v>132</v>
      </c>
      <c r="B78" s="3">
        <v>2522</v>
      </c>
      <c r="C78" s="3">
        <v>4182</v>
      </c>
      <c r="D78" s="90">
        <v>-39.69392635102821</v>
      </c>
      <c r="E78" s="3">
        <v>1217</v>
      </c>
      <c r="F78" s="90">
        <v>107.23089564502877</v>
      </c>
      <c r="G78" s="99"/>
    </row>
    <row r="79" spans="1:7" x14ac:dyDescent="0.25">
      <c r="A79" s="43" t="s">
        <v>133</v>
      </c>
      <c r="B79" s="3">
        <v>67103</v>
      </c>
      <c r="C79" s="3">
        <v>65902</v>
      </c>
      <c r="D79" s="90">
        <v>1.8224029619738398</v>
      </c>
      <c r="E79" s="3">
        <v>46702</v>
      </c>
      <c r="F79" s="90">
        <v>43.683354031947239</v>
      </c>
      <c r="G79" s="99"/>
    </row>
    <row r="80" spans="1:7" x14ac:dyDescent="0.25">
      <c r="A80" s="43" t="s">
        <v>134</v>
      </c>
      <c r="B80" s="3">
        <v>21144</v>
      </c>
      <c r="C80" s="3">
        <v>18806</v>
      </c>
      <c r="D80" s="90">
        <v>12.432202488567478</v>
      </c>
      <c r="E80" s="3">
        <v>16179</v>
      </c>
      <c r="F80" s="90">
        <v>30.687928796588171</v>
      </c>
    </row>
    <row r="81" spans="1:6" x14ac:dyDescent="0.25">
      <c r="A81" s="43" t="s">
        <v>138</v>
      </c>
      <c r="B81" s="3">
        <v>0</v>
      </c>
      <c r="C81" s="3">
        <v>0</v>
      </c>
      <c r="D81" s="90" t="s">
        <v>180</v>
      </c>
      <c r="E81" s="3">
        <v>0</v>
      </c>
      <c r="F81" s="90" t="s">
        <v>180</v>
      </c>
    </row>
    <row r="82" spans="1:6" x14ac:dyDescent="0.25">
      <c r="A82" s="43" t="s">
        <v>175</v>
      </c>
      <c r="B82" s="3">
        <v>80</v>
      </c>
      <c r="C82" s="3">
        <v>80</v>
      </c>
      <c r="D82" s="90">
        <v>0</v>
      </c>
      <c r="E82" s="3">
        <v>130</v>
      </c>
      <c r="F82" s="90">
        <v>-38.461538461538467</v>
      </c>
    </row>
    <row r="83" spans="1:6" x14ac:dyDescent="0.25">
      <c r="A83" s="43" t="s">
        <v>139</v>
      </c>
      <c r="B83" s="3">
        <v>0</v>
      </c>
      <c r="C83" s="3">
        <v>0</v>
      </c>
      <c r="D83" s="90" t="s">
        <v>180</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workbookViewId="0">
      <selection activeCell="P15" sqref="P15"/>
    </sheetView>
  </sheetViews>
  <sheetFormatPr defaultRowHeight="13.2" x14ac:dyDescent="0.25"/>
  <cols>
    <col min="1" max="1" width="9.6640625" bestFit="1" customWidth="1"/>
    <col min="2" max="2" width="11.6640625" bestFit="1" customWidth="1"/>
    <col min="3" max="3" width="12" bestFit="1" customWidth="1"/>
    <col min="4" max="4" width="2.5546875" bestFit="1" customWidth="1"/>
    <col min="9" max="9" width="9.6640625" style="150" bestFit="1" customWidth="1"/>
  </cols>
  <sheetData>
    <row r="1" spans="1:4" x14ac:dyDescent="0.25">
      <c r="A1" t="s">
        <v>211</v>
      </c>
      <c r="B1" t="s">
        <v>212</v>
      </c>
      <c r="C1" t="s">
        <v>213</v>
      </c>
      <c r="D1" t="s">
        <v>214</v>
      </c>
    </row>
    <row r="2" spans="1:4" x14ac:dyDescent="0.25">
      <c r="A2" t="s">
        <v>215</v>
      </c>
      <c r="B2" s="149">
        <v>38713</v>
      </c>
      <c r="C2">
        <v>17296.830000000002</v>
      </c>
      <c r="D2">
        <v>1</v>
      </c>
    </row>
    <row r="3" spans="1:4" x14ac:dyDescent="0.25">
      <c r="A3" t="s">
        <v>216</v>
      </c>
      <c r="B3" s="149">
        <v>38713</v>
      </c>
      <c r="C3">
        <v>20229.37</v>
      </c>
      <c r="D3">
        <v>1</v>
      </c>
    </row>
    <row r="4" spans="1:4" x14ac:dyDescent="0.25">
      <c r="A4" t="s">
        <v>217</v>
      </c>
      <c r="B4" s="149">
        <v>38628</v>
      </c>
      <c r="C4">
        <v>10207.67</v>
      </c>
      <c r="D4">
        <v>1</v>
      </c>
    </row>
    <row r="5" spans="1:4" x14ac:dyDescent="0.25">
      <c r="A5" t="s">
        <v>218</v>
      </c>
      <c r="B5" s="149">
        <v>38713</v>
      </c>
      <c r="C5">
        <v>17257.37</v>
      </c>
      <c r="D5">
        <v>1</v>
      </c>
    </row>
    <row r="6" spans="1:4" x14ac:dyDescent="0.25">
      <c r="A6" t="s">
        <v>219</v>
      </c>
      <c r="B6" s="149">
        <v>38716</v>
      </c>
      <c r="C6">
        <v>10070.700000000001</v>
      </c>
      <c r="D6">
        <v>1</v>
      </c>
    </row>
    <row r="7" spans="1:4" x14ac:dyDescent="0.25">
      <c r="A7" t="s">
        <v>220</v>
      </c>
      <c r="B7" s="149">
        <v>38677</v>
      </c>
      <c r="C7">
        <v>28766.959999999999</v>
      </c>
      <c r="D7">
        <v>1</v>
      </c>
    </row>
    <row r="8" spans="1:4" x14ac:dyDescent="0.25">
      <c r="A8" t="s">
        <v>221</v>
      </c>
      <c r="B8" s="149">
        <v>37432</v>
      </c>
      <c r="C8">
        <v>30613.119999999999</v>
      </c>
      <c r="D8">
        <v>1</v>
      </c>
    </row>
    <row r="9" spans="1:4" x14ac:dyDescent="0.25">
      <c r="A9" t="s">
        <v>222</v>
      </c>
      <c r="B9" s="149">
        <v>38425</v>
      </c>
      <c r="C9">
        <v>14581.36</v>
      </c>
      <c r="D9">
        <v>1</v>
      </c>
    </row>
    <row r="10" spans="1:4" x14ac:dyDescent="0.25">
      <c r="A10" t="s">
        <v>223</v>
      </c>
      <c r="B10" s="149">
        <v>38715</v>
      </c>
      <c r="C10">
        <v>17673.63</v>
      </c>
      <c r="D10">
        <v>1</v>
      </c>
    </row>
    <row r="11" spans="1:4" x14ac:dyDescent="0.25">
      <c r="A11" t="s">
        <v>224</v>
      </c>
      <c r="B11" s="149">
        <v>38715</v>
      </c>
      <c r="C11">
        <v>34075.21</v>
      </c>
      <c r="D11">
        <v>1</v>
      </c>
    </row>
    <row r="12" spans="1:4" x14ac:dyDescent="0.25">
      <c r="A12" t="s">
        <v>225</v>
      </c>
      <c r="B12" s="149">
        <v>38680</v>
      </c>
      <c r="C12">
        <v>18105.080000000002</v>
      </c>
      <c r="D12">
        <v>1</v>
      </c>
    </row>
    <row r="13" spans="1:4" x14ac:dyDescent="0.25">
      <c r="A13" t="s">
        <v>226</v>
      </c>
      <c r="B13" s="149">
        <v>38604</v>
      </c>
      <c r="C13">
        <v>28742.13</v>
      </c>
      <c r="D13">
        <v>1</v>
      </c>
    </row>
    <row r="14" spans="1:4" x14ac:dyDescent="0.25">
      <c r="A14" t="s">
        <v>227</v>
      </c>
      <c r="B14" s="149">
        <v>38709</v>
      </c>
      <c r="C14">
        <v>10955.45</v>
      </c>
      <c r="D14">
        <v>1</v>
      </c>
    </row>
    <row r="15" spans="1:4" x14ac:dyDescent="0.25">
      <c r="A15" t="s">
        <v>228</v>
      </c>
      <c r="B15" s="149">
        <v>38580</v>
      </c>
      <c r="C15">
        <v>2321.6</v>
      </c>
      <c r="D15">
        <v>1</v>
      </c>
    </row>
    <row r="16" spans="1:4" x14ac:dyDescent="0.25">
      <c r="A16" t="s">
        <v>229</v>
      </c>
      <c r="B16" s="149">
        <v>38709</v>
      </c>
      <c r="C16">
        <v>2183.41</v>
      </c>
      <c r="D16">
        <v>1</v>
      </c>
    </row>
    <row r="17" spans="1:4" x14ac:dyDescent="0.25">
      <c r="A17" t="s">
        <v>230</v>
      </c>
      <c r="B17" s="149">
        <v>38663</v>
      </c>
      <c r="C17">
        <v>14154.09</v>
      </c>
      <c r="D17">
        <v>1</v>
      </c>
    </row>
    <row r="18" spans="1:4" x14ac:dyDescent="0.25">
      <c r="A18" t="s">
        <v>231</v>
      </c>
      <c r="B18" s="149">
        <v>38663</v>
      </c>
      <c r="C18">
        <v>43569.17</v>
      </c>
      <c r="D18">
        <v>1</v>
      </c>
    </row>
    <row r="19" spans="1:4" x14ac:dyDescent="0.25">
      <c r="A19" t="s">
        <v>232</v>
      </c>
      <c r="B19" s="149">
        <v>38715</v>
      </c>
      <c r="C19">
        <v>25723.24</v>
      </c>
      <c r="D19">
        <v>1</v>
      </c>
    </row>
    <row r="20" spans="1:4" x14ac:dyDescent="0.25">
      <c r="A20" t="s">
        <v>233</v>
      </c>
      <c r="B20" s="149">
        <v>38716</v>
      </c>
      <c r="C20">
        <v>18207.32</v>
      </c>
      <c r="D20">
        <v>1</v>
      </c>
    </row>
    <row r="21" spans="1:4" x14ac:dyDescent="0.25">
      <c r="A21" t="s">
        <v>234</v>
      </c>
      <c r="B21" s="149">
        <v>38615</v>
      </c>
      <c r="C21">
        <v>4728.4799999999996</v>
      </c>
      <c r="D21">
        <v>1</v>
      </c>
    </row>
    <row r="22" spans="1:4" x14ac:dyDescent="0.25">
      <c r="A22" t="s">
        <v>235</v>
      </c>
      <c r="B22" s="149">
        <v>38716</v>
      </c>
      <c r="C22">
        <v>23744.76</v>
      </c>
      <c r="D22">
        <v>1</v>
      </c>
    </row>
    <row r="23" spans="1:4" x14ac:dyDescent="0.25">
      <c r="A23" t="s">
        <v>236</v>
      </c>
      <c r="B23" s="149">
        <v>38715</v>
      </c>
      <c r="C23">
        <v>24993.42</v>
      </c>
      <c r="D23">
        <v>1</v>
      </c>
    </row>
    <row r="24" spans="1:4" x14ac:dyDescent="0.25">
      <c r="A24" t="s">
        <v>237</v>
      </c>
      <c r="B24" s="149">
        <v>38716</v>
      </c>
      <c r="C24">
        <v>2895.12</v>
      </c>
      <c r="D24">
        <v>1</v>
      </c>
    </row>
    <row r="25" spans="1:4" x14ac:dyDescent="0.25">
      <c r="A25" t="s">
        <v>238</v>
      </c>
      <c r="B25" s="149">
        <v>38699</v>
      </c>
      <c r="C25">
        <v>28328.49</v>
      </c>
      <c r="D25">
        <v>1</v>
      </c>
    </row>
    <row r="26" spans="1:4" x14ac:dyDescent="0.25">
      <c r="A26" t="s">
        <v>239</v>
      </c>
      <c r="B26" s="149">
        <v>42195</v>
      </c>
      <c r="C26">
        <v>67821.078360950007</v>
      </c>
      <c r="D26">
        <v>1</v>
      </c>
    </row>
    <row r="27" spans="1:4" x14ac:dyDescent="0.25">
      <c r="A27" t="s">
        <v>240</v>
      </c>
      <c r="B27" s="149">
        <v>38709</v>
      </c>
      <c r="C27">
        <v>1445.21</v>
      </c>
      <c r="D27">
        <v>1</v>
      </c>
    </row>
    <row r="28" spans="1:4" x14ac:dyDescent="0.25">
      <c r="A28" t="s">
        <v>241</v>
      </c>
      <c r="B28" s="149">
        <v>38673</v>
      </c>
      <c r="C28">
        <v>110.01</v>
      </c>
      <c r="D28">
        <v>1</v>
      </c>
    </row>
    <row r="29" spans="1:4" x14ac:dyDescent="0.25">
      <c r="A29" t="s">
        <v>242</v>
      </c>
      <c r="B29" s="149">
        <v>38709</v>
      </c>
      <c r="C29">
        <v>34691.21</v>
      </c>
      <c r="D29">
        <v>1</v>
      </c>
    </row>
    <row r="30" spans="1:4" x14ac:dyDescent="0.25">
      <c r="A30" t="s">
        <v>243</v>
      </c>
      <c r="B30" s="149">
        <v>38716</v>
      </c>
      <c r="C30">
        <v>14859.1</v>
      </c>
      <c r="D30">
        <v>1</v>
      </c>
    </row>
    <row r="31" spans="1:4" x14ac:dyDescent="0.25">
      <c r="A31" t="s">
        <v>244</v>
      </c>
      <c r="B31" s="149">
        <v>38708</v>
      </c>
      <c r="C31">
        <v>1357.01</v>
      </c>
      <c r="D31">
        <v>1</v>
      </c>
    </row>
    <row r="32" spans="1:4" x14ac:dyDescent="0.25">
      <c r="A32" t="s">
        <v>245</v>
      </c>
      <c r="B32" s="149">
        <v>38713</v>
      </c>
      <c r="C32">
        <v>17869.22</v>
      </c>
      <c r="D32">
        <v>1</v>
      </c>
    </row>
    <row r="33" spans="1:4" x14ac:dyDescent="0.25">
      <c r="A33" t="s">
        <v>246</v>
      </c>
      <c r="B33" s="149">
        <v>38713</v>
      </c>
      <c r="C33">
        <v>30401.200000000001</v>
      </c>
      <c r="D33">
        <v>1</v>
      </c>
    </row>
    <row r="34" spans="1:4" x14ac:dyDescent="0.25">
      <c r="A34" t="s">
        <v>247</v>
      </c>
      <c r="B34" s="149">
        <v>38709</v>
      </c>
      <c r="C34">
        <v>16626.419999999998</v>
      </c>
      <c r="D34">
        <v>1</v>
      </c>
    </row>
    <row r="35" spans="1:4" x14ac:dyDescent="0.25">
      <c r="A35" t="s">
        <v>248</v>
      </c>
      <c r="B35" s="149">
        <v>38713</v>
      </c>
      <c r="C35">
        <v>14630.23</v>
      </c>
      <c r="D35">
        <v>1</v>
      </c>
    </row>
    <row r="36" spans="1:4" x14ac:dyDescent="0.25">
      <c r="A36" t="s">
        <v>249</v>
      </c>
      <c r="B36" s="149">
        <v>38713</v>
      </c>
      <c r="C36">
        <v>1547.81</v>
      </c>
      <c r="D36">
        <v>1</v>
      </c>
    </row>
    <row r="37" spans="1:4" x14ac:dyDescent="0.25">
      <c r="A37" t="s">
        <v>250</v>
      </c>
      <c r="B37" s="149">
        <v>38713</v>
      </c>
      <c r="C37">
        <v>590.19000000000005</v>
      </c>
      <c r="D37">
        <v>1</v>
      </c>
    </row>
    <row r="38" spans="1:4" x14ac:dyDescent="0.25">
      <c r="A38" t="s">
        <v>251</v>
      </c>
      <c r="B38" s="149">
        <v>38713</v>
      </c>
      <c r="C38">
        <v>1846.94</v>
      </c>
      <c r="D38">
        <v>1</v>
      </c>
    </row>
    <row r="39" spans="1:4" x14ac:dyDescent="0.25">
      <c r="A39" t="s">
        <v>252</v>
      </c>
      <c r="B39" s="149">
        <v>38709</v>
      </c>
      <c r="C39">
        <v>9758.19</v>
      </c>
      <c r="D39">
        <v>1</v>
      </c>
    </row>
    <row r="40" spans="1:4" x14ac:dyDescent="0.25">
      <c r="A40" t="s">
        <v>253</v>
      </c>
      <c r="B40" s="149">
        <v>38580</v>
      </c>
      <c r="C40">
        <v>673.25</v>
      </c>
      <c r="D40">
        <v>1</v>
      </c>
    </row>
    <row r="41" spans="1:4" x14ac:dyDescent="0.25">
      <c r="A41" t="s">
        <v>254</v>
      </c>
      <c r="B41" s="149">
        <v>38709</v>
      </c>
      <c r="C41">
        <v>196.52</v>
      </c>
      <c r="D41">
        <v>1</v>
      </c>
    </row>
    <row r="42" spans="1:4" x14ac:dyDescent="0.25">
      <c r="A42" t="s">
        <v>90</v>
      </c>
      <c r="B42" s="149">
        <v>41849</v>
      </c>
      <c r="C42">
        <v>22461.45680964</v>
      </c>
      <c r="D42">
        <v>1</v>
      </c>
    </row>
    <row r="43" spans="1:4" x14ac:dyDescent="0.25">
      <c r="A43" t="s">
        <v>255</v>
      </c>
      <c r="B43" s="149">
        <v>42122</v>
      </c>
      <c r="C43">
        <v>9390.5427286199993</v>
      </c>
      <c r="D43">
        <v>1</v>
      </c>
    </row>
    <row r="44" spans="1:4" x14ac:dyDescent="0.25">
      <c r="A44" t="s">
        <v>256</v>
      </c>
      <c r="B44" s="149">
        <v>42480</v>
      </c>
      <c r="C44">
        <v>10466.885065210001</v>
      </c>
      <c r="D44">
        <v>1</v>
      </c>
    </row>
    <row r="45" spans="1:4" x14ac:dyDescent="0.25">
      <c r="A45" t="s">
        <v>257</v>
      </c>
      <c r="B45" s="149">
        <v>42524</v>
      </c>
      <c r="C45">
        <v>10562.33998273</v>
      </c>
      <c r="D45">
        <v>1</v>
      </c>
    </row>
    <row r="46" spans="1:4" x14ac:dyDescent="0.25">
      <c r="A46" t="s">
        <v>258</v>
      </c>
      <c r="B46" s="149">
        <v>41967</v>
      </c>
      <c r="C46">
        <v>25297.640064309999</v>
      </c>
      <c r="D46">
        <v>1</v>
      </c>
    </row>
    <row r="47" spans="1:4" x14ac:dyDescent="0.25">
      <c r="A47" t="s">
        <v>259</v>
      </c>
      <c r="B47" s="149">
        <v>41849</v>
      </c>
      <c r="C47">
        <v>4482.8823280400002</v>
      </c>
      <c r="D47">
        <v>1</v>
      </c>
    </row>
    <row r="48" spans="1:4" x14ac:dyDescent="0.25">
      <c r="A48" t="s">
        <v>260</v>
      </c>
      <c r="B48" s="149">
        <v>41849</v>
      </c>
      <c r="C48">
        <v>4264.0820106800002</v>
      </c>
      <c r="D48">
        <v>1</v>
      </c>
    </row>
    <row r="49" spans="1:4" x14ac:dyDescent="0.25">
      <c r="A49" t="s">
        <v>92</v>
      </c>
      <c r="B49" s="149">
        <v>41849</v>
      </c>
      <c r="C49">
        <v>4599.9677435399999</v>
      </c>
      <c r="D49">
        <v>1</v>
      </c>
    </row>
    <row r="50" spans="1:4" x14ac:dyDescent="0.25">
      <c r="A50" t="s">
        <v>62</v>
      </c>
      <c r="B50" s="149">
        <v>37515</v>
      </c>
      <c r="C50">
        <v>3456.48</v>
      </c>
      <c r="D50">
        <v>1</v>
      </c>
    </row>
    <row r="51" spans="1:4" x14ac:dyDescent="0.25">
      <c r="A51" t="s">
        <v>261</v>
      </c>
      <c r="B51" s="149">
        <v>39629</v>
      </c>
      <c r="C51">
        <v>51541.23</v>
      </c>
      <c r="D51">
        <v>1</v>
      </c>
    </row>
    <row r="52" spans="1:4" x14ac:dyDescent="0.25">
      <c r="A52" t="s">
        <v>262</v>
      </c>
      <c r="B52" s="149">
        <v>37970</v>
      </c>
      <c r="C52">
        <v>1201.19</v>
      </c>
      <c r="D52">
        <v>1</v>
      </c>
    </row>
    <row r="53" spans="1:4" x14ac:dyDescent="0.25">
      <c r="A53" t="s">
        <v>105</v>
      </c>
      <c r="B53" s="149">
        <v>39587</v>
      </c>
      <c r="C53">
        <v>146.47999999999999</v>
      </c>
      <c r="D53">
        <v>1</v>
      </c>
    </row>
    <row r="54" spans="1:4" x14ac:dyDescent="0.25">
      <c r="A54" t="s">
        <v>107</v>
      </c>
      <c r="B54" s="149">
        <v>39590</v>
      </c>
      <c r="C54">
        <v>12608.67</v>
      </c>
      <c r="D54">
        <v>1</v>
      </c>
    </row>
    <row r="55" spans="1:4" x14ac:dyDescent="0.25">
      <c r="A55" t="s">
        <v>263</v>
      </c>
      <c r="B55" s="149">
        <v>38009</v>
      </c>
      <c r="C55">
        <v>999.63</v>
      </c>
      <c r="D55">
        <v>1</v>
      </c>
    </row>
    <row r="56" spans="1:4" x14ac:dyDescent="0.25">
      <c r="A56" t="s">
        <v>264</v>
      </c>
      <c r="B56" s="149">
        <v>42339</v>
      </c>
      <c r="C56">
        <v>56242.231982290003</v>
      </c>
      <c r="D56">
        <v>1</v>
      </c>
    </row>
    <row r="57" spans="1:4" x14ac:dyDescent="0.25">
      <c r="A57" t="s">
        <v>265</v>
      </c>
      <c r="B57" s="149">
        <v>39604</v>
      </c>
      <c r="C57">
        <v>61121.71</v>
      </c>
      <c r="D57">
        <v>1</v>
      </c>
    </row>
    <row r="58" spans="1:4" x14ac:dyDescent="0.25">
      <c r="A58" t="s">
        <v>266</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267</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110</v>
      </c>
      <c r="B69" s="149">
        <v>42346</v>
      </c>
      <c r="C69">
        <v>1703.8449540300001</v>
      </c>
      <c r="D69">
        <v>1</v>
      </c>
    </row>
    <row r="70" spans="1:4" x14ac:dyDescent="0.25">
      <c r="A70" t="s">
        <v>112</v>
      </c>
      <c r="B70" s="149">
        <v>38723</v>
      </c>
      <c r="C70">
        <v>641.64</v>
      </c>
      <c r="D70">
        <v>1</v>
      </c>
    </row>
    <row r="71" spans="1:4" x14ac:dyDescent="0.25">
      <c r="A71" t="s">
        <v>114</v>
      </c>
      <c r="B71" s="149">
        <v>39400</v>
      </c>
      <c r="C71">
        <v>5041.9399999999996</v>
      </c>
      <c r="D71">
        <v>1</v>
      </c>
    </row>
    <row r="72" spans="1:4" x14ac:dyDescent="0.25">
      <c r="A72" t="s">
        <v>268</v>
      </c>
      <c r="B72" s="149">
        <v>39400</v>
      </c>
      <c r="C72">
        <v>2186.16</v>
      </c>
      <c r="D72">
        <v>1</v>
      </c>
    </row>
    <row r="73" spans="1:4" x14ac:dyDescent="0.25">
      <c r="A73" t="s">
        <v>269</v>
      </c>
      <c r="B73" s="149">
        <v>39384</v>
      </c>
      <c r="C73">
        <v>92.671239999999997</v>
      </c>
      <c r="D73">
        <v>1</v>
      </c>
    </row>
    <row r="74" spans="1:4" x14ac:dyDescent="0.25">
      <c r="A74" t="s">
        <v>270</v>
      </c>
      <c r="B74" s="149">
        <v>42520</v>
      </c>
      <c r="C74">
        <v>335.62757864000002</v>
      </c>
      <c r="D74">
        <v>1</v>
      </c>
    </row>
    <row r="75" spans="1:4" x14ac:dyDescent="0.25">
      <c r="A75" t="s">
        <v>271</v>
      </c>
      <c r="B75" s="149">
        <v>41824</v>
      </c>
      <c r="C75">
        <v>253.72994224000001</v>
      </c>
      <c r="D75">
        <v>1</v>
      </c>
    </row>
    <row r="76" spans="1:4" x14ac:dyDescent="0.25">
      <c r="A76" t="s">
        <v>272</v>
      </c>
      <c r="B76" s="149">
        <v>42349</v>
      </c>
      <c r="C76">
        <v>193.77286846000001</v>
      </c>
      <c r="D76">
        <v>1</v>
      </c>
    </row>
    <row r="77" spans="1:4" x14ac:dyDescent="0.25">
      <c r="A77" t="s">
        <v>273</v>
      </c>
      <c r="B77" s="149">
        <v>42520</v>
      </c>
      <c r="C77">
        <v>435.48899929999999</v>
      </c>
      <c r="D77">
        <v>1</v>
      </c>
    </row>
    <row r="78" spans="1:4" x14ac:dyDescent="0.25">
      <c r="A78" t="s">
        <v>274</v>
      </c>
      <c r="B78" s="149">
        <v>42312</v>
      </c>
      <c r="C78">
        <v>8236.4463907900008</v>
      </c>
      <c r="D78">
        <v>1</v>
      </c>
    </row>
    <row r="79" spans="1:4" x14ac:dyDescent="0.25">
      <c r="A79" t="s">
        <v>275</v>
      </c>
      <c r="B79" s="149">
        <v>40926</v>
      </c>
      <c r="C79">
        <v>1131.78</v>
      </c>
      <c r="D79">
        <v>1</v>
      </c>
    </row>
    <row r="80" spans="1:4" x14ac:dyDescent="0.25">
      <c r="A80" t="s">
        <v>94</v>
      </c>
      <c r="B80" s="149">
        <v>42107</v>
      </c>
      <c r="C80">
        <v>672.08047084999998</v>
      </c>
      <c r="D80">
        <v>1</v>
      </c>
    </row>
    <row r="81" spans="1:4" x14ac:dyDescent="0.25">
      <c r="A81" t="s">
        <v>96</v>
      </c>
      <c r="B81" s="149">
        <v>42305</v>
      </c>
      <c r="C81">
        <v>597.8558587</v>
      </c>
      <c r="D81">
        <v>1</v>
      </c>
    </row>
    <row r="82" spans="1:4" x14ac:dyDescent="0.25">
      <c r="A82" t="s">
        <v>276</v>
      </c>
      <c r="B82" s="149">
        <v>42032</v>
      </c>
      <c r="C82">
        <v>695.5143372</v>
      </c>
      <c r="D82">
        <v>1</v>
      </c>
    </row>
    <row r="83" spans="1:4" x14ac:dyDescent="0.25">
      <c r="A83" t="s">
        <v>277</v>
      </c>
      <c r="B83" s="149">
        <v>41411</v>
      </c>
      <c r="C83">
        <v>2240.63</v>
      </c>
      <c r="D83">
        <v>1</v>
      </c>
    </row>
    <row r="84" spans="1:4" x14ac:dyDescent="0.25">
      <c r="A84" t="s">
        <v>278</v>
      </c>
      <c r="B84" s="149">
        <v>42520</v>
      </c>
      <c r="C84">
        <v>82077.662416840001</v>
      </c>
      <c r="D84">
        <v>1</v>
      </c>
    </row>
    <row r="85" spans="1:4" x14ac:dyDescent="0.25">
      <c r="A85" t="s">
        <v>98</v>
      </c>
      <c r="B85" s="149">
        <v>39590</v>
      </c>
      <c r="C85">
        <v>42495.61</v>
      </c>
      <c r="D85">
        <v>1</v>
      </c>
    </row>
    <row r="86" spans="1:4" x14ac:dyDescent="0.25">
      <c r="A86" t="s">
        <v>279</v>
      </c>
      <c r="B86" s="149">
        <v>42048</v>
      </c>
      <c r="C86">
        <v>246.82307969999999</v>
      </c>
      <c r="D86">
        <v>1</v>
      </c>
    </row>
    <row r="87" spans="1:4" x14ac:dyDescent="0.25">
      <c r="A87" t="s">
        <v>280</v>
      </c>
      <c r="B87" s="149">
        <v>42122</v>
      </c>
      <c r="C87">
        <v>10462.682748179999</v>
      </c>
      <c r="D87">
        <v>1</v>
      </c>
    </row>
    <row r="88" spans="1:4" x14ac:dyDescent="0.25">
      <c r="A88" t="s">
        <v>281</v>
      </c>
      <c r="B88" s="149">
        <v>42122</v>
      </c>
      <c r="C88">
        <v>9914.4898120199996</v>
      </c>
      <c r="D88">
        <v>1</v>
      </c>
    </row>
    <row r="89" spans="1:4" x14ac:dyDescent="0.25">
      <c r="A89" t="s">
        <v>282</v>
      </c>
      <c r="B89" s="149">
        <v>42544</v>
      </c>
      <c r="C89">
        <v>177.14090324</v>
      </c>
      <c r="D89">
        <v>1</v>
      </c>
    </row>
    <row r="90" spans="1:4" x14ac:dyDescent="0.25">
      <c r="A90" t="s">
        <v>283</v>
      </c>
      <c r="B90" s="149">
        <v>39226</v>
      </c>
      <c r="C90">
        <v>30904.43</v>
      </c>
      <c r="D90">
        <v>1</v>
      </c>
    </row>
    <row r="91" spans="1:4" x14ac:dyDescent="0.25">
      <c r="A91" t="s">
        <v>284</v>
      </c>
      <c r="B91" s="149">
        <v>41655</v>
      </c>
      <c r="C91">
        <v>9348.2787054399996</v>
      </c>
      <c r="D91">
        <v>1</v>
      </c>
    </row>
    <row r="92" spans="1:4" x14ac:dyDescent="0.25">
      <c r="A92" t="s">
        <v>285</v>
      </c>
      <c r="B92" s="149">
        <v>41800</v>
      </c>
      <c r="C92">
        <v>210.35973263</v>
      </c>
      <c r="D92">
        <v>1</v>
      </c>
    </row>
    <row r="93" spans="1:4" x14ac:dyDescent="0.25">
      <c r="A93" t="s">
        <v>286</v>
      </c>
      <c r="B93" s="149">
        <v>42193</v>
      </c>
      <c r="C93">
        <v>3470.8482101700001</v>
      </c>
      <c r="D93">
        <v>1</v>
      </c>
    </row>
    <row r="94" spans="1:4" x14ac:dyDescent="0.25">
      <c r="A94" t="s">
        <v>287</v>
      </c>
      <c r="B94" s="149">
        <v>42122</v>
      </c>
      <c r="C94">
        <v>10348.20134439</v>
      </c>
      <c r="D94">
        <v>1</v>
      </c>
    </row>
    <row r="95" spans="1:4" x14ac:dyDescent="0.25">
      <c r="A95" t="s">
        <v>288</v>
      </c>
      <c r="B95" s="149">
        <v>42548</v>
      </c>
      <c r="C95">
        <v>10305.865100000001</v>
      </c>
      <c r="D95">
        <v>1</v>
      </c>
    </row>
    <row r="96" spans="1:4" x14ac:dyDescent="0.25">
      <c r="A96" t="s">
        <v>289</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290</v>
      </c>
      <c r="B99" s="149">
        <v>40588</v>
      </c>
      <c r="C99">
        <v>24209.279999999999</v>
      </c>
      <c r="D99">
        <v>1</v>
      </c>
    </row>
    <row r="100" spans="1:4" x14ac:dyDescent="0.25">
      <c r="A100" t="s">
        <v>100</v>
      </c>
      <c r="B100" s="149">
        <v>42129</v>
      </c>
      <c r="C100">
        <v>431.46959335999998</v>
      </c>
      <c r="D100">
        <v>1</v>
      </c>
    </row>
    <row r="101" spans="1:4" x14ac:dyDescent="0.25">
      <c r="A101" t="s">
        <v>102</v>
      </c>
      <c r="B101" s="149">
        <v>42520</v>
      </c>
      <c r="C101">
        <v>635.35784243000001</v>
      </c>
      <c r="D101">
        <v>1</v>
      </c>
    </row>
    <row r="102" spans="1:4" x14ac:dyDescent="0.25">
      <c r="A102" t="s">
        <v>291</v>
      </c>
      <c r="B102" s="149">
        <v>41689</v>
      </c>
      <c r="C102">
        <v>10314.608568510001</v>
      </c>
      <c r="D102">
        <v>1</v>
      </c>
    </row>
    <row r="103" spans="1:4" x14ac:dyDescent="0.25">
      <c r="A103" t="s">
        <v>292</v>
      </c>
      <c r="B103" s="149">
        <v>42520</v>
      </c>
      <c r="C103">
        <v>335.45749834999998</v>
      </c>
      <c r="D103">
        <v>1</v>
      </c>
    </row>
    <row r="104" spans="1:4" x14ac:dyDescent="0.25">
      <c r="A104" t="s">
        <v>293</v>
      </c>
      <c r="B104" s="149">
        <v>41893</v>
      </c>
      <c r="C104">
        <v>83071.234493240001</v>
      </c>
      <c r="D104">
        <v>1</v>
      </c>
    </row>
    <row r="105" spans="1:4" x14ac:dyDescent="0.25">
      <c r="A105" t="s">
        <v>294</v>
      </c>
      <c r="B105" s="149">
        <v>42460</v>
      </c>
      <c r="C105">
        <v>664.66121383999996</v>
      </c>
      <c r="D105">
        <v>1</v>
      </c>
    </row>
    <row r="106" spans="1:4" x14ac:dyDescent="0.25">
      <c r="A106" t="s">
        <v>295</v>
      </c>
      <c r="B106" s="149">
        <v>38840</v>
      </c>
      <c r="C106">
        <v>2905.13</v>
      </c>
      <c r="D106">
        <v>1</v>
      </c>
    </row>
    <row r="107" spans="1:4" x14ac:dyDescent="0.25">
      <c r="A107" t="s">
        <v>296</v>
      </c>
      <c r="B107" s="149">
        <v>42312</v>
      </c>
      <c r="C107">
        <v>1204.3085317499999</v>
      </c>
      <c r="D107">
        <v>1</v>
      </c>
    </row>
    <row r="108" spans="1:4" x14ac:dyDescent="0.25">
      <c r="A108" t="s">
        <v>297</v>
      </c>
      <c r="B108" s="149">
        <v>42521</v>
      </c>
      <c r="C108">
        <v>12393.618495070001</v>
      </c>
      <c r="D108">
        <v>1</v>
      </c>
    </row>
    <row r="109" spans="1:4" x14ac:dyDescent="0.25">
      <c r="A109" t="s">
        <v>298</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299</v>
      </c>
      <c r="B112" s="149">
        <v>42117</v>
      </c>
      <c r="C112">
        <v>12915.166717239999</v>
      </c>
      <c r="D112">
        <v>1</v>
      </c>
    </row>
    <row r="113" spans="1:4" x14ac:dyDescent="0.25">
      <c r="A113" t="s">
        <v>300</v>
      </c>
      <c r="B113" s="149">
        <v>42030</v>
      </c>
      <c r="C113">
        <v>42581.471937620001</v>
      </c>
      <c r="D113">
        <v>1</v>
      </c>
    </row>
    <row r="114" spans="1:4" x14ac:dyDescent="0.25">
      <c r="A114" t="s">
        <v>301</v>
      </c>
      <c r="B114" s="149">
        <v>42221</v>
      </c>
      <c r="C114">
        <v>5959.86148727</v>
      </c>
      <c r="D114">
        <v>1</v>
      </c>
    </row>
    <row r="115" spans="1:4" x14ac:dyDescent="0.25">
      <c r="A115" t="s">
        <v>71</v>
      </c>
      <c r="B115" s="149">
        <v>42195</v>
      </c>
      <c r="C115">
        <v>12613.61476217</v>
      </c>
      <c r="D115">
        <v>1</v>
      </c>
    </row>
    <row r="116" spans="1:4" x14ac:dyDescent="0.25">
      <c r="A116" t="s">
        <v>73</v>
      </c>
      <c r="B116" s="149">
        <v>39590</v>
      </c>
      <c r="C116">
        <v>42763.39</v>
      </c>
      <c r="D116">
        <v>1</v>
      </c>
    </row>
    <row r="117" spans="1:4" x14ac:dyDescent="0.25">
      <c r="A117" t="s">
        <v>75</v>
      </c>
      <c r="B117" s="149">
        <v>42054</v>
      </c>
      <c r="C117">
        <v>48680.69822084</v>
      </c>
      <c r="D117">
        <v>1</v>
      </c>
    </row>
    <row r="118" spans="1:4" x14ac:dyDescent="0.25">
      <c r="A118" t="s">
        <v>77</v>
      </c>
      <c r="B118" s="149">
        <v>42520</v>
      </c>
      <c r="C118">
        <v>82900.72771716</v>
      </c>
      <c r="D118">
        <v>1</v>
      </c>
    </row>
    <row r="119" spans="1:4" x14ac:dyDescent="0.25">
      <c r="A119" t="s">
        <v>302</v>
      </c>
      <c r="B119" s="149">
        <v>42464</v>
      </c>
      <c r="C119">
        <v>10970.434713459999</v>
      </c>
      <c r="D119">
        <v>1</v>
      </c>
    </row>
    <row r="120" spans="1:4" x14ac:dyDescent="0.25">
      <c r="A120" t="s">
        <v>303</v>
      </c>
      <c r="B120" s="149">
        <v>42104</v>
      </c>
      <c r="C120">
        <v>8893.6030994499997</v>
      </c>
      <c r="D120">
        <v>1</v>
      </c>
    </row>
    <row r="121" spans="1:4" x14ac:dyDescent="0.25">
      <c r="A121" t="s">
        <v>87</v>
      </c>
      <c r="B121" s="149">
        <v>41893</v>
      </c>
      <c r="C121">
        <v>95446.135778840006</v>
      </c>
      <c r="D121">
        <v>1</v>
      </c>
    </row>
    <row r="122" spans="1:4" x14ac:dyDescent="0.25">
      <c r="A122" t="s">
        <v>79</v>
      </c>
      <c r="B122" s="149">
        <v>42528</v>
      </c>
      <c r="C122">
        <v>19012.164133769998</v>
      </c>
      <c r="D122">
        <v>1</v>
      </c>
    </row>
    <row r="123" spans="1:4" x14ac:dyDescent="0.25">
      <c r="A123" t="s">
        <v>304</v>
      </c>
      <c r="B123" s="149">
        <v>42521</v>
      </c>
      <c r="C123">
        <v>502.95199658000001</v>
      </c>
      <c r="D123">
        <v>1</v>
      </c>
    </row>
    <row r="124" spans="1:4" x14ac:dyDescent="0.25">
      <c r="A124" t="s">
        <v>85</v>
      </c>
      <c r="B124" s="149">
        <v>41887</v>
      </c>
      <c r="C124">
        <v>12367.595227940001</v>
      </c>
      <c r="D124">
        <v>1</v>
      </c>
    </row>
    <row r="125" spans="1:4" x14ac:dyDescent="0.25">
      <c r="A125" t="s">
        <v>305</v>
      </c>
      <c r="B125" s="149">
        <v>42129</v>
      </c>
      <c r="C125">
        <v>6745.1506683999996</v>
      </c>
      <c r="D125">
        <v>1</v>
      </c>
    </row>
    <row r="126" spans="1:4" x14ac:dyDescent="0.25">
      <c r="A126" t="s">
        <v>81</v>
      </c>
      <c r="B126" s="149">
        <v>42117</v>
      </c>
      <c r="C126">
        <v>46982.462386940002</v>
      </c>
      <c r="D126">
        <v>1</v>
      </c>
    </row>
    <row r="127" spans="1:4" x14ac:dyDescent="0.25">
      <c r="A127" t="s">
        <v>83</v>
      </c>
      <c r="B127" s="149">
        <v>42222</v>
      </c>
      <c r="C127">
        <v>71088.506129760004</v>
      </c>
      <c r="D127">
        <v>1</v>
      </c>
    </row>
    <row r="128" spans="1:4" x14ac:dyDescent="0.25">
      <c r="A128" t="s">
        <v>306</v>
      </c>
      <c r="B128" s="149">
        <v>42118</v>
      </c>
      <c r="C128">
        <v>9587.6273460499997</v>
      </c>
      <c r="D128">
        <v>1</v>
      </c>
    </row>
    <row r="129" spans="1:4" x14ac:dyDescent="0.25">
      <c r="A129" t="s">
        <v>307</v>
      </c>
      <c r="B129" s="149">
        <v>42066</v>
      </c>
      <c r="C129">
        <v>2714.9080461899998</v>
      </c>
      <c r="D129">
        <v>1</v>
      </c>
    </row>
    <row r="130" spans="1:4" x14ac:dyDescent="0.25">
      <c r="A130" t="s">
        <v>308</v>
      </c>
      <c r="B130" s="149">
        <v>41887</v>
      </c>
      <c r="C130">
        <v>417.67220522999997</v>
      </c>
      <c r="D130">
        <v>1</v>
      </c>
    </row>
    <row r="131" spans="1:4" x14ac:dyDescent="0.25">
      <c r="A131" t="s">
        <v>309</v>
      </c>
      <c r="B131" s="149">
        <v>42117</v>
      </c>
      <c r="C131">
        <v>8514.8808759999993</v>
      </c>
      <c r="D131">
        <v>1</v>
      </c>
    </row>
    <row r="132" spans="1:4" x14ac:dyDescent="0.25">
      <c r="A132" t="s">
        <v>310</v>
      </c>
      <c r="B132" s="149">
        <v>42479</v>
      </c>
      <c r="C132">
        <v>63458.417149059998</v>
      </c>
      <c r="D132">
        <v>1</v>
      </c>
    </row>
    <row r="133" spans="1:4" x14ac:dyDescent="0.25">
      <c r="A133" t="s">
        <v>311</v>
      </c>
      <c r="B133" s="149">
        <v>42110</v>
      </c>
      <c r="C133">
        <v>45023.057854029998</v>
      </c>
      <c r="D133">
        <v>1</v>
      </c>
    </row>
    <row r="134" spans="1:4" x14ac:dyDescent="0.25">
      <c r="A134" t="s">
        <v>312</v>
      </c>
      <c r="B134" s="149">
        <v>42374</v>
      </c>
      <c r="C134">
        <v>1792.3439825099999</v>
      </c>
      <c r="D134">
        <v>1</v>
      </c>
    </row>
    <row r="135" spans="1:4" x14ac:dyDescent="0.25">
      <c r="A135" t="s">
        <v>179</v>
      </c>
      <c r="B135" s="149">
        <v>42303</v>
      </c>
      <c r="C135">
        <v>1035.8389392900001</v>
      </c>
      <c r="D135">
        <v>1</v>
      </c>
    </row>
    <row r="136" spans="1:4" x14ac:dyDescent="0.25">
      <c r="A136" t="s">
        <v>313</v>
      </c>
      <c r="B136" s="149">
        <v>39209</v>
      </c>
      <c r="C136">
        <v>910.48</v>
      </c>
      <c r="D136">
        <v>1</v>
      </c>
    </row>
    <row r="137" spans="1:4" x14ac:dyDescent="0.25">
      <c r="A137" t="s">
        <v>314</v>
      </c>
      <c r="B137" s="149">
        <v>42334</v>
      </c>
      <c r="C137">
        <v>5012.4318484900004</v>
      </c>
      <c r="D137">
        <v>1</v>
      </c>
    </row>
    <row r="138" spans="1:4" x14ac:dyDescent="0.25">
      <c r="A138" t="s">
        <v>315</v>
      </c>
      <c r="B138" s="149">
        <v>42520</v>
      </c>
      <c r="C138">
        <v>5225.9532321799998</v>
      </c>
      <c r="D138">
        <v>1</v>
      </c>
    </row>
    <row r="139" spans="1:4" x14ac:dyDescent="0.25">
      <c r="A139" t="s">
        <v>316</v>
      </c>
      <c r="B139" s="149">
        <v>42222</v>
      </c>
      <c r="C139">
        <v>1524.0086971600001</v>
      </c>
      <c r="D139">
        <v>1</v>
      </c>
    </row>
    <row r="140" spans="1:4" x14ac:dyDescent="0.25">
      <c r="A140" t="s">
        <v>317</v>
      </c>
      <c r="B140" s="149">
        <v>41492</v>
      </c>
      <c r="C140">
        <v>4293.55</v>
      </c>
      <c r="D140">
        <v>1</v>
      </c>
    </row>
    <row r="141" spans="1:4" x14ac:dyDescent="0.25">
      <c r="A141" t="s">
        <v>318</v>
      </c>
      <c r="B141" s="149">
        <v>41849</v>
      </c>
      <c r="C141">
        <v>92.959638409999997</v>
      </c>
      <c r="D141">
        <v>1</v>
      </c>
    </row>
    <row r="142" spans="1:4" x14ac:dyDescent="0.25">
      <c r="A142" t="s">
        <v>319</v>
      </c>
      <c r="B142" s="149">
        <v>41901</v>
      </c>
      <c r="C142">
        <v>131.8028965</v>
      </c>
      <c r="D142">
        <v>1</v>
      </c>
    </row>
    <row r="143" spans="1:4" x14ac:dyDescent="0.25">
      <c r="A143" t="s">
        <v>320</v>
      </c>
      <c r="B143" s="149">
        <v>41901</v>
      </c>
      <c r="C143">
        <v>76.32416241</v>
      </c>
      <c r="D143">
        <v>1</v>
      </c>
    </row>
    <row r="144" spans="1:4" x14ac:dyDescent="0.25">
      <c r="A144" t="s">
        <v>321</v>
      </c>
      <c r="B144" s="149">
        <v>41912</v>
      </c>
      <c r="C144">
        <v>106.4349371</v>
      </c>
      <c r="D144">
        <v>1</v>
      </c>
    </row>
    <row r="145" spans="1:4" x14ac:dyDescent="0.25">
      <c r="A145" t="s">
        <v>322</v>
      </c>
      <c r="B145" s="149">
        <v>42312</v>
      </c>
      <c r="C145">
        <v>49081.0138716</v>
      </c>
      <c r="D145">
        <v>1</v>
      </c>
    </row>
    <row r="146" spans="1:4" x14ac:dyDescent="0.25">
      <c r="A146" t="s">
        <v>323</v>
      </c>
      <c r="B146" s="149">
        <v>41849</v>
      </c>
      <c r="C146">
        <v>4781.8624027899996</v>
      </c>
      <c r="D146">
        <v>1</v>
      </c>
    </row>
    <row r="147" spans="1:4" x14ac:dyDescent="0.25">
      <c r="A147" t="s">
        <v>324</v>
      </c>
      <c r="B147" s="149">
        <v>42118</v>
      </c>
      <c r="C147">
        <v>55188.336977819999</v>
      </c>
      <c r="D147">
        <v>1</v>
      </c>
    </row>
    <row r="148" spans="1:4" x14ac:dyDescent="0.25">
      <c r="A148" t="s">
        <v>325</v>
      </c>
      <c r="B148" s="149">
        <v>42118</v>
      </c>
      <c r="C148">
        <v>12381.899096659999</v>
      </c>
      <c r="D148">
        <v>1</v>
      </c>
    </row>
    <row r="149" spans="1:4" x14ac:dyDescent="0.25">
      <c r="A149" t="s">
        <v>326</v>
      </c>
      <c r="B149" s="149">
        <v>41065</v>
      </c>
      <c r="C149">
        <v>1120.92</v>
      </c>
      <c r="D149">
        <v>1</v>
      </c>
    </row>
    <row r="150" spans="1:4" x14ac:dyDescent="0.25">
      <c r="A150" t="s">
        <v>327</v>
      </c>
      <c r="B150" s="149">
        <v>42122</v>
      </c>
      <c r="C150">
        <v>10462.682748179999</v>
      </c>
      <c r="D150">
        <v>1</v>
      </c>
    </row>
    <row r="151" spans="1:4" x14ac:dyDescent="0.25">
      <c r="A151" t="s">
        <v>328</v>
      </c>
      <c r="B151" s="149">
        <v>41849</v>
      </c>
      <c r="C151">
        <v>4482.8823280400002</v>
      </c>
      <c r="D151">
        <v>1</v>
      </c>
    </row>
    <row r="152" spans="1:4" x14ac:dyDescent="0.25">
      <c r="A152" t="s">
        <v>329</v>
      </c>
      <c r="B152" s="149">
        <v>42118</v>
      </c>
      <c r="C152">
        <v>11199.97726648</v>
      </c>
      <c r="D152">
        <v>1</v>
      </c>
    </row>
    <row r="153" spans="1:4" x14ac:dyDescent="0.25">
      <c r="A153" t="s">
        <v>330</v>
      </c>
      <c r="B153" s="149">
        <v>42195</v>
      </c>
      <c r="C153">
        <v>28365.040000000001</v>
      </c>
      <c r="D153">
        <v>1</v>
      </c>
    </row>
    <row r="154" spans="1:4" x14ac:dyDescent="0.25">
      <c r="A154" t="s">
        <v>331</v>
      </c>
      <c r="B154" s="149">
        <v>41967</v>
      </c>
      <c r="C154">
        <v>9721.7199999999993</v>
      </c>
      <c r="D154">
        <v>1</v>
      </c>
    </row>
    <row r="155" spans="1:4" x14ac:dyDescent="0.25">
      <c r="A155" t="s">
        <v>332</v>
      </c>
      <c r="B155" s="149">
        <v>42520</v>
      </c>
      <c r="C155">
        <v>13679.58</v>
      </c>
      <c r="D155">
        <v>1</v>
      </c>
    </row>
    <row r="156" spans="1:4" x14ac:dyDescent="0.25">
      <c r="A156" t="s">
        <v>333</v>
      </c>
      <c r="B156" s="149">
        <v>41929</v>
      </c>
      <c r="C156">
        <v>4841.3999999999996</v>
      </c>
      <c r="D156">
        <v>1</v>
      </c>
    </row>
    <row r="157" spans="1:4" x14ac:dyDescent="0.25">
      <c r="A157" t="s">
        <v>334</v>
      </c>
      <c r="B157" s="149">
        <v>41904</v>
      </c>
      <c r="C157">
        <v>4959.92</v>
      </c>
      <c r="D157">
        <v>1</v>
      </c>
    </row>
    <row r="158" spans="1:4" x14ac:dyDescent="0.25">
      <c r="A158" t="s">
        <v>335</v>
      </c>
      <c r="B158" s="149">
        <v>41904</v>
      </c>
      <c r="C158">
        <v>5684.71</v>
      </c>
      <c r="D158">
        <v>1</v>
      </c>
    </row>
    <row r="159" spans="1:4" x14ac:dyDescent="0.25">
      <c r="A159" t="s">
        <v>336</v>
      </c>
      <c r="B159" s="149">
        <v>42544</v>
      </c>
      <c r="C159">
        <v>20622.150000000001</v>
      </c>
      <c r="D159">
        <v>1</v>
      </c>
    </row>
    <row r="160" spans="1:4" x14ac:dyDescent="0.25">
      <c r="A160" t="s">
        <v>337</v>
      </c>
      <c r="B160" s="149">
        <v>41904</v>
      </c>
      <c r="C160">
        <v>4598.12</v>
      </c>
      <c r="D160">
        <v>1</v>
      </c>
    </row>
    <row r="161" spans="1:4" x14ac:dyDescent="0.25">
      <c r="A161" t="s">
        <v>338</v>
      </c>
      <c r="B161" s="149">
        <v>42146</v>
      </c>
      <c r="C161">
        <v>12996.36</v>
      </c>
      <c r="D161">
        <v>1</v>
      </c>
    </row>
    <row r="162" spans="1:4" x14ac:dyDescent="0.25">
      <c r="A162" t="s">
        <v>339</v>
      </c>
      <c r="B162" s="149">
        <v>41964</v>
      </c>
      <c r="C162">
        <v>7319.54</v>
      </c>
      <c r="D162">
        <v>1</v>
      </c>
    </row>
    <row r="163" spans="1:4" x14ac:dyDescent="0.25">
      <c r="A163" t="s">
        <v>340</v>
      </c>
      <c r="B163" s="149">
        <v>42193</v>
      </c>
      <c r="C163">
        <v>9363.98</v>
      </c>
      <c r="D163">
        <v>1</v>
      </c>
    </row>
    <row r="164" spans="1:4" x14ac:dyDescent="0.25">
      <c r="A164" t="s">
        <v>341</v>
      </c>
      <c r="B164" s="149">
        <v>41948</v>
      </c>
      <c r="C164">
        <v>15682.48</v>
      </c>
      <c r="D164">
        <v>1</v>
      </c>
    </row>
    <row r="165" spans="1:4" x14ac:dyDescent="0.25">
      <c r="A165" t="s">
        <v>342</v>
      </c>
      <c r="B165" s="149">
        <v>42520</v>
      </c>
      <c r="C165">
        <v>31469.57</v>
      </c>
      <c r="D165">
        <v>1</v>
      </c>
    </row>
    <row r="166" spans="1:4" x14ac:dyDescent="0.25">
      <c r="A166" t="s">
        <v>343</v>
      </c>
      <c r="B166" s="149">
        <v>42038</v>
      </c>
      <c r="C166">
        <v>14969.07</v>
      </c>
      <c r="D166">
        <v>1</v>
      </c>
    </row>
    <row r="167" spans="1:4" x14ac:dyDescent="0.25">
      <c r="A167" t="s">
        <v>344</v>
      </c>
      <c r="B167" s="149">
        <v>42460</v>
      </c>
      <c r="C167">
        <v>25683.33</v>
      </c>
      <c r="D167">
        <v>1</v>
      </c>
    </row>
    <row r="168" spans="1:4" x14ac:dyDescent="0.25">
      <c r="A168" t="s">
        <v>345</v>
      </c>
      <c r="B168" s="149">
        <v>42312</v>
      </c>
      <c r="C168">
        <v>46535.96</v>
      </c>
      <c r="D168">
        <v>1</v>
      </c>
    </row>
    <row r="169" spans="1:4" x14ac:dyDescent="0.25">
      <c r="A169" t="s">
        <v>346</v>
      </c>
      <c r="B169" s="149">
        <v>42521</v>
      </c>
      <c r="C169">
        <v>12168.93</v>
      </c>
      <c r="D169">
        <v>1</v>
      </c>
    </row>
    <row r="170" spans="1:4" x14ac:dyDescent="0.25">
      <c r="A170" t="s">
        <v>347</v>
      </c>
      <c r="B170" s="149">
        <v>42117</v>
      </c>
      <c r="C170">
        <v>27409.74</v>
      </c>
      <c r="D170">
        <v>1</v>
      </c>
    </row>
    <row r="171" spans="1:4" x14ac:dyDescent="0.25">
      <c r="A171" t="s">
        <v>348</v>
      </c>
      <c r="B171" s="149">
        <v>42030</v>
      </c>
      <c r="C171">
        <v>36618.99</v>
      </c>
      <c r="D171">
        <v>1</v>
      </c>
    </row>
    <row r="172" spans="1:4" x14ac:dyDescent="0.25">
      <c r="A172" t="s">
        <v>349</v>
      </c>
      <c r="B172" s="149">
        <v>42464</v>
      </c>
      <c r="C172">
        <v>28528.71</v>
      </c>
      <c r="D172">
        <v>1</v>
      </c>
    </row>
    <row r="173" spans="1:4" x14ac:dyDescent="0.25">
      <c r="A173" t="s">
        <v>350</v>
      </c>
      <c r="B173" s="149">
        <v>42104</v>
      </c>
      <c r="C173">
        <v>15204.51</v>
      </c>
      <c r="D173">
        <v>1</v>
      </c>
    </row>
    <row r="174" spans="1:4" x14ac:dyDescent="0.25">
      <c r="A174" t="s">
        <v>351</v>
      </c>
      <c r="B174" s="149">
        <v>42521</v>
      </c>
      <c r="C174">
        <v>69210.02</v>
      </c>
      <c r="D174">
        <v>1</v>
      </c>
    </row>
    <row r="175" spans="1:4" x14ac:dyDescent="0.25">
      <c r="A175" t="s">
        <v>352</v>
      </c>
      <c r="B175" s="149">
        <v>42129</v>
      </c>
      <c r="C175">
        <v>9003.7099999999991</v>
      </c>
      <c r="D175">
        <v>1</v>
      </c>
    </row>
    <row r="176" spans="1:4" x14ac:dyDescent="0.25">
      <c r="A176" t="s">
        <v>353</v>
      </c>
      <c r="B176" s="149">
        <v>42066</v>
      </c>
      <c r="C176">
        <v>7949.83</v>
      </c>
      <c r="D176">
        <v>1</v>
      </c>
    </row>
    <row r="177" spans="1:4" x14ac:dyDescent="0.25">
      <c r="A177" t="s">
        <v>354</v>
      </c>
      <c r="B177" s="149">
        <v>42122</v>
      </c>
      <c r="C177">
        <v>15553.66</v>
      </c>
      <c r="D177">
        <v>1</v>
      </c>
    </row>
    <row r="178" spans="1:4" x14ac:dyDescent="0.25">
      <c r="A178" t="s">
        <v>355</v>
      </c>
      <c r="B178" s="149">
        <v>42117</v>
      </c>
      <c r="C178">
        <v>11507.83</v>
      </c>
      <c r="D178">
        <v>1</v>
      </c>
    </row>
    <row r="179" spans="1:4" x14ac:dyDescent="0.25">
      <c r="A179" t="s">
        <v>356</v>
      </c>
      <c r="B179" s="149">
        <v>42479</v>
      </c>
      <c r="C179">
        <v>14993.59</v>
      </c>
      <c r="D179">
        <v>1</v>
      </c>
    </row>
    <row r="180" spans="1:4" x14ac:dyDescent="0.25">
      <c r="A180" t="s">
        <v>357</v>
      </c>
      <c r="B180" s="149">
        <v>42104</v>
      </c>
      <c r="C180">
        <v>14152.32</v>
      </c>
      <c r="D180">
        <v>1</v>
      </c>
    </row>
    <row r="181" spans="1:4" x14ac:dyDescent="0.25">
      <c r="A181" t="s">
        <v>358</v>
      </c>
      <c r="B181" s="149">
        <v>42374</v>
      </c>
      <c r="C181">
        <v>13453.03</v>
      </c>
      <c r="D181">
        <v>1</v>
      </c>
    </row>
    <row r="182" spans="1:4" x14ac:dyDescent="0.25">
      <c r="A182" t="s">
        <v>359</v>
      </c>
      <c r="B182" s="149">
        <v>42303</v>
      </c>
      <c r="C182">
        <v>7915.02</v>
      </c>
      <c r="D182">
        <v>1</v>
      </c>
    </row>
    <row r="183" spans="1:4" x14ac:dyDescent="0.25">
      <c r="A183" t="s">
        <v>360</v>
      </c>
      <c r="B183" s="149">
        <v>42310</v>
      </c>
      <c r="C183">
        <v>11222.21</v>
      </c>
      <c r="D183">
        <v>1</v>
      </c>
    </row>
    <row r="184" spans="1:4" x14ac:dyDescent="0.25">
      <c r="A184" t="s">
        <v>361</v>
      </c>
      <c r="B184" s="149">
        <v>42520</v>
      </c>
      <c r="C184">
        <v>11861.15</v>
      </c>
      <c r="D184">
        <v>1</v>
      </c>
    </row>
    <row r="185" spans="1:4" x14ac:dyDescent="0.25">
      <c r="A185" t="s">
        <v>362</v>
      </c>
      <c r="B185" s="149">
        <v>42222</v>
      </c>
      <c r="C185">
        <v>28083.96</v>
      </c>
      <c r="D185">
        <v>1</v>
      </c>
    </row>
    <row r="186" spans="1:4" x14ac:dyDescent="0.25">
      <c r="A186" t="s">
        <v>363</v>
      </c>
      <c r="B186" s="149">
        <v>41947</v>
      </c>
      <c r="C186">
        <v>7127.6</v>
      </c>
      <c r="D186">
        <v>1</v>
      </c>
    </row>
    <row r="187" spans="1:4" x14ac:dyDescent="0.25">
      <c r="A187" t="s">
        <v>364</v>
      </c>
      <c r="B187" s="149">
        <v>42195</v>
      </c>
      <c r="C187">
        <v>28365.040000000001</v>
      </c>
      <c r="D187">
        <v>1</v>
      </c>
    </row>
    <row r="188" spans="1:4" x14ac:dyDescent="0.25">
      <c r="A188" t="s">
        <v>365</v>
      </c>
      <c r="B188" s="149">
        <v>41904</v>
      </c>
      <c r="C188">
        <v>5480.24</v>
      </c>
      <c r="D188">
        <v>1</v>
      </c>
    </row>
    <row r="189" spans="1:4" x14ac:dyDescent="0.25">
      <c r="A189" t="s">
        <v>366</v>
      </c>
      <c r="B189" s="149">
        <v>42054</v>
      </c>
      <c r="C189">
        <v>10874.67</v>
      </c>
      <c r="D189">
        <v>1</v>
      </c>
    </row>
    <row r="190" spans="1:4" x14ac:dyDescent="0.25">
      <c r="A190" t="s">
        <v>367</v>
      </c>
      <c r="B190" s="149">
        <v>42520</v>
      </c>
      <c r="C190">
        <v>26408.99</v>
      </c>
      <c r="D190">
        <v>1</v>
      </c>
    </row>
    <row r="191" spans="1:4" x14ac:dyDescent="0.25">
      <c r="A191" t="s">
        <v>368</v>
      </c>
      <c r="B191" s="149">
        <v>42069</v>
      </c>
      <c r="C191">
        <v>31823.85</v>
      </c>
      <c r="D191">
        <v>1</v>
      </c>
    </row>
    <row r="192" spans="1:4" x14ac:dyDescent="0.25">
      <c r="A192" t="s">
        <v>369</v>
      </c>
      <c r="B192" s="149">
        <v>42528</v>
      </c>
      <c r="C192">
        <v>32092.58</v>
      </c>
      <c r="D192">
        <v>1</v>
      </c>
    </row>
    <row r="193" spans="1:4" x14ac:dyDescent="0.25">
      <c r="A193" t="s">
        <v>370</v>
      </c>
      <c r="B193" s="149">
        <v>42122</v>
      </c>
      <c r="C193">
        <v>13908.83</v>
      </c>
      <c r="D193">
        <v>1</v>
      </c>
    </row>
    <row r="194" spans="1:4" x14ac:dyDescent="0.25">
      <c r="A194" t="s">
        <v>371</v>
      </c>
      <c r="B194" s="149">
        <v>42117</v>
      </c>
      <c r="C194">
        <v>11227.41</v>
      </c>
      <c r="D194">
        <v>1</v>
      </c>
    </row>
    <row r="195" spans="1:4" x14ac:dyDescent="0.25">
      <c r="A195" t="s">
        <v>372</v>
      </c>
      <c r="B195" s="149">
        <v>42222</v>
      </c>
      <c r="C195">
        <v>26117.47</v>
      </c>
      <c r="D195">
        <v>1</v>
      </c>
    </row>
    <row r="196" spans="1:4" x14ac:dyDescent="0.25">
      <c r="A196" t="s">
        <v>373</v>
      </c>
      <c r="B196" s="149">
        <v>41904</v>
      </c>
      <c r="C196">
        <v>6904.09</v>
      </c>
      <c r="D196">
        <v>1</v>
      </c>
    </row>
    <row r="197" spans="1:4" x14ac:dyDescent="0.25">
      <c r="A197" t="s">
        <v>374</v>
      </c>
      <c r="B197" s="149">
        <v>42528</v>
      </c>
      <c r="C197">
        <v>20097.04</v>
      </c>
      <c r="D197">
        <v>1</v>
      </c>
    </row>
    <row r="198" spans="1:4" x14ac:dyDescent="0.25">
      <c r="A198" t="s">
        <v>375</v>
      </c>
      <c r="B198" s="149">
        <v>42118</v>
      </c>
      <c r="C198">
        <v>14632.12</v>
      </c>
      <c r="D198">
        <v>1</v>
      </c>
    </row>
    <row r="199" spans="1:4" x14ac:dyDescent="0.25">
      <c r="A199" t="s">
        <v>376</v>
      </c>
      <c r="B199" s="149">
        <v>42118</v>
      </c>
      <c r="C199">
        <v>17815.8</v>
      </c>
      <c r="D199">
        <v>1</v>
      </c>
    </row>
    <row r="200" spans="1:4" x14ac:dyDescent="0.25">
      <c r="A200" t="s">
        <v>377</v>
      </c>
      <c r="B200" s="149">
        <v>41904</v>
      </c>
      <c r="C200">
        <v>6817.36</v>
      </c>
      <c r="D200">
        <v>1</v>
      </c>
    </row>
    <row r="201" spans="1:4" x14ac:dyDescent="0.25">
      <c r="A201" t="s">
        <v>378</v>
      </c>
      <c r="B201" s="149">
        <v>42528</v>
      </c>
      <c r="C201">
        <v>18335.7</v>
      </c>
      <c r="D201">
        <v>1</v>
      </c>
    </row>
    <row r="202" spans="1:4" x14ac:dyDescent="0.25">
      <c r="A202" t="s">
        <v>379</v>
      </c>
      <c r="B202" s="149">
        <v>42117</v>
      </c>
      <c r="C202">
        <v>14678.45</v>
      </c>
      <c r="D202">
        <v>1</v>
      </c>
    </row>
    <row r="203" spans="1:4" x14ac:dyDescent="0.25">
      <c r="A203" t="s">
        <v>380</v>
      </c>
      <c r="B203" s="149">
        <v>42118</v>
      </c>
      <c r="C203">
        <v>16848.27</v>
      </c>
      <c r="D203">
        <v>1</v>
      </c>
    </row>
    <row r="204" spans="1:4" x14ac:dyDescent="0.25">
      <c r="A204" t="s">
        <v>381</v>
      </c>
      <c r="B204" s="149">
        <v>42328</v>
      </c>
      <c r="C204">
        <v>35615.594782250002</v>
      </c>
      <c r="D204">
        <v>1</v>
      </c>
    </row>
    <row r="205" spans="1:4" x14ac:dyDescent="0.25">
      <c r="A205" t="s">
        <v>382</v>
      </c>
      <c r="B205" s="149">
        <v>37469</v>
      </c>
      <c r="C205">
        <v>394.88</v>
      </c>
      <c r="D205">
        <v>1</v>
      </c>
    </row>
    <row r="206" spans="1:4" x14ac:dyDescent="0.25">
      <c r="A206" t="s">
        <v>383</v>
      </c>
      <c r="B206" s="149">
        <v>37469</v>
      </c>
      <c r="C206">
        <v>394.88</v>
      </c>
      <c r="D206">
        <v>1</v>
      </c>
    </row>
    <row r="207" spans="1:4" x14ac:dyDescent="0.25">
      <c r="A207" t="s">
        <v>384</v>
      </c>
      <c r="B207" s="149">
        <v>38665</v>
      </c>
      <c r="C207">
        <v>225.62</v>
      </c>
      <c r="D207">
        <v>1</v>
      </c>
    </row>
    <row r="208" spans="1:4" x14ac:dyDescent="0.25">
      <c r="A208" t="s">
        <v>385</v>
      </c>
      <c r="B208" s="149">
        <v>38665</v>
      </c>
      <c r="C208">
        <v>225.62</v>
      </c>
      <c r="D208">
        <v>1</v>
      </c>
    </row>
    <row r="209" spans="1:4" x14ac:dyDescent="0.25">
      <c r="A209" t="s">
        <v>386</v>
      </c>
      <c r="B209" s="149">
        <v>38624</v>
      </c>
      <c r="C209">
        <v>173.45</v>
      </c>
      <c r="D209">
        <v>1</v>
      </c>
    </row>
    <row r="210" spans="1:4" x14ac:dyDescent="0.25">
      <c r="A210" t="s">
        <v>387</v>
      </c>
      <c r="B210" s="149">
        <v>38624</v>
      </c>
      <c r="C210">
        <v>173.45</v>
      </c>
      <c r="D210">
        <v>1</v>
      </c>
    </row>
    <row r="211" spans="1:4" x14ac:dyDescent="0.25">
      <c r="A211" t="s">
        <v>388</v>
      </c>
      <c r="B211" s="149">
        <v>38027</v>
      </c>
      <c r="C211">
        <v>108.65</v>
      </c>
      <c r="D211">
        <v>1</v>
      </c>
    </row>
    <row r="212" spans="1:4" x14ac:dyDescent="0.25">
      <c r="A212" t="s">
        <v>389</v>
      </c>
      <c r="B212" s="149">
        <v>37757</v>
      </c>
      <c r="C212">
        <v>125</v>
      </c>
      <c r="D212">
        <v>1</v>
      </c>
    </row>
    <row r="213" spans="1:4" x14ac:dyDescent="0.25">
      <c r="A213" t="s">
        <v>390</v>
      </c>
      <c r="B213" s="149">
        <v>38006</v>
      </c>
      <c r="C213">
        <v>106.83</v>
      </c>
      <c r="D213">
        <v>1</v>
      </c>
    </row>
    <row r="214" spans="1:4" x14ac:dyDescent="0.25">
      <c r="A214" t="s">
        <v>391</v>
      </c>
      <c r="B214" s="149">
        <v>38715</v>
      </c>
      <c r="C214">
        <v>508.88</v>
      </c>
      <c r="D214">
        <v>1</v>
      </c>
    </row>
    <row r="215" spans="1:4" x14ac:dyDescent="0.25">
      <c r="A215" t="s">
        <v>392</v>
      </c>
      <c r="B215" s="149">
        <v>38715</v>
      </c>
      <c r="C215">
        <v>510.55</v>
      </c>
      <c r="D215">
        <v>1</v>
      </c>
    </row>
    <row r="216" spans="1:4" x14ac:dyDescent="0.25">
      <c r="A216" t="s">
        <v>393</v>
      </c>
      <c r="B216" s="149">
        <v>38260</v>
      </c>
      <c r="C216">
        <v>730.16</v>
      </c>
      <c r="D216">
        <v>1</v>
      </c>
    </row>
    <row r="217" spans="1:4" x14ac:dyDescent="0.25">
      <c r="A217" t="s">
        <v>394</v>
      </c>
      <c r="B217" s="149">
        <v>38716</v>
      </c>
      <c r="C217">
        <v>250.34</v>
      </c>
      <c r="D217">
        <v>1</v>
      </c>
    </row>
    <row r="218" spans="1:4" x14ac:dyDescent="0.25">
      <c r="A218" t="s">
        <v>395</v>
      </c>
      <c r="B218" s="149">
        <v>38716</v>
      </c>
      <c r="C218">
        <v>250.34</v>
      </c>
      <c r="D218">
        <v>1</v>
      </c>
    </row>
    <row r="219" spans="1:4" x14ac:dyDescent="0.25">
      <c r="A219" t="s">
        <v>396</v>
      </c>
      <c r="B219" s="149">
        <v>38713</v>
      </c>
      <c r="C219">
        <v>185.77</v>
      </c>
      <c r="D219">
        <v>1</v>
      </c>
    </row>
    <row r="220" spans="1:4" x14ac:dyDescent="0.25">
      <c r="A220" t="s">
        <v>397</v>
      </c>
      <c r="B220" s="149">
        <v>38713</v>
      </c>
      <c r="C220">
        <v>232.72</v>
      </c>
      <c r="D220">
        <v>1</v>
      </c>
    </row>
    <row r="221" spans="1:4" x14ac:dyDescent="0.25">
      <c r="A221" t="s">
        <v>398</v>
      </c>
      <c r="B221" s="149">
        <v>38713</v>
      </c>
      <c r="C221">
        <v>137.76</v>
      </c>
      <c r="D221">
        <v>1</v>
      </c>
    </row>
    <row r="222" spans="1:4" x14ac:dyDescent="0.25">
      <c r="A222" t="s">
        <v>399</v>
      </c>
      <c r="B222" s="149">
        <v>38713</v>
      </c>
      <c r="C222">
        <v>141.75</v>
      </c>
      <c r="D222">
        <v>1</v>
      </c>
    </row>
    <row r="223" spans="1:4" x14ac:dyDescent="0.25">
      <c r="A223" t="s">
        <v>400</v>
      </c>
      <c r="B223" s="149">
        <v>38370</v>
      </c>
      <c r="C223">
        <v>242.71</v>
      </c>
      <c r="D223">
        <v>1</v>
      </c>
    </row>
    <row r="224" spans="1:4" x14ac:dyDescent="0.25">
      <c r="A224" t="s">
        <v>401</v>
      </c>
      <c r="B224" s="149">
        <v>38706</v>
      </c>
      <c r="C224">
        <v>128.63</v>
      </c>
      <c r="D224">
        <v>1</v>
      </c>
    </row>
    <row r="225" spans="1:4" x14ac:dyDescent="0.25">
      <c r="A225" t="s">
        <v>402</v>
      </c>
      <c r="B225" s="149">
        <v>38705</v>
      </c>
      <c r="C225">
        <v>217.85</v>
      </c>
      <c r="D225">
        <v>1</v>
      </c>
    </row>
    <row r="226" spans="1:4" x14ac:dyDescent="0.25">
      <c r="A226" t="s">
        <v>403</v>
      </c>
      <c r="B226" s="149">
        <v>42129</v>
      </c>
      <c r="C226">
        <v>1211.2244297899999</v>
      </c>
      <c r="D226">
        <v>1</v>
      </c>
    </row>
    <row r="227" spans="1:4" x14ac:dyDescent="0.25">
      <c r="A227" t="s">
        <v>404</v>
      </c>
      <c r="B227" s="149">
        <v>42522</v>
      </c>
      <c r="C227">
        <v>529.22225323999999</v>
      </c>
      <c r="D227">
        <v>1</v>
      </c>
    </row>
    <row r="228" spans="1:4" x14ac:dyDescent="0.25">
      <c r="A228" t="s">
        <v>405</v>
      </c>
      <c r="B228" s="149">
        <v>39329</v>
      </c>
      <c r="C228">
        <v>321.83999999999997</v>
      </c>
      <c r="D228">
        <v>1</v>
      </c>
    </row>
    <row r="229" spans="1:4" x14ac:dyDescent="0.25">
      <c r="A229" t="s">
        <v>406</v>
      </c>
      <c r="B229" s="149">
        <v>40577</v>
      </c>
      <c r="C229">
        <v>493.46</v>
      </c>
      <c r="D229">
        <v>1</v>
      </c>
    </row>
    <row r="230" spans="1:4" x14ac:dyDescent="0.25">
      <c r="A230" t="s">
        <v>407</v>
      </c>
      <c r="B230" s="149">
        <v>39618</v>
      </c>
      <c r="C230">
        <v>303</v>
      </c>
      <c r="D230">
        <v>1</v>
      </c>
    </row>
    <row r="231" spans="1:4" x14ac:dyDescent="0.25">
      <c r="A231" t="s">
        <v>408</v>
      </c>
      <c r="B231" s="149">
        <v>39394</v>
      </c>
      <c r="C231">
        <v>363.69</v>
      </c>
      <c r="D231">
        <v>1</v>
      </c>
    </row>
    <row r="232" spans="1:4" x14ac:dyDescent="0.25">
      <c r="A232" t="s">
        <v>409</v>
      </c>
      <c r="B232" s="149">
        <v>40478</v>
      </c>
      <c r="C232">
        <v>148.34</v>
      </c>
      <c r="D232">
        <v>1</v>
      </c>
    </row>
    <row r="233" spans="1:4" x14ac:dyDescent="0.25">
      <c r="A233" t="s">
        <v>410</v>
      </c>
      <c r="B233" s="149">
        <v>42541</v>
      </c>
      <c r="C233">
        <v>1042.5</v>
      </c>
      <c r="D233">
        <v>1</v>
      </c>
    </row>
    <row r="234" spans="1:4" x14ac:dyDescent="0.25">
      <c r="A234" t="s">
        <v>411</v>
      </c>
      <c r="B234" s="149">
        <v>42227</v>
      </c>
      <c r="C234">
        <v>4757.8587041199999</v>
      </c>
      <c r="D234">
        <v>1</v>
      </c>
    </row>
    <row r="235" spans="1:4" x14ac:dyDescent="0.25">
      <c r="A235" t="s">
        <v>412</v>
      </c>
      <c r="B235" s="149">
        <v>42117</v>
      </c>
      <c r="C235">
        <v>143.21094002000001</v>
      </c>
      <c r="D235">
        <v>1</v>
      </c>
    </row>
    <row r="236" spans="1:4" x14ac:dyDescent="0.25">
      <c r="A236" t="s">
        <v>413</v>
      </c>
      <c r="B236" s="149">
        <v>39618</v>
      </c>
      <c r="C236">
        <v>562.29</v>
      </c>
      <c r="D236">
        <v>1</v>
      </c>
    </row>
    <row r="237" spans="1:4" x14ac:dyDescent="0.25">
      <c r="A237" t="s">
        <v>414</v>
      </c>
      <c r="B237" s="149">
        <v>39394</v>
      </c>
      <c r="C237">
        <v>363.69</v>
      </c>
      <c r="D237">
        <v>1</v>
      </c>
    </row>
    <row r="238" spans="1:4" x14ac:dyDescent="0.25">
      <c r="A238" t="s">
        <v>415</v>
      </c>
      <c r="B238" s="149">
        <v>42227</v>
      </c>
      <c r="C238">
        <v>4215.8333879900001</v>
      </c>
      <c r="D238">
        <v>1</v>
      </c>
    </row>
    <row r="239" spans="1:4" x14ac:dyDescent="0.25">
      <c r="A239" t="s">
        <v>416</v>
      </c>
      <c r="B239" s="149">
        <v>41277</v>
      </c>
      <c r="C239">
        <v>2807.39</v>
      </c>
      <c r="D239">
        <v>1</v>
      </c>
    </row>
    <row r="240" spans="1:4" x14ac:dyDescent="0.25">
      <c r="A240" t="s">
        <v>417</v>
      </c>
      <c r="B240" s="149">
        <v>41283</v>
      </c>
      <c r="C240">
        <v>2316.58</v>
      </c>
      <c r="D240">
        <v>1</v>
      </c>
    </row>
    <row r="241" spans="1:4" x14ac:dyDescent="0.25">
      <c r="A241" t="s">
        <v>418</v>
      </c>
      <c r="B241" s="149">
        <v>42117</v>
      </c>
      <c r="C241">
        <v>126.70832993</v>
      </c>
      <c r="D241">
        <v>1</v>
      </c>
    </row>
    <row r="242" spans="1:4" x14ac:dyDescent="0.25">
      <c r="A242" t="s">
        <v>419</v>
      </c>
      <c r="B242" s="149">
        <v>41281</v>
      </c>
      <c r="C242">
        <v>3365.22</v>
      </c>
      <c r="D242">
        <v>1</v>
      </c>
    </row>
    <row r="243" spans="1:4" x14ac:dyDescent="0.25">
      <c r="A243" t="s">
        <v>420</v>
      </c>
      <c r="B243" s="149">
        <v>42110</v>
      </c>
      <c r="C243">
        <v>522.89537319999999</v>
      </c>
      <c r="D243">
        <v>1</v>
      </c>
    </row>
    <row r="244" spans="1:4" x14ac:dyDescent="0.25">
      <c r="A244" t="s">
        <v>421</v>
      </c>
      <c r="B244" s="149">
        <v>42117</v>
      </c>
      <c r="C244">
        <v>650.14363865999997</v>
      </c>
      <c r="D244">
        <v>1</v>
      </c>
    </row>
    <row r="245" spans="1:4" x14ac:dyDescent="0.25">
      <c r="A245" t="s">
        <v>422</v>
      </c>
      <c r="B245" s="149">
        <v>42479</v>
      </c>
      <c r="C245">
        <v>517.55154836999998</v>
      </c>
      <c r="D245">
        <v>1</v>
      </c>
    </row>
    <row r="246" spans="1:4" x14ac:dyDescent="0.25">
      <c r="A246" t="s">
        <v>423</v>
      </c>
      <c r="B246" s="149">
        <v>42110</v>
      </c>
      <c r="C246">
        <v>419.85620591000003</v>
      </c>
      <c r="D246">
        <v>1</v>
      </c>
    </row>
    <row r="247" spans="1:4" x14ac:dyDescent="0.25">
      <c r="A247" t="s">
        <v>424</v>
      </c>
      <c r="B247" s="149">
        <v>41444</v>
      </c>
      <c r="C247">
        <v>1386.8</v>
      </c>
      <c r="D247">
        <v>1</v>
      </c>
    </row>
    <row r="248" spans="1:4" x14ac:dyDescent="0.25">
      <c r="A248" t="s">
        <v>425</v>
      </c>
      <c r="B248" s="149">
        <v>42030</v>
      </c>
      <c r="C248">
        <v>227.86509369000001</v>
      </c>
      <c r="D248">
        <v>1</v>
      </c>
    </row>
    <row r="249" spans="1:4" x14ac:dyDescent="0.25">
      <c r="A249" t="s">
        <v>426</v>
      </c>
      <c r="B249" s="149">
        <v>39604</v>
      </c>
      <c r="C249">
        <v>233.37</v>
      </c>
      <c r="D249">
        <v>1</v>
      </c>
    </row>
    <row r="250" spans="1:4" x14ac:dyDescent="0.25">
      <c r="A250" t="s">
        <v>427</v>
      </c>
      <c r="B250" s="149">
        <v>42339</v>
      </c>
      <c r="C250">
        <v>487.53221783999999</v>
      </c>
      <c r="D250">
        <v>1</v>
      </c>
    </row>
    <row r="251" spans="1:4" x14ac:dyDescent="0.25">
      <c r="A251" t="s">
        <v>428</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c3ce37046bec4c099d0c71364f142a1">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2020-04-07T07:00:00+00:00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D8922BE8-9ED5-4304-9A13-1D868ECEF910}"/>
</file>

<file path=customXml/itemProps2.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3.xml><?xml version="1.0" encoding="utf-8"?>
<ds:datastoreItem xmlns:ds="http://schemas.openxmlformats.org/officeDocument/2006/customXml" ds:itemID="{660C54F4-B7C9-4F19-972C-E732F0124192}">
  <ds:schemaRefs>
    <ds:schemaRef ds:uri="http://schemas.microsoft.com/office/2006/documentManagement/types"/>
    <ds:schemaRef ds:uri="http://schemas.microsoft.com/office/2006/metadata/properties"/>
    <ds:schemaRef ds:uri="a5d7cc70-31c1-4b2e-9a12-faea9898ee50"/>
    <ds:schemaRef ds:uri="http://purl.org/dc/elements/1.1/"/>
    <ds:schemaRef ds:uri="http://schemas.openxmlformats.org/package/2006/metadata/core-properties"/>
    <ds:schemaRef ds:uri="http://www.w3.org/XML/1998/namespace"/>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JSE Markets' Profile 20200331</dc:title>
  <dc:creator>rapelangm</dc:creator>
  <cp:lastModifiedBy>Julia Maluleka</cp:lastModifiedBy>
  <cp:lastPrinted>2020-02-03T17:02:41Z</cp:lastPrinted>
  <dcterms:created xsi:type="dcterms:W3CDTF">2009-10-22T12:59:48Z</dcterms:created>
  <dcterms:modified xsi:type="dcterms:W3CDTF">2020-04-06T08:30:47Z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ies>
</file>