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570" yWindow="-135" windowWidth="20250" windowHeight="11055"/>
  </bookViews>
  <sheets>
    <sheet name="Sheet1" sheetId="1" r:id="rId1"/>
  </sheets>
  <definedNames>
    <definedName name="_xlnm.Print_Area" localSheetId="0">Sheet1!$A$1:$G$189</definedName>
  </definedNames>
  <calcPr calcId="144525"/>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<sst xmlns="http://schemas.openxmlformats.org/spreadsheetml/2006/main" count="265" uniqueCount="100">
  <si>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</si>
  <si>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</si>
  <si>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</si>
  <si>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</si>
  <si>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</si>
  <si>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</si>
  <si>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</si>
  <si>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</si>
  <si>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</si>
  <si>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</si>
  <si>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</si>
  <si>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</si>
  <si>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</si>
  <si>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</si>
  <si>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</si>
  <si>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</si>
  <si>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</si>
  <si>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</si>
  <si>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</si>
  <si>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</si>
  <si>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</si>
  <si>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</si>
  <si>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</si>
  <si>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</si>
  <si>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</si>
  <si>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</si>
  <si>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</si>
  <si>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</si>
  <si>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</si>
  <si>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</si>
  <si>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</si>
  <si>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</si>
  <si>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</si>
  <si>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</si>
  <si>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</si>
  <si>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</si>
  <si>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</si>
  <si>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</si>
  <si>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</si>
  <si>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</si>
  <si>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</si>
  <si>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</si>
  <si>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</si>
  <si>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</si>
  <si>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</si>
  <si>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</si>
  <si>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</si>
  <si>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</si>
  <si>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</si>
  <si>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</si>
  <si>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</si>
  <si>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</si>
  <si>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</si>
  <si>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</si>
  <si>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</si>
  <si>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</si>
  <si>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</si>
  <si>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</si>
  <si>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</si>
  <si>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</si>
  <si>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</si>
  <si>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</si>
  <si>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</si>
  <si>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</si>
  <si>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</si>
  <si>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</si>
  <si>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</si>
  <si>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</si>
  <si>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</si>
  <si>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</si>
  <si>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</si>
  <si>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</si>
  <si>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</si>
  <si>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</si>
  <si>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</si>
  <si>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</si>
  <si>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</si>
  <si>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</si>
  <si>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</si>
  <si>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</si>
  <si>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</si>
  <si>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</si>
  <si>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</si>
  <si>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</si>
  <si>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</si>
  <si>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</si>
  <si>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</si>
  <si>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</si>
  <si>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</si>
  <si>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</si>
  <si>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</si>
  <si>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</si>
  <si>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</si>
  <si>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</si>
  <si>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</si>
  <si>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</si>
  <si>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</si>
  <si>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19 June 2020</t>
  </si>
  <si>
    <t>19.06.2020</t>
  </si>
  <si>
    <t>21.06.2019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</si>
</sst>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2020</v>
      </c>
      <c r="F10" s="125">
        <v>2019</v>
      </c>
      <c r="G10" s="29" t="s">
        <v>7</v>
      </c>
    </row>
    <row r="11" spans="1:7" s="16" customFormat="1" ht="12" x14ac:dyDescent="0.2">
      <c r="A11" s="64" t="s">
        <v>8</v>
      </c>
      <c r="B11" s="67">
        <v>1590552</v>
      </c>
      <c r="C11" s="67">
        <v>1378157</v>
      </c>
      <c r="D11" s="98">
        <f>IFERROR(((B11/C11)-1)*100,IF(B11+C11&lt;&gt;0,100,0))</f>
        <v>15.411524231274075</v>
      </c>
      <c r="E11" s="67">
        <v>47466288</v>
      </c>
      <c r="F11" s="67">
        <v>33936759</v>
      </c>
      <c r="G11" s="98">
        <f>IFERROR(((E11/F11)-1)*100,IF(E11+F11&lt;&gt;0,100,0))</f>
        <v>39.866885933332654</v>
      </c>
    </row>
    <row r="12" spans="1:7" s="16" customFormat="1" ht="12" x14ac:dyDescent="0.2">
      <c r="A12" s="64" t="s">
        <v>9</v>
      </c>
      <c r="B12" s="67">
        <v>3042132.3879999998</v>
      </c>
      <c r="C12" s="67">
        <v>1716909.7609999999</v>
      </c>
      <c r="D12" s="98">
        <f>IFERROR(((B12/C12)-1)*100,IF(B12+C12&lt;&gt;0,100,0))</f>
        <v>77.186504329041441</v>
      </c>
      <c r="E12" s="67">
        <v>57182370.957999997</v>
      </c>
      <c r="F12" s="67">
        <v>36363486.688000001</v>
      </c>
      <c r="G12" s="98">
        <f>IFERROR(((E12/F12)-1)*100,IF(E12+F12&lt;&gt;0,100,0))</f>
        <v>57.252167397001166</v>
      </c>
    </row>
    <row r="13" spans="1:7" s="16" customFormat="1" ht="12" x14ac:dyDescent="0.2">
      <c r="A13" s="64" t="s">
        <v>10</v>
      </c>
      <c r="B13" s="67">
        <v>152604679.51111099</v>
      </c>
      <c r="C13" s="67">
        <v>144357225.31314901</v>
      </c>
      <c r="D13" s="98">
        <f>IFERROR(((B13/C13)-1)*100,IF(B13+C13&lt;&gt;0,100,0))</f>
        <v>5.7132257703562006</v>
      </c>
      <c r="E13" s="67">
        <v>2899163082.2330999</v>
      </c>
      <c r="F13" s="67">
        <v>2353326502.1628499</v>
      </c>
      <c r="G13" s="98">
        <f>IFERROR(((E13/F13)-1)*100,IF(E13+F13&lt;&gt;0,100,0))</f>
        <v>23.194256282270786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314</v>
      </c>
      <c r="C16" s="67">
        <v>415</v>
      </c>
      <c r="D16" s="98">
        <f>IFERROR(((B16/C16)-1)*100,IF(B16+C16&lt;&gt;0,100,0))</f>
        <v>-24.337349397590359</v>
      </c>
      <c r="E16" s="67">
        <v>11657</v>
      </c>
      <c r="F16" s="67">
        <v>18380</v>
      </c>
      <c r="G16" s="98">
        <f>IFERROR(((E16/F16)-1)*100,IF(E16+F16&lt;&gt;0,100,0))</f>
        <v>-36.577801958650703</v>
      </c>
    </row>
    <row r="17" spans="1:7" s="16" customFormat="1" ht="12" x14ac:dyDescent="0.2">
      <c r="A17" s="64" t="s">
        <v>9</v>
      </c>
      <c r="B17" s="67">
        <v>127322.06600000001</v>
      </c>
      <c r="C17" s="67">
        <v>80814.278999999995</v>
      </c>
      <c r="D17" s="98">
        <f>IFERROR(((B17/C17)-1)*100,IF(B17+C17&lt;&gt;0,100,0))</f>
        <v>57.548972255261987</v>
      </c>
      <c r="E17" s="67">
        <v>5610654.8279999997</v>
      </c>
      <c r="F17" s="67">
        <v>3520791.8080000002</v>
      </c>
      <c r="G17" s="98">
        <f>IFERROR(((E17/F17)-1)*100,IF(E17+F17&lt;&gt;0,100,0))</f>
        <v>59.357756265263362</v>
      </c>
    </row>
    <row r="18" spans="1:7" s="16" customFormat="1" ht="12" x14ac:dyDescent="0.2">
      <c r="A18" s="64" t="s">
        <v>10</v>
      </c>
      <c r="B18" s="67">
        <v>4477864.7375717498</v>
      </c>
      <c r="C18" s="67">
        <v>6168009.4503947096</v>
      </c>
      <c r="D18" s="98">
        <f>IFERROR(((B18/C18)-1)*100,IF(B18+C18&lt;&gt;0,100,0))</f>
        <v>-27.401785396337264</v>
      </c>
      <c r="E18" s="67">
        <v>188102334.015652</v>
      </c>
      <c r="F18" s="67">
        <v>125924870.89622</v>
      </c>
      <c r="G18" s="98">
        <f>IFERROR(((E18/F18)-1)*100,IF(E18+F18&lt;&gt;0,100,0))</f>
        <v>49.376634398676543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2020</v>
      </c>
      <c r="F23" s="125">
        <v>2019</v>
      </c>
      <c r="G23" s="29" t="s">
        <v>13</v>
      </c>
    </row>
    <row r="24" spans="1:7" s="16" customFormat="1" ht="12" x14ac:dyDescent="0.2">
      <c r="A24" s="64" t="s">
        <v>14</v>
      </c>
      <c r="B24" s="66">
        <v>22782325.965920001</v>
      </c>
      <c r="C24" s="66">
        <v>18133682.255959999</v>
      </c>
      <c r="D24" s="65">
        <f>B24-C24</f>
        <v>4648643.7099600025</v>
      </c>
      <c r="E24" s="67">
        <v>473783694.99075001</v>
      </c>
      <c r="F24" s="67">
        <v>445521436.28641999</v>
      </c>
      <c r="G24" s="65">
        <f>E24-F24</f>
        <v>28262258.704330027</v>
      </c>
    </row>
    <row r="25" spans="1:7" s="16" customFormat="1" ht="12" x14ac:dyDescent="0.2">
      <c r="A25" s="68" t="s">
        <v>15</v>
      </c>
      <c r="B25" s="66">
        <v>25263529.99955</v>
      </c>
      <c r="C25" s="66">
        <v>22767861.442729998</v>
      </c>
      <c r="D25" s="65">
        <f>B25-C25</f>
        <v>2495668.5568200015</v>
      </c>
      <c r="E25" s="67">
        <v>523339484.29938</v>
      </c>
      <c r="F25" s="67">
        <v>475465324.35333002</v>
      </c>
      <c r="G25" s="65">
        <f>E25-F25</f>
        <v>47874159.946049988</v>
      </c>
    </row>
    <row r="26" spans="1:7" s="28" customFormat="1" ht="12" x14ac:dyDescent="0.2">
      <c r="A26" s="69" t="s">
        <v>16</v>
      </c>
      <c r="B26" s="70">
        <f>B24-B25</f>
        <v>-2481204.0336299986</v>
      </c>
      <c r="C26" s="70">
        <f>C24-C25</f>
        <v>-4634179.1867699996</v>
      </c>
      <c r="D26" s="70"/>
      <c r="E26" s="70">
        <f>E24-E25</f>
        <v>-49555789.30862999</v>
      </c>
      <c r="F26" s="70">
        <f>F24-F25</f>
        <v>-29943888.066910028</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54224.404789649998</v>
      </c>
      <c r="C33" s="126">
        <v>58941.465896659996</v>
      </c>
      <c r="D33" s="98">
        <f t="shared" ref="D33:D42" si="0">IFERROR(((B33/C33)-1)*100,IF(B33+C33&lt;&gt;0,100,0))</f>
        <v>-8.0029585882377852</v>
      </c>
      <c r="E33" s="64"/>
      <c r="F33" s="126">
        <v>54651.87</v>
      </c>
      <c r="G33" s="126">
        <v>51965.95</v>
      </c>
    </row>
    <row r="34" spans="1:7" s="16" customFormat="1" ht="12" x14ac:dyDescent="0.2">
      <c r="A34" s="64" t="s">
        <v>23</v>
      </c>
      <c r="B34" s="126">
        <v>58289.498567210001</v>
      </c>
      <c r="C34" s="126">
        <v>72260.684750600005</v>
      </c>
      <c r="D34" s="98">
        <f t="shared" si="0"/>
        <v>-19.334422627754023</v>
      </c>
      <c r="E34" s="64"/>
      <c r="F34" s="126">
        <v>58777.74</v>
      </c>
      <c r="G34" s="126">
        <v>56183.38</v>
      </c>
    </row>
    <row r="35" spans="1:7" s="16" customFormat="1" ht="12" x14ac:dyDescent="0.2">
      <c r="A35" s="64" t="s">
        <v>24</v>
      </c>
      <c r="B35" s="126">
        <v>36755.65835867</v>
      </c>
      <c r="C35" s="126">
        <v>48311.34665634</v>
      </c>
      <c r="D35" s="98">
        <f t="shared" si="0"/>
        <v>-23.919201383208645</v>
      </c>
      <c r="E35" s="64"/>
      <c r="F35" s="126">
        <v>37031.629999999997</v>
      </c>
      <c r="G35" s="126">
        <v>35925.1</v>
      </c>
    </row>
    <row r="36" spans="1:7" s="16" customFormat="1" ht="12" x14ac:dyDescent="0.2">
      <c r="A36" s="64" t="s">
        <v>25</v>
      </c>
      <c r="B36" s="126">
        <v>49812.343516380002</v>
      </c>
      <c r="C36" s="126">
        <v>52902.879575929997</v>
      </c>
      <c r="D36" s="98">
        <f t="shared" si="0"/>
        <v>-5.8419051747726432</v>
      </c>
      <c r="E36" s="64"/>
      <c r="F36" s="126">
        <v>50249.35</v>
      </c>
      <c r="G36" s="126">
        <v>47604.81</v>
      </c>
    </row>
    <row r="37" spans="1:7" s="16" customFormat="1" ht="12" x14ac:dyDescent="0.2">
      <c r="A37" s="64" t="s">
        <v>79</v>
      </c>
      <c r="B37" s="126">
        <v>49656.287432110003</v>
      </c>
      <c r="C37" s="126">
        <v>47658.66270103</v>
      </c>
      <c r="D37" s="98">
        <f t="shared" si="0"/>
        <v>4.1915249355849671</v>
      </c>
      <c r="E37" s="64"/>
      <c r="F37" s="126">
        <v>49769.53</v>
      </c>
      <c r="G37" s="126">
        <v>47370.47</v>
      </c>
    </row>
    <row r="38" spans="1:7" s="16" customFormat="1" ht="12" x14ac:dyDescent="0.2">
      <c r="A38" s="64" t="s">
        <v>26</v>
      </c>
      <c r="B38" s="126">
        <v>75183.307435829993</v>
      </c>
      <c r="C38" s="126">
        <v>72935.468581470006</v>
      </c>
      <c r="D38" s="98">
        <f t="shared" si="0"/>
        <v>3.0819557316604129</v>
      </c>
      <c r="E38" s="64"/>
      <c r="F38" s="126">
        <v>76479.05</v>
      </c>
      <c r="G38" s="126">
        <v>71190.75</v>
      </c>
    </row>
    <row r="39" spans="1:7" s="16" customFormat="1" ht="12" x14ac:dyDescent="0.2">
      <c r="A39" s="64" t="s">
        <v>27</v>
      </c>
      <c r="B39" s="126">
        <v>10552.72755806</v>
      </c>
      <c r="C39" s="126">
        <v>17515.338652679999</v>
      </c>
      <c r="D39" s="98">
        <f t="shared" si="0"/>
        <v>-39.751507137172361</v>
      </c>
      <c r="E39" s="64"/>
      <c r="F39" s="126">
        <v>10870.22</v>
      </c>
      <c r="G39" s="126">
        <v>10347.57</v>
      </c>
    </row>
    <row r="40" spans="1:7" s="16" customFormat="1" ht="12" x14ac:dyDescent="0.2">
      <c r="A40" s="64" t="s">
        <v>28</v>
      </c>
      <c r="B40" s="126">
        <v>71383.590940189999</v>
      </c>
      <c r="C40" s="126">
        <v>79079.954442329996</v>
      </c>
      <c r="D40" s="98">
        <f t="shared" si="0"/>
        <v>-9.7323823166244559</v>
      </c>
      <c r="E40" s="64"/>
      <c r="F40" s="126">
        <v>72612.149999999994</v>
      </c>
      <c r="G40" s="126">
        <v>68172.539999999994</v>
      </c>
    </row>
    <row r="41" spans="1:7" s="16" customFormat="1" ht="12" x14ac:dyDescent="0.2">
      <c r="A41" s="64" t="s">
        <v>29</v>
      </c>
      <c r="B41" s="126">
        <v>4384.0596434299996</v>
      </c>
      <c r="C41" s="126">
        <v>1933.9641255900001</v>
      </c>
      <c r="D41" s="98">
        <f t="shared" si="0"/>
        <v>126.68774386352908</v>
      </c>
      <c r="E41" s="64"/>
      <c r="F41" s="126">
        <v>4407.22</v>
      </c>
      <c r="G41" s="126">
        <v>3821.22</v>
      </c>
    </row>
    <row r="42" spans="1:7" s="16" customFormat="1" ht="12" x14ac:dyDescent="0.2">
      <c r="A42" s="64" t="s">
        <v>78</v>
      </c>
      <c r="B42" s="126">
        <v>825.29780645999995</v>
      </c>
      <c r="C42" s="126">
        <v>847.98212365999996</v>
      </c>
      <c r="D42" s="98">
        <f t="shared" si="0"/>
        <v>-2.6750937982149448</v>
      </c>
      <c r="E42" s="64"/>
      <c r="F42" s="126">
        <v>826.42</v>
      </c>
      <c r="G42" s="126">
        <v>796.2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17015.965335700301</v>
      </c>
      <c r="D48" s="72"/>
      <c r="E48" s="127">
        <v>16512.9550645093</v>
      </c>
      <c r="F48" s="72"/>
      <c r="G48" s="98">
        <f>IFERROR(((C48/E48)-1)*100,IF(C48+E48&lt;&gt;0,100,0))</f>
        <v>3.046155392695904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2769</v>
      </c>
      <c r="D54" s="75"/>
      <c r="E54" s="128">
        <v>797892</v>
      </c>
      <c r="F54" s="128">
        <v>99412112.040000007</v>
      </c>
      <c r="G54" s="128">
        <v>10797148.128</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2020</v>
      </c>
      <c r="F67" s="125">
        <v>2019</v>
      </c>
      <c r="G67" s="50" t="s">
        <v>7</v>
      </c>
    </row>
    <row r="68" spans="1:7" s="16" customFormat="1" ht="12" x14ac:dyDescent="0.2">
      <c r="A68" s="77" t="s">
        <v>53</v>
      </c>
      <c r="B68" s="67">
        <v>4308</v>
      </c>
      <c r="C68" s="66">
        <v>4676</v>
      </c>
      <c r="D68" s="98">
        <f>IFERROR(((B68/C68)-1)*100,IF(B68+C68&lt;&gt;0,100,0))</f>
        <v>-7.8699743370402082</v>
      </c>
      <c r="E68" s="66">
        <v>176646</v>
      </c>
      <c r="F68" s="66">
        <v>139691</v>
      </c>
      <c r="G68" s="98">
        <f>IFERROR(((E68/F68)-1)*100,IF(E68+F68&lt;&gt;0,100,0))</f>
        <v>26.45481813431072</v>
      </c>
    </row>
    <row r="69" spans="1:7" s="16" customFormat="1" ht="12" x14ac:dyDescent="0.2">
      <c r="A69" s="79" t="s">
        <v>54</v>
      </c>
      <c r="B69" s="67">
        <v>148393344.64300001</v>
      </c>
      <c r="C69" s="66">
        <v>209370949.47</v>
      </c>
      <c r="D69" s="98">
        <f>IFERROR(((B69/C69)-1)*100,IF(B69+C69&lt;&gt;0,100,0))</f>
        <v>-29.124195587476787</v>
      </c>
      <c r="E69" s="66">
        <v>6001679821.8070002</v>
      </c>
      <c r="F69" s="66">
        <v>4744234652.8920002</v>
      </c>
      <c r="G69" s="98">
        <f>IFERROR(((E69/F69)-1)*100,IF(E69+F69&lt;&gt;0,100,0))</f>
        <v>26.504700144805948</v>
      </c>
    </row>
    <row r="70" spans="1:7" s="62" customFormat="1" ht="12" x14ac:dyDescent="0.2">
      <c r="A70" s="79" t="s">
        <v>55</v>
      </c>
      <c r="B70" s="67">
        <v>145822417.69964001</v>
      </c>
      <c r="C70" s="66">
        <v>207009305.32865</v>
      </c>
      <c r="D70" s="98">
        <f>IFERROR(((B70/C70)-1)*100,IF(B70+C70&lt;&gt;0,100,0))</f>
        <v>-29.557554203599246</v>
      </c>
      <c r="E70" s="66">
        <v>5777926273.3344803</v>
      </c>
      <c r="F70" s="66">
        <v>4789790969.9299002</v>
      </c>
      <c r="G70" s="98">
        <f>IFERROR(((E70/F70)-1)*100,IF(E70+F70&lt;&gt;0,100,0))</f>
        <v>20.630029778085323</v>
      </c>
    </row>
    <row r="71" spans="1:7" s="16" customFormat="1" ht="12" x14ac:dyDescent="0.2">
      <c r="A71" s="79" t="s">
        <v>94</v>
      </c>
      <c r="B71" s="98">
        <f>IFERROR(B69/B68/1000,)</f>
        <v>34.445994578226554</v>
      </c>
      <c r="C71" s="98">
        <f>IFERROR(C69/C68/1000,)</f>
        <v>44.775652153550041</v>
      </c>
      <c r="D71" s="98">
        <f>IFERROR(((B71/C71)-1)*100,IF(B71+C71&lt;&gt;0,100,0))</f>
        <v>-23.069809323825787</v>
      </c>
      <c r="E71" s="98">
        <f>IFERROR(E69/E68/1000,)</f>
        <v>33.975747097624627</v>
      </c>
      <c r="F71" s="98">
        <f>IFERROR(F69/F68/1000,)</f>
        <v>33.962350136315152</v>
      </c>
      <c r="G71" s="98">
        <f>IFERROR(((E71/F71)-1)*100,IF(E71+F71&lt;&gt;0,100,0))</f>
        <v>3.9446508429774596E-2</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2483</v>
      </c>
      <c r="C74" s="66">
        <v>3049</v>
      </c>
      <c r="D74" s="98">
        <f>IFERROR(((B74/C74)-1)*100,IF(B74+C74&lt;&gt;0,100,0))</f>
        <v>-18.563463430633</v>
      </c>
      <c r="E74" s="66">
        <v>77854</v>
      </c>
      <c r="F74" s="66">
        <v>86322</v>
      </c>
      <c r="G74" s="98">
        <f>IFERROR(((E74/F74)-1)*100,IF(E74+F74&lt;&gt;0,100,0))</f>
        <v>-9.8097819791015066</v>
      </c>
    </row>
    <row r="75" spans="1:7" s="16" customFormat="1" ht="12" x14ac:dyDescent="0.2">
      <c r="A75" s="79" t="s">
        <v>54</v>
      </c>
      <c r="B75" s="67">
        <v>373220575.89399999</v>
      </c>
      <c r="C75" s="66">
        <v>426534718</v>
      </c>
      <c r="D75" s="98">
        <f>IFERROR(((B75/C75)-1)*100,IF(B75+C75&lt;&gt;0,100,0))</f>
        <v>-12.49936754409755</v>
      </c>
      <c r="E75" s="66">
        <v>10789008352.361</v>
      </c>
      <c r="F75" s="66">
        <v>12151039724.51</v>
      </c>
      <c r="G75" s="98">
        <f>IFERROR(((E75/F75)-1)*100,IF(E75+F75&lt;&gt;0,100,0))</f>
        <v>-11.209175535831973</v>
      </c>
    </row>
    <row r="76" spans="1:7" s="16" customFormat="1" ht="12" x14ac:dyDescent="0.2">
      <c r="A76" s="79" t="s">
        <v>55</v>
      </c>
      <c r="B76" s="67">
        <v>358660868.85575998</v>
      </c>
      <c r="C76" s="66">
        <v>425657947.96394002</v>
      </c>
      <c r="D76" s="98">
        <f>IFERROR(((B76/C76)-1)*100,IF(B76+C76&lt;&gt;0,100,0))</f>
        <v>-15.739651856296543</v>
      </c>
      <c r="E76" s="66">
        <v>10610825195.442101</v>
      </c>
      <c r="F76" s="66">
        <v>11908664420.6987</v>
      </c>
      <c r="G76" s="98">
        <f>IFERROR(((E76/F76)-1)*100,IF(E76+F76&lt;&gt;0,100,0))</f>
        <v>-10.898276913411031</v>
      </c>
    </row>
    <row r="77" spans="1:7" s="16" customFormat="1" ht="12" x14ac:dyDescent="0.2">
      <c r="A77" s="79" t="s">
        <v>94</v>
      </c>
      <c r="B77" s="98">
        <f>IFERROR(B75/B74/1000,)</f>
        <v>150.31034067418443</v>
      </c>
      <c r="C77" s="98">
        <f>IFERROR(C75/C74/1000,)</f>
        <v>139.89331518530665</v>
      </c>
      <c r="D77" s="98">
        <f>IFERROR(((B77/C77)-1)*100,IF(B77+C77&lt;&gt;0,100,0))</f>
        <v>7.4464069102080366</v>
      </c>
      <c r="E77" s="98">
        <f>IFERROR(E75/E74/1000,)</f>
        <v>138.58001326021784</v>
      </c>
      <c r="F77" s="98">
        <f>IFERROR(F75/F74/1000,)</f>
        <v>140.76411256122427</v>
      </c>
      <c r="G77" s="98">
        <f>IFERROR(((E77/F77)-1)*100,IF(E77+F77&lt;&gt;0,100,0))</f>
        <v>-1.5516023660195888</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153</v>
      </c>
      <c r="C80" s="66">
        <v>200</v>
      </c>
      <c r="D80" s="98">
        <f>IFERROR(((B80/C80)-1)*100,IF(B80+C80&lt;&gt;0,100,0))</f>
        <v>-23.5</v>
      </c>
      <c r="E80" s="66">
        <v>6078</v>
      </c>
      <c r="F80" s="66">
        <v>4440</v>
      </c>
      <c r="G80" s="98">
        <f>IFERROR(((E80/F80)-1)*100,IF(E80+F80&lt;&gt;0,100,0))</f>
        <v>36.891891891891881</v>
      </c>
    </row>
    <row r="81" spans="1:7" s="16" customFormat="1" ht="12" x14ac:dyDescent="0.2">
      <c r="A81" s="79" t="s">
        <v>54</v>
      </c>
      <c r="B81" s="67">
        <v>18789354.326000001</v>
      </c>
      <c r="C81" s="66">
        <v>16939776.076000001</v>
      </c>
      <c r="D81" s="98">
        <f>IFERROR(((B81/C81)-1)*100,IF(B81+C81&lt;&gt;0,100,0))</f>
        <v>10.918551943673283</v>
      </c>
      <c r="E81" s="66">
        <v>519768459.32499999</v>
      </c>
      <c r="F81" s="66">
        <v>331938862.26700002</v>
      </c>
      <c r="G81" s="98">
        <f>IFERROR(((E81/F81)-1)*100,IF(E81+F81&lt;&gt;0,100,0))</f>
        <v>56.585600063579314</v>
      </c>
    </row>
    <row r="82" spans="1:7" s="16" customFormat="1" ht="12" x14ac:dyDescent="0.2">
      <c r="A82" s="79" t="s">
        <v>55</v>
      </c>
      <c r="B82" s="67">
        <v>9931407.8401799891</v>
      </c>
      <c r="C82" s="66">
        <v>7256750.4622496301</v>
      </c>
      <c r="D82" s="98">
        <f>IFERROR(((B82/C82)-1)*100,IF(B82+C82&lt;&gt;0,100,0))</f>
        <v>36.857507941663492</v>
      </c>
      <c r="E82" s="66">
        <v>168452007.22409999</v>
      </c>
      <c r="F82" s="66">
        <v>110307049.136977</v>
      </c>
      <c r="G82" s="98">
        <f>IFERROR(((E82/F82)-1)*100,IF(E82+F82&lt;&gt;0,100,0))</f>
        <v>52.711915097030456</v>
      </c>
    </row>
    <row r="83" spans="1:7" s="32" customFormat="1" x14ac:dyDescent="0.2">
      <c r="A83" s="79" t="s">
        <v>94</v>
      </c>
      <c r="B83" s="98">
        <f>IFERROR(B81/B80/1000,)</f>
        <v>122.80623742483661</v>
      </c>
      <c r="C83" s="98">
        <f>IFERROR(C81/C80/1000,)</f>
        <v>84.698880380000006</v>
      </c>
      <c r="D83" s="98">
        <f>IFERROR(((B83/C83)-1)*100,IF(B83+C83&lt;&gt;0,100,0))</f>
        <v>44.991571168200359</v>
      </c>
      <c r="E83" s="98">
        <f>IFERROR(E81/E80/1000,)</f>
        <v>85.516363824448831</v>
      </c>
      <c r="F83" s="98">
        <f>IFERROR(F81/F80/1000,)</f>
        <v>74.761005015090092</v>
      </c>
      <c r="G83" s="98">
        <f>IFERROR(((E83/F83)-1)*100,IF(E83+F83&lt;&gt;0,100,0))</f>
        <v>14.386321862831863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6944</v>
      </c>
      <c r="C86" s="64">
        <f>C68+C74+C80</f>
        <v>7925</v>
      </c>
      <c r="D86" s="98">
        <f>IFERROR(((B86/C86)-1)*100,IF(B86+C86&lt;&gt;0,100,0))</f>
        <v>-12.378548895899055</v>
      </c>
      <c r="E86" s="64">
        <f>E68+E74+E80</f>
        <v>260578</v>
      </c>
      <c r="F86" s="64">
        <f>F68+F74+F80</f>
        <v>230453</v>
      </c>
      <c r="G86" s="98">
        <f>IFERROR(((E86/F86)-1)*100,IF(E86+F86&lt;&gt;0,100,0))</f>
        <v>13.072079773316037</v>
      </c>
    </row>
    <row r="87" spans="1:7" s="62" customFormat="1" ht="12" x14ac:dyDescent="0.2">
      <c r="A87" s="79" t="s">
        <v>54</v>
      </c>
      <c r="B87" s="64">
        <f t="shared" ref="B87:C87" si="1">B69+B75+B81</f>
        <v>540403274.86300004</v>
      </c>
      <c r="C87" s="64">
        <f t="shared" si="1"/>
        <v>652845443.546</v>
      </c>
      <c r="D87" s="98">
        <f>IFERROR(((B87/C87)-1)*100,IF(B87+C87&lt;&gt;0,100,0))</f>
        <v>-17.223397941212284</v>
      </c>
      <c r="E87" s="64">
        <f t="shared" ref="E87:F87" si="2">E69+E75+E81</f>
        <v>17310456633.493</v>
      </c>
      <c r="F87" s="64">
        <f t="shared" si="2"/>
        <v>17227213239.668999</v>
      </c>
      <c r="G87" s="98">
        <f>IFERROR(((E87/F87)-1)*100,IF(E87+F87&lt;&gt;0,100,0))</f>
        <v>0.48320870396099114</v>
      </c>
    </row>
    <row r="88" spans="1:7" s="62" customFormat="1" ht="12" x14ac:dyDescent="0.2">
      <c r="A88" s="79" t="s">
        <v>55</v>
      </c>
      <c r="B88" s="64">
        <f t="shared" ref="B88:C88" si="3">B70+B76+B82</f>
        <v>514414694.39557999</v>
      </c>
      <c r="C88" s="64">
        <f t="shared" si="3"/>
        <v>639924003.75483966</v>
      </c>
      <c r="D88" s="98">
        <f>IFERROR(((B88/C88)-1)*100,IF(B88+C88&lt;&gt;0,100,0))</f>
        <v>-19.613158534891173</v>
      </c>
      <c r="E88" s="64">
        <f t="shared" ref="E88:F88" si="4">E70+E76+E82</f>
        <v>16557203476.000681</v>
      </c>
      <c r="F88" s="64">
        <f t="shared" si="4"/>
        <v>16808762439.765577</v>
      </c>
      <c r="G88" s="98">
        <f>IFERROR(((E88/F88)-1)*100,IF(E88+F88&lt;&gt;0,100,0))</f>
        <v>-1.4965941999975363</v>
      </c>
    </row>
    <row r="89" spans="1:7" s="63" customFormat="1" x14ac:dyDescent="0.2">
      <c r="A89" s="79" t="s">
        <v>95</v>
      </c>
      <c r="B89" s="98">
        <f>IFERROR((B75/B87)*100,IF(B75+B87&lt;&gt;0,100,0))</f>
        <v>69.063344589948457</v>
      </c>
      <c r="C89" s="98">
        <f>IFERROR((C75/C87)*100,IF(C75+C87&lt;&gt;0,100,0))</f>
        <v>65.334716235933428</v>
      </c>
      <c r="D89" s="98">
        <f>IFERROR(((B89/C89)-1)*100,IF(B89+C89&lt;&gt;0,100,0))</f>
        <v>5.7069634167391081</v>
      </c>
      <c r="E89" s="98">
        <f>IFERROR((E75/E87)*100,IF(E75+E87&lt;&gt;0,100,0))</f>
        <v>62.326538119658679</v>
      </c>
      <c r="F89" s="98">
        <f>IFERROR((F75/F87)*100,IF(F75+F87&lt;&gt;0,100,0))</f>
        <v>70.533983386993057</v>
      </c>
      <c r="G89" s="98">
        <f>IFERROR(((E89/F89)-1)*100,IF(E89+F89&lt;&gt;0,100,0))</f>
        <v>-11.636157314841068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2020</v>
      </c>
      <c r="F94" s="125">
        <v>2019</v>
      </c>
      <c r="G94" s="50" t="s">
        <v>13</v>
      </c>
    </row>
    <row r="95" spans="1:7" s="16" customFormat="1" ht="13.5" x14ac:dyDescent="0.2">
      <c r="A95" s="79" t="s">
        <v>87</v>
      </c>
      <c r="B95" s="66">
        <v>20638336.579999998</v>
      </c>
      <c r="C95" s="129">
        <v>34504282.800999999</v>
      </c>
      <c r="D95" s="65">
        <f>B95-C95</f>
        <v>-13865946.221000001</v>
      </c>
      <c r="E95" s="129">
        <v>760567081.56099999</v>
      </c>
      <c r="F95" s="129">
        <v>684234803.398</v>
      </c>
      <c r="G95" s="80">
        <f>E95-F95</f>
        <v>76332278.162999988</v>
      </c>
    </row>
    <row r="96" spans="1:7" s="16" customFormat="1" ht="13.5" x14ac:dyDescent="0.2">
      <c r="A96" s="79" t="s">
        <v>88</v>
      </c>
      <c r="B96" s="66">
        <v>21996494.721999999</v>
      </c>
      <c r="C96" s="129">
        <v>33526182.094999999</v>
      </c>
      <c r="D96" s="65">
        <f>B96-C96</f>
        <v>-11529687.373</v>
      </c>
      <c r="E96" s="129">
        <v>819927864.41700006</v>
      </c>
      <c r="F96" s="129">
        <v>671590147.85599995</v>
      </c>
      <c r="G96" s="80">
        <f>E96-F96</f>
        <v>148337716.56100011</v>
      </c>
    </row>
    <row r="97" spans="1:7" s="28" customFormat="1" ht="12" x14ac:dyDescent="0.2">
      <c r="A97" s="81" t="s">
        <v>16</v>
      </c>
      <c r="B97" s="65">
        <f>B95-B96</f>
        <v>-1358158.1420000009</v>
      </c>
      <c r="C97" s="65">
        <f>C95-C96</f>
        <v>978100.70600000024</v>
      </c>
      <c r="D97" s="82"/>
      <c r="E97" s="65">
        <f>E95-E96</f>
        <v>-59360782.856000066</v>
      </c>
      <c r="F97" s="82">
        <f>F95-F96</f>
        <v>12644655.542000055</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699.41965407264001</v>
      </c>
      <c r="C104" s="130">
        <v>674.56413596719995</v>
      </c>
      <c r="D104" s="98">
        <f>IFERROR(((B104/C104)-1)*100,IF(B104+C104&lt;&gt;0,100,0))</f>
        <v>3.6846782655887589</v>
      </c>
      <c r="E104" s="84"/>
      <c r="F104" s="131">
        <v>699.41965407264001</v>
      </c>
      <c r="G104" s="131">
        <v>690.63735405079206</v>
      </c>
    </row>
    <row r="105" spans="1:7" s="16" customFormat="1" ht="12" x14ac:dyDescent="0.2">
      <c r="A105" s="79" t="s">
        <v>50</v>
      </c>
      <c r="B105" s="131">
        <v>691.64533829104403</v>
      </c>
      <c r="C105" s="130">
        <v>667.68303748212497</v>
      </c>
      <c r="D105" s="98">
        <f>IFERROR(((B105/C105)-1)*100,IF(B105+C105&lt;&gt;0,100,0))</f>
        <v>3.5888736816322986</v>
      </c>
      <c r="E105" s="84"/>
      <c r="F105" s="131">
        <v>691.64533829104403</v>
      </c>
      <c r="G105" s="131">
        <v>682.97879479856397</v>
      </c>
    </row>
    <row r="106" spans="1:7" s="16" customFormat="1" ht="12" x14ac:dyDescent="0.2">
      <c r="A106" s="79" t="s">
        <v>51</v>
      </c>
      <c r="B106" s="131">
        <v>729.85805208106899</v>
      </c>
      <c r="C106" s="130">
        <v>701.28199749183705</v>
      </c>
      <c r="D106" s="98">
        <f>IFERROR(((B106/C106)-1)*100,IF(B106+C106&lt;&gt;0,100,0))</f>
        <v>4.0748307658595717</v>
      </c>
      <c r="E106" s="84"/>
      <c r="F106" s="131">
        <v>729.85805208106899</v>
      </c>
      <c r="G106" s="131">
        <v>720.58163993783398</v>
      </c>
    </row>
    <row r="107" spans="1:7" s="28" customFormat="1" ht="12" x14ac:dyDescent="0.2">
      <c r="A107" s="81" t="s">
        <v>52</v>
      </c>
      <c r="B107" s="85"/>
      <c r="C107" s="84"/>
      <c r="D107" s="86"/>
      <c r="E107" s="84"/>
      <c r="F107" s="71"/>
      <c r="G107" s="71"/>
    </row>
    <row r="108" spans="1:7" s="16" customFormat="1" ht="12" x14ac:dyDescent="0.2">
      <c r="A108" s="79" t="s">
        <v>56</v>
      </c>
      <c r="B108" s="131">
        <v>567.74470367201502</v>
      </c>
      <c r="C108" s="130">
        <v>513.26346576949197</v>
      </c>
      <c r="D108" s="98">
        <f>IFERROR(((B108/C108)-1)*100,IF(B108+C108&lt;&gt;0,100,0))</f>
        <v>10.614672879715691</v>
      </c>
      <c r="E108" s="84"/>
      <c r="F108" s="131">
        <v>567.74470367201502</v>
      </c>
      <c r="G108" s="131">
        <v>565.74801920244499</v>
      </c>
    </row>
    <row r="109" spans="1:7" s="16" customFormat="1" ht="12" x14ac:dyDescent="0.2">
      <c r="A109" s="79" t="s">
        <v>57</v>
      </c>
      <c r="B109" s="131">
        <v>725.80404553992696</v>
      </c>
      <c r="C109" s="130">
        <v>649.64478303284704</v>
      </c>
      <c r="D109" s="98">
        <f>IFERROR(((B109/C109)-1)*100,IF(B109+C109&lt;&gt;0,100,0))</f>
        <v>11.723216209254028</v>
      </c>
      <c r="E109" s="84"/>
      <c r="F109" s="131">
        <v>725.80404553992696</v>
      </c>
      <c r="G109" s="131">
        <v>716.42181126262801</v>
      </c>
    </row>
    <row r="110" spans="1:7" s="16" customFormat="1" ht="12" x14ac:dyDescent="0.2">
      <c r="A110" s="79" t="s">
        <v>59</v>
      </c>
      <c r="B110" s="131">
        <v>801.32936903252596</v>
      </c>
      <c r="C110" s="130">
        <v>757.09109980321</v>
      </c>
      <c r="D110" s="98">
        <f>IFERROR(((B110/C110)-1)*100,IF(B110+C110&lt;&gt;0,100,0))</f>
        <v>5.8431897087173335</v>
      </c>
      <c r="E110" s="84"/>
      <c r="F110" s="131">
        <v>801.32936903252596</v>
      </c>
      <c r="G110" s="131">
        <v>789.75359136255702</v>
      </c>
    </row>
    <row r="111" spans="1:7" s="16" customFormat="1" ht="12" x14ac:dyDescent="0.2">
      <c r="A111" s="79" t="s">
        <v>58</v>
      </c>
      <c r="B111" s="131">
        <v>717.72012029492396</v>
      </c>
      <c r="C111" s="130">
        <v>727.15322477790596</v>
      </c>
      <c r="D111" s="98">
        <f>IFERROR(((B111/C111)-1)*100,IF(B111+C111&lt;&gt;0,100,0))</f>
        <v>-1.2972650277200071</v>
      </c>
      <c r="E111" s="84"/>
      <c r="F111" s="131">
        <v>717.72012029492396</v>
      </c>
      <c r="G111" s="131">
        <v>708.06270405040902</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2020</v>
      </c>
      <c r="F117" s="125">
        <v>2019</v>
      </c>
      <c r="G117" s="50" t="s">
        <v>7</v>
      </c>
    </row>
    <row r="118" spans="1:7" s="28" customFormat="1" ht="12" x14ac:dyDescent="0.2">
      <c r="A118" s="81" t="s">
        <v>33</v>
      </c>
      <c r="B118" s="85"/>
      <c r="C118" s="85"/>
      <c r="D118" s="90"/>
      <c r="E118" s="91"/>
      <c r="F118" s="91"/>
      <c r="G118" s="92"/>
    </row>
    <row r="119" spans="1:7" s="16" customFormat="1" ht="12" x14ac:dyDescent="0.2">
      <c r="A119" s="79" t="s">
        <v>90</v>
      </c>
      <c r="B119" s="67">
        <v>1</v>
      </c>
      <c r="C119" s="66">
        <v>0</v>
      </c>
      <c r="D119" s="98">
        <f>IFERROR(((B119/C119)-1)*100,IF(B119+C119&lt;&gt;0,100,0))</f>
        <v>100</v>
      </c>
      <c r="E119" s="66">
        <v>1</v>
      </c>
      <c r="F119" s="66">
        <v>0</v>
      </c>
      <c r="G119" s="98">
        <f>IFERROR(((E119/F119)-1)*100,IF(E119+F119&lt;&gt;0,100,0))</f>
        <v>100</v>
      </c>
    </row>
    <row r="120" spans="1:7" s="16" customFormat="1" ht="12" x14ac:dyDescent="0.2">
      <c r="A120" s="79" t="s">
        <v>72</v>
      </c>
      <c r="B120" s="67">
        <v>163</v>
      </c>
      <c r="C120" s="66">
        <v>231</v>
      </c>
      <c r="D120" s="98">
        <f>IFERROR(((B120/C120)-1)*100,IF(B120+C120&lt;&gt;0,100,0))</f>
        <v>-29.437229437229441</v>
      </c>
      <c r="E120" s="66">
        <v>8030</v>
      </c>
      <c r="F120" s="66">
        <v>5412</v>
      </c>
      <c r="G120" s="98">
        <f>IFERROR(((E120/F120)-1)*100,IF(E120+F120&lt;&gt;0,100,0))</f>
        <v>48.373983739837392</v>
      </c>
    </row>
    <row r="121" spans="1:7" s="16" customFormat="1" ht="12" x14ac:dyDescent="0.2">
      <c r="A121" s="79" t="s">
        <v>74</v>
      </c>
      <c r="B121" s="67">
        <v>2</v>
      </c>
      <c r="C121" s="66">
        <v>3</v>
      </c>
      <c r="D121" s="98">
        <f>IFERROR(((B121/C121)-1)*100,IF(B121+C121&lt;&gt;0,100,0))</f>
        <v>-33.333333333333336</v>
      </c>
      <c r="E121" s="66">
        <v>216</v>
      </c>
      <c r="F121" s="66">
        <v>189</v>
      </c>
      <c r="G121" s="98">
        <f>IFERROR(((E121/F121)-1)*100,IF(E121+F121&lt;&gt;0,100,0))</f>
        <v>14.285714285714279</v>
      </c>
    </row>
    <row r="122" spans="1:7" s="28" customFormat="1" ht="12" x14ac:dyDescent="0.2">
      <c r="A122" s="81" t="s">
        <v>34</v>
      </c>
      <c r="B122" s="82">
        <f>SUM(B119:B121)</f>
        <v>166</v>
      </c>
      <c r="C122" s="82">
        <f>SUM(C119:C121)</f>
        <v>234</v>
      </c>
      <c r="D122" s="98">
        <f>IFERROR(((B122/C122)-1)*100,IF(B122+C122&lt;&gt;0,100,0))</f>
        <v>-29.059829059829056</v>
      </c>
      <c r="E122" s="82">
        <f>SUM(E119:E121)</f>
        <v>8247</v>
      </c>
      <c r="F122" s="82">
        <f>SUM(F119:F121)</f>
        <v>5601</v>
      </c>
      <c r="G122" s="98">
        <f>IFERROR(((E122/F122)-1)*100,IF(E122+F122&lt;&gt;0,100,0))</f>
        <v>47.241564006427424</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18</v>
      </c>
      <c r="C125" s="66">
        <v>19</v>
      </c>
      <c r="D125" s="98">
        <f>IFERROR(((B125/C125)-1)*100,IF(B125+C125&lt;&gt;0,100,0))</f>
        <v>-5.2631578947368478</v>
      </c>
      <c r="E125" s="66">
        <v>869</v>
      </c>
      <c r="F125" s="66">
        <v>664</v>
      </c>
      <c r="G125" s="98">
        <f>IFERROR(((E125/F125)-1)*100,IF(E125+F125&lt;&gt;0,100,0))</f>
        <v>30.873493975903621</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18</v>
      </c>
      <c r="C127" s="82">
        <f>SUM(C125:C126)</f>
        <v>19</v>
      </c>
      <c r="D127" s="98">
        <f>IFERROR(((B127/C127)-1)*100,IF(B127+C127&lt;&gt;0,100,0))</f>
        <v>-5.2631578947368478</v>
      </c>
      <c r="E127" s="82">
        <f>SUM(E125:E126)</f>
        <v>869</v>
      </c>
      <c r="F127" s="82">
        <f>SUM(F125:F126)</f>
        <v>664</v>
      </c>
      <c r="G127" s="98">
        <f>IFERROR(((E127/F127)-1)*100,IF(E127+F127&lt;&gt;0,100,0))</f>
        <v>30.873493975903621</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10</v>
      </c>
      <c r="C130" s="66">
        <v>0</v>
      </c>
      <c r="D130" s="98">
        <f>IFERROR(((B130/C130)-1)*100,IF(B130+C130&lt;&gt;0,100,0))</f>
        <v>100</v>
      </c>
      <c r="E130" s="66">
        <v>10</v>
      </c>
      <c r="F130" s="66">
        <v>0</v>
      </c>
      <c r="G130" s="98">
        <f>IFERROR(((E130/F130)-1)*100,IF(E130+F130&lt;&gt;0,100,0))</f>
        <v>100</v>
      </c>
    </row>
    <row r="131" spans="1:7" s="16" customFormat="1" ht="12" x14ac:dyDescent="0.2">
      <c r="A131" s="79" t="s">
        <v>72</v>
      </c>
      <c r="B131" s="67">
        <v>25428</v>
      </c>
      <c r="C131" s="66">
        <v>43477</v>
      </c>
      <c r="D131" s="98">
        <f>IFERROR(((B131/C131)-1)*100,IF(B131+C131&lt;&gt;0,100,0))</f>
        <v>-41.51390390321319</v>
      </c>
      <c r="E131" s="66">
        <v>6409378</v>
      </c>
      <c r="F131" s="66">
        <v>4916638</v>
      </c>
      <c r="G131" s="98">
        <f>IFERROR(((E131/F131)-1)*100,IF(E131+F131&lt;&gt;0,100,0))</f>
        <v>30.360990579334903</v>
      </c>
    </row>
    <row r="132" spans="1:7" s="16" customFormat="1" ht="12" x14ac:dyDescent="0.2">
      <c r="A132" s="79" t="s">
        <v>74</v>
      </c>
      <c r="B132" s="67">
        <v>76</v>
      </c>
      <c r="C132" s="66">
        <v>5</v>
      </c>
      <c r="D132" s="98">
        <f>IFERROR(((B132/C132)-1)*100,IF(B132+C132&lt;&gt;0,100,0))</f>
        <v>1420</v>
      </c>
      <c r="E132" s="66">
        <v>13195</v>
      </c>
      <c r="F132" s="66">
        <v>10219</v>
      </c>
      <c r="G132" s="98">
        <f>IFERROR(((E132/F132)-1)*100,IF(E132+F132&lt;&gt;0,100,0))</f>
        <v>29.122223309521477</v>
      </c>
    </row>
    <row r="133" spans="1:7" s="16" customFormat="1" ht="12" x14ac:dyDescent="0.2">
      <c r="A133" s="81" t="s">
        <v>34</v>
      </c>
      <c r="B133" s="82">
        <f>SUM(B130:B132)</f>
        <v>25514</v>
      </c>
      <c r="C133" s="82">
        <f>SUM(C130:C132)</f>
        <v>43482</v>
      </c>
      <c r="D133" s="98">
        <f>IFERROR(((B133/C133)-1)*100,IF(B133+C133&lt;&gt;0,100,0))</f>
        <v>-41.322846235223778</v>
      </c>
      <c r="E133" s="82">
        <f>SUM(E130:E132)</f>
        <v>6422583</v>
      </c>
      <c r="F133" s="82">
        <f>SUM(F130:F132)</f>
        <v>4926857</v>
      </c>
      <c r="G133" s="98">
        <f>IFERROR(((E133/F133)-1)*100,IF(E133+F133&lt;&gt;0,100,0))</f>
        <v>30.358624169526326</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27</v>
      </c>
      <c r="C136" s="66">
        <v>12770</v>
      </c>
      <c r="D136" s="98">
        <f>IFERROR(((B136/C136)-1)*100,)</f>
        <v>-99.788566953797968</v>
      </c>
      <c r="E136" s="66">
        <v>451916</v>
      </c>
      <c r="F136" s="66">
        <v>492410</v>
      </c>
      <c r="G136" s="98">
        <f>IFERROR(((E136/F136)-1)*100,)</f>
        <v>-8.2236347758981374</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27</v>
      </c>
      <c r="C138" s="82">
        <f>SUM(C136:C137)</f>
        <v>12770</v>
      </c>
      <c r="D138" s="98">
        <f>IFERROR(((B138/C138)-1)*100,)</f>
        <v>-99.788566953797968</v>
      </c>
      <c r="E138" s="82">
        <f>SUM(E136:E137)</f>
        <v>451916</v>
      </c>
      <c r="F138" s="82">
        <f>SUM(F136:F137)</f>
        <v>492410</v>
      </c>
      <c r="G138" s="98">
        <f>IFERROR(((E138/F138)-1)*100,)</f>
        <v>-8.2236347758981374</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240.82499999999999</v>
      </c>
      <c r="C141" s="66">
        <v>0</v>
      </c>
      <c r="D141" s="98">
        <f>IFERROR(((B141/C141)-1)*100,IF(B141+C141&lt;&gt;0,100,0))</f>
        <v>100</v>
      </c>
      <c r="E141" s="66">
        <v>240.82499999999999</v>
      </c>
      <c r="F141" s="66">
        <v>0</v>
      </c>
      <c r="G141" s="98">
        <f>IFERROR(((E141/F141)-1)*100,IF(E141+F141&lt;&gt;0,100,0))</f>
        <v>100</v>
      </c>
    </row>
    <row r="142" spans="1:7" s="32" customFormat="1" x14ac:dyDescent="0.2">
      <c r="A142" s="79" t="s">
        <v>72</v>
      </c>
      <c r="B142" s="67">
        <v>2232651.6432599998</v>
      </c>
      <c r="C142" s="66">
        <v>4324608.8722000001</v>
      </c>
      <c r="D142" s="98">
        <f>IFERROR(((B142/C142)-1)*100,IF(B142+C142&lt;&gt;0,100,0))</f>
        <v>-48.373327872210261</v>
      </c>
      <c r="E142" s="66">
        <v>597187531.08808994</v>
      </c>
      <c r="F142" s="66">
        <v>485105045.21686</v>
      </c>
      <c r="G142" s="98">
        <f>IFERROR(((E142/F142)-1)*100,IF(E142+F142&lt;&gt;0,100,0))</f>
        <v>23.104786679991118</v>
      </c>
    </row>
    <row r="143" spans="1:7" s="32" customFormat="1" x14ac:dyDescent="0.2">
      <c r="A143" s="79" t="s">
        <v>74</v>
      </c>
      <c r="B143" s="67">
        <v>199561</v>
      </c>
      <c r="C143" s="66">
        <v>34032.31</v>
      </c>
      <c r="D143" s="98">
        <f>IFERROR(((B143/C143)-1)*100,IF(B143+C143&lt;&gt;0,100,0))</f>
        <v>486.38687764656589</v>
      </c>
      <c r="E143" s="66">
        <v>64585063.939999998</v>
      </c>
      <c r="F143" s="66">
        <v>55242555.880000003</v>
      </c>
      <c r="G143" s="98">
        <f>IFERROR(((E143/F143)-1)*100,IF(E143+F143&lt;&gt;0,100,0))</f>
        <v>16.911795464884261</v>
      </c>
    </row>
    <row r="144" spans="1:7" s="16" customFormat="1" ht="12" x14ac:dyDescent="0.2">
      <c r="A144" s="81" t="s">
        <v>34</v>
      </c>
      <c r="B144" s="82">
        <f>SUM(B141:B143)</f>
        <v>2432453.46826</v>
      </c>
      <c r="C144" s="82">
        <f>SUM(C141:C143)</f>
        <v>4358641.1821999997</v>
      </c>
      <c r="D144" s="98">
        <f>IFERROR(((B144/C144)-1)*100,IF(B144+C144&lt;&gt;0,100,0))</f>
        <v>-44.192390091807631</v>
      </c>
      <c r="E144" s="82">
        <f>SUM(E141:E143)</f>
        <v>661772835.85309005</v>
      </c>
      <c r="F144" s="82">
        <f>SUM(F141:F143)</f>
        <v>540347601.09686005</v>
      </c>
      <c r="G144" s="98">
        <f>IFERROR(((E144/F144)-1)*100,IF(E144+F144&lt;&gt;0,100,0))</f>
        <v>22.471689429128027</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45.383319999999998</v>
      </c>
      <c r="C147" s="66">
        <v>6642.42</v>
      </c>
      <c r="D147" s="98">
        <f>IFERROR(((B147/C147)-1)*100,IF(B147+C147&lt;&gt;0,100,0))</f>
        <v>-99.316765275306281</v>
      </c>
      <c r="E147" s="66">
        <v>735616.20849999995</v>
      </c>
      <c r="F147" s="66">
        <v>561506.53142999997</v>
      </c>
      <c r="G147" s="98">
        <f>IFERROR(((E147/F147)-1)*100,IF(E147+F147&lt;&gt;0,100,0))</f>
        <v>31.007596051748742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45.383319999999998</v>
      </c>
      <c r="C149" s="82">
        <f>SUM(C147:C148)</f>
        <v>6642.42</v>
      </c>
      <c r="D149" s="98">
        <f>IFERROR(((B149/C149)-1)*100,IF(B149+C149&lt;&gt;0,100,0))</f>
        <v>-99.316765275306281</v>
      </c>
      <c r="E149" s="82">
        <f>SUM(E147:E148)</f>
        <v>735616.20849999995</v>
      </c>
      <c r="F149" s="82">
        <f>SUM(F147:F148)</f>
        <v>561506.53142999997</v>
      </c>
      <c r="G149" s="98">
        <f>IFERROR(((E149/F149)-1)*100,IF(E149+F149&lt;&gt;0,100,0))</f>
        <v>31.007596051748742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10</v>
      </c>
      <c r="C152" s="66">
        <v>0</v>
      </c>
      <c r="D152" s="98">
        <f>IFERROR(((B152/C152)-1)*100,IF(B152+C152&lt;&gt;0,100,0))</f>
        <v>100</v>
      </c>
      <c r="E152" s="78"/>
      <c r="F152" s="78"/>
      <c r="G152" s="65"/>
    </row>
    <row r="153" spans="1:7" s="16" customFormat="1" ht="12" x14ac:dyDescent="0.2">
      <c r="A153" s="79" t="s">
        <v>72</v>
      </c>
      <c r="B153" s="67">
        <v>949462</v>
      </c>
      <c r="C153" s="66">
        <v>810074</v>
      </c>
      <c r="D153" s="98">
        <f>IFERROR(((B153/C153)-1)*100,IF(B153+C153&lt;&gt;0,100,0))</f>
        <v>17.206823080360568</v>
      </c>
      <c r="E153" s="78"/>
      <c r="F153" s="78"/>
      <c r="G153" s="65"/>
    </row>
    <row r="154" spans="1:7" s="16" customFormat="1" ht="12" x14ac:dyDescent="0.2">
      <c r="A154" s="79" t="s">
        <v>74</v>
      </c>
      <c r="B154" s="67">
        <v>2497</v>
      </c>
      <c r="C154" s="66">
        <v>2443</v>
      </c>
      <c r="D154" s="98">
        <f>IFERROR(((B154/C154)-1)*100,IF(B154+C154&lt;&gt;0,100,0))</f>
        <v>2.2103970528039252</v>
      </c>
      <c r="E154" s="78"/>
      <c r="F154" s="78"/>
      <c r="G154" s="65"/>
    </row>
    <row r="155" spans="1:7" s="28" customFormat="1" ht="12" x14ac:dyDescent="0.2">
      <c r="A155" s="81" t="s">
        <v>34</v>
      </c>
      <c r="B155" s="82">
        <f>SUM(B152:B154)</f>
        <v>951969</v>
      </c>
      <c r="C155" s="82">
        <f>SUM(C152:C154)</f>
        <v>812517</v>
      </c>
      <c r="D155" s="98">
        <f>IFERROR(((B155/C155)-1)*100,IF(B155+C155&lt;&gt;0,100,0))</f>
        <v>17.162963974907598</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297715</v>
      </c>
      <c r="C158" s="66">
        <v>117872</v>
      </c>
      <c r="D158" s="98">
        <f>IFERROR(((B158/C158)-1)*100,IF(B158+C158&lt;&gt;0,100,0))</f>
        <v>152.5748269309081</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297715</v>
      </c>
      <c r="C160" s="82">
        <f>SUM(C158:C159)</f>
        <v>117872</v>
      </c>
      <c r="D160" s="98">
        <f>IFERROR(((B160/C160)-1)*100,IF(B160+C160&lt;&gt;0,100,0))</f>
        <v>152.5748269309081</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2020</v>
      </c>
      <c r="F166" s="125">
        <v>2019</v>
      </c>
      <c r="G166" s="50" t="s">
        <v>7</v>
      </c>
    </row>
    <row r="167" spans="1:7" x14ac:dyDescent="0.2">
      <c r="A167" s="102" t="s">
        <v>33</v>
      </c>
      <c r="B167" s="104"/>
      <c r="C167" s="104"/>
      <c r="D167" s="105"/>
      <c r="E167" s="106"/>
      <c r="F167" s="106"/>
      <c r="G167" s="107"/>
    </row>
    <row r="168" spans="1:7" x14ac:dyDescent="0.2">
      <c r="A168" s="101" t="s">
        <v>31</v>
      </c>
      <c r="B168" s="112">
        <v>11544</v>
      </c>
      <c r="C168" s="113">
        <v>8750</v>
      </c>
      <c r="D168" s="111">
        <f>IFERROR(((B168/C168)-1)*100,IF(B168+C168&lt;&gt;0,100,0))</f>
        <v>31.931428571428565</v>
      </c>
      <c r="E168" s="113">
        <v>232741</v>
      </c>
      <c r="F168" s="113">
        <v>192799</v>
      </c>
      <c r="G168" s="111">
        <f>IFERROR(((E168/F168)-1)*100,IF(E168+F168&lt;&gt;0,100,0))</f>
        <v>20.716912432118416</v>
      </c>
    </row>
    <row r="169" spans="1:7" x14ac:dyDescent="0.2">
      <c r="A169" s="101" t="s">
        <v>32</v>
      </c>
      <c r="B169" s="112">
        <v>80505</v>
      </c>
      <c r="C169" s="113">
        <v>70935</v>
      </c>
      <c r="D169" s="111">
        <f t="shared" ref="D169:D171" si="5">IFERROR(((B169/C169)-1)*100,IF(B169+C169&lt;&gt;0,100,0))</f>
        <v>13.491224360329879</v>
      </c>
      <c r="E169" s="113">
        <v>1461038</v>
      </c>
      <c r="F169" s="113">
        <v>1429276</v>
      </c>
      <c r="G169" s="111">
        <f>IFERROR(((E169/F169)-1)*100,IF(E169+F169&lt;&gt;0,100,0))</f>
        <v>2.2222439892644941</v>
      </c>
    </row>
    <row r="170" spans="1:7" x14ac:dyDescent="0.2">
      <c r="A170" s="101" t="s">
        <v>92</v>
      </c>
      <c r="B170" s="112">
        <v>20870051</v>
      </c>
      <c r="C170" s="113">
        <v>17714946</v>
      </c>
      <c r="D170" s="111">
        <f t="shared" si="5"/>
        <v>17.810412744131419</v>
      </c>
      <c r="E170" s="113">
        <v>384074314</v>
      </c>
      <c r="F170" s="113">
        <v>355974639</v>
      </c>
      <c r="G170" s="111">
        <f>IFERROR(((E170/F170)-1)*100,IF(E170+F170&lt;&gt;0,100,0))</f>
        <v>7.8937294743629094</v>
      </c>
    </row>
    <row r="171" spans="1:7" x14ac:dyDescent="0.2">
      <c r="A171" s="101" t="s">
        <v>93</v>
      </c>
      <c r="B171" s="112">
        <v>146649</v>
      </c>
      <c r="C171" s="113">
        <v>121746</v>
      </c>
      <c r="D171" s="111">
        <f t="shared" si="5"/>
        <v>20.454881474545374</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323</v>
      </c>
      <c r="C174" s="113">
        <v>436</v>
      </c>
      <c r="D174" s="111">
        <f t="shared" ref="D174:D177" si="6">IFERROR(((B174/C174)-1)*100,IF(B174+C174&lt;&gt;0,100,0))</f>
        <v>-25.917431192660544</v>
      </c>
      <c r="E174" s="113">
        <v>10447</v>
      </c>
      <c r="F174" s="113">
        <v>17364</v>
      </c>
      <c r="G174" s="111">
        <f t="shared" ref="G174" si="7">IFERROR(((E174/F174)-1)*100,IF(E174+F174&lt;&gt;0,100,0))</f>
        <v>-39.835291407509786</v>
      </c>
    </row>
    <row r="175" spans="1:7" x14ac:dyDescent="0.2">
      <c r="A175" s="101" t="s">
        <v>32</v>
      </c>
      <c r="B175" s="112">
        <v>3418</v>
      </c>
      <c r="C175" s="113">
        <v>2234</v>
      </c>
      <c r="D175" s="111">
        <f t="shared" si="6"/>
        <v>52.999104744852275</v>
      </c>
      <c r="E175" s="113">
        <v>121848</v>
      </c>
      <c r="F175" s="113">
        <v>178771</v>
      </c>
      <c r="G175" s="111">
        <f t="shared" ref="G175" si="8">IFERROR(((E175/F175)-1)*100,IF(E175+F175&lt;&gt;0,100,0))</f>
        <v>-31.841294169636015</v>
      </c>
    </row>
    <row r="176" spans="1:7" x14ac:dyDescent="0.2">
      <c r="A176" s="101" t="s">
        <v>92</v>
      </c>
      <c r="B176" s="112">
        <v>26550</v>
      </c>
      <c r="C176" s="113">
        <v>20064</v>
      </c>
      <c r="D176" s="111">
        <f t="shared" si="6"/>
        <v>32.326555023923454</v>
      </c>
      <c r="E176" s="113">
        <v>985329</v>
      </c>
      <c r="F176" s="113">
        <v>3292067</v>
      </c>
      <c r="G176" s="111">
        <f t="shared" ref="G176" si="9">IFERROR(((E176/F176)-1)*100,IF(E176+F176&lt;&gt;0,100,0))</f>
        <v>-70.06959457386499</v>
      </c>
    </row>
    <row r="177" spans="1:7" x14ac:dyDescent="0.2">
      <c r="A177" s="101" t="s">
        <v>93</v>
      </c>
      <c r="B177" s="112">
        <v>49928</v>
      </c>
      <c r="C177" s="113">
        <v>64710</v>
      </c>
      <c r="D177" s="111">
        <f t="shared" si="6"/>
        <v>-22.843455416473503</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JSE Equity Market Weekly Statistics" ma:contentTypeID="0x01010025A8B514A743974EAD575655CE6523734000DC03107B12B41E43838529554B89BDF3" ma:contentTypeVersion="2" ma:contentTypeDescription="Create a new document." ma:contentTypeScope="" ma:versionID="371c32eb71b50dc59179acd9d85e891b">
  <xsd:schema xmlns:xsd="http://www.w3.org/2001/XMLSchema" xmlns:xs="http://www.w3.org/2001/XMLSchema" xmlns:p="http://schemas.microsoft.com/office/2006/metadata/properties" xmlns:ns2="a5d7cc70-31c1-4b2e-9a12-faea9898ee50" targetNamespace="http://schemas.microsoft.com/office/2006/metadata/properties" ma:root="true" ma:fieldsID="5c4a87817bebb2150ac481245b80301f" ns2:_="">
    <xsd:import namespace="a5d7cc70-31c1-4b2e-9a12-faea9898ee50"/>
    <xsd:element name="properties">
      <xsd:complexType>
        <xsd:sequence>
          <xsd:element name="documentManagement">
            <xsd:complexType>
              <xsd:all>
                <xsd:element ref="ns2:JSEDescription" minOccurs="0"/>
                <xsd:element ref="ns2:JSEDate" minOccurs="0"/>
                <xsd:element ref="ns2:j50c28d78dcf4727baa6c3ad504fae7e" minOccurs="0"/>
                <xsd:element ref="ns2:TaxCatchAll" minOccurs="0"/>
                <xsd:element ref="ns2:TaxCatchAllLabel" minOccurs="0"/>
                <xsd:element ref="ns2:JSEKeywords" minOccurs="0"/>
                <xsd:element ref="ns2:JSEDisplay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7cc70-31c1-4b2e-9a12-faea9898ee50" elementFormDefault="qualified">
    <xsd:import namespace="http://schemas.microsoft.com/office/2006/documentManagement/types"/>
    <xsd:import namespace="http://schemas.microsoft.com/office/infopath/2007/PartnerControls"/>
    <xsd:element name="JSEDescription" ma:index="8" nillable="true" ma:displayName="JSE Description" ma:internalName="JSEDescription">
      <xsd:simpleType>
        <xsd:restriction base="dms:Note">
          <xsd:maxLength value="255"/>
        </xsd:restriction>
      </xsd:simpleType>
    </xsd:element>
    <xsd:element name="JSEDate" ma:index="9" nillable="true" ma:displayName="JSE Date" ma:internalName="JSEDate">
      <xsd:simpleType>
        <xsd:restriction base="dms:DateTime"/>
      </xsd:simpleType>
    </xsd:element>
    <xsd:element name="j50c28d78dcf4727baa6c3ad504fae7e" ma:index="10" nillable="true" ma:taxonomy="true" ma:internalName="j50c28d78dcf4727baa6c3ad504fae7e" ma:taxonomyFieldName="JSENavigation" ma:displayName="JSE Navigation" ma:default="" ma:fieldId="{350c28d7-8dcf-4727-baa6-c3ad504fae7e}" ma:taxonomyMulti="true" ma:sspId="59ffe48a-255f-47f4-bc60-01130d519e5b" ma:termSetId="03c5023a-7540-4ebc-a12c-a911d60365c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05b3ea50-81ed-432d-bdcf-e7540578ef79}" ma:internalName="TaxCatchAll" ma:showField="CatchAllData"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5b3ea50-81ed-432d-bdcf-e7540578ef79}" ma:internalName="TaxCatchAllLabel" ma:readOnly="true" ma:showField="CatchAllDataLabel"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JSEKeywords" ma:index="14" nillable="true" ma:displayName="JSE Keywords" ma:internalName="JSEKeywords">
      <xsd:simpleType>
        <xsd:restriction base="dms:Text"/>
      </xsd:simpleType>
    </xsd:element>
    <xsd:element name="JSEDisplayPriority" ma:index="15" nillable="true" ma:displayName="JSE Display Priority Board" ma:internalName="JSEDisplayPriority"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SEKeywords xmlns="a5d7cc70-31c1-4b2e-9a12-faea9898ee50" xsi:nil="true"/>
    <JSEDescription xmlns="a5d7cc70-31c1-4b2e-9a12-faea9898ee50" xsi:nil="true"/>
    <JSEDate xmlns="a5d7cc70-31c1-4b2e-9a12-faea9898ee50">2020-06-22T06:00:00+00:00</JSEDate>
    <j50c28d78dcf4727baa6c3ad504fae7e xmlns="a5d7cc70-31c1-4b2e-9a12-faea9898ee50">
      <Terms xmlns="http://schemas.microsoft.com/office/infopath/2007/PartnerControls"/>
    </j50c28d78dcf4727baa6c3ad504fae7e>
    <JSEDisplayPriority xmlns="a5d7cc70-31c1-4b2e-9a12-faea9898ee50" xsi:nil="true"/>
    <TaxCatchAll xmlns="a5d7cc70-31c1-4b2e-9a12-faea9898ee50"/>
  </documentManagement>
</p:properties>
</file>

<file path=customXml/itemProps1.xml><?xml version="1.0" encoding="utf-8"?>
<ds:datastoreItem xmlns:ds="http://schemas.openxmlformats.org/officeDocument/2006/customXml" ds:itemID="{7F1B4531-D04B-4EBC-8801-04B41E42A2AC}"/>
</file>

<file path=customXml/itemProps2.xml><?xml version="1.0" encoding="utf-8"?>
<ds:datastoreItem xmlns:ds="http://schemas.openxmlformats.org/officeDocument/2006/customXml" ds:itemID="{C49B4EDB-35A6-45A4-90CC-BC76737A0DDF}"/>
</file>

<file path=customXml/itemProps3.xml><?xml version="1.0" encoding="utf-8"?>
<ds:datastoreItem xmlns:ds="http://schemas.openxmlformats.org/officeDocument/2006/customXml" ds:itemID="{5DD87D31-0396-4C6B-996A-DA0BCE886D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2020-06-22T06:18:04Z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0x01010025A8B514A743974EAD575655CE6523734000DC03107B12B41E43838529554B89BDF3</vt:lpwstr>
  </property>
</Properties>
</file>