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570" yWindow="-135" windowWidth="20250" windowHeight="11055"/>
  </bookViews>
  <sheets>
    <sheet name="Sheet1" sheetId="1" r:id="rId1"/>
  </sheets>
  <definedNames>
    <definedName name="_xlnm.Print_Area" localSheetId="0">Sheet1!$A$1:$G$189</definedName>
  </definedNames>
  <calcPr calcId="144525"/>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C149" i="1"/>
  <c r="B149" i="1"/>
  <c r="C160" i="1"/>
  <c r="B160" i="1"/>
  <c r="G149"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<sst xmlns="http://schemas.openxmlformats.org/spreadsheetml/2006/main" count="265" uniqueCount="100">
  <si>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</si>
  <si>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</si>
  <si>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</si>
  <si>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</si>
  <si>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</si>
  <si>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</si>
  <si>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</si>
  <si>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</si>
  <si>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</si>
  <si>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</si>
  <si>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</si>
  <si>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</si>
  <si>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</si>
  <si>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</si>
  <si>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</si>
  <si>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</si>
  <si>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</si>
  <si>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</si>
  <si>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</si>
  <si>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</si>
  <si>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</si>
  <si>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</si>
  <si>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</si>
  <si>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</si>
  <si>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</si>
  <si>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</si>
  <si>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</si>
  <si>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</si>
  <si>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</si>
  <si>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</si>
  <si>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</si>
  <si>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</si>
  <si>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</si>
  <si>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</si>
  <si>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</si>
  <si>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</si>
  <si>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</si>
  <si>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</si>
  <si>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</si>
  <si>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</si>
  <si>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</si>
  <si>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</si>
  <si>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</si>
  <si>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</si>
  <si>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</si>
  <si>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</si>
  <si>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</si>
  <si>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</si>
  <si>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</si>
  <si>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</si>
  <si>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</si>
  <si>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</si>
  <si>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</si>
  <si>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</si>
  <si>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</si>
  <si>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</si>
  <si>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</si>
  <si>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</si>
  <si>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</si>
  <si>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</si>
  <si>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</si>
  <si>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</si>
  <si>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</si>
  <si>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</si>
  <si>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</si>
  <si>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</si>
  <si>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</si>
  <si>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</si>
  <si>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</si>
  <si>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</si>
  <si>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</si>
  <si>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</si>
  <si>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</si>
  <si>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</si>
  <si>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</si>
  <si>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</si>
  <si>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</si>
  <si>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</si>
  <si>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</si>
  <si>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</si>
  <si>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</si>
  <si>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</si>
  <si>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</si>
  <si>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</si>
  <si>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</si>
  <si>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</si>
  <si>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</si>
  <si>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</si>
  <si>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</si>
  <si>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</si>
  <si>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</si>
  <si>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</si>
  <si>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</si>
  <si>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</si>
  <si>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</si>
  <si>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</si>
  <si>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</si>
  <si>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27 November 2020</t>
  </si>
  <si>
    <t>27.11.2020</t>
  </si>
  <si>
    <t>29.11.2019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</si>
</sst>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1">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2020</v>
      </c>
      <c r="F10" s="125">
        <v>2019</v>
      </c>
      <c r="G10" s="29" t="s">
        <v>7</v>
      </c>
    </row>
    <row r="11" spans="1:7" s="16" customFormat="1" ht="12" x14ac:dyDescent="0.2">
      <c r="A11" s="64" t="s">
        <v>8</v>
      </c>
      <c r="B11" s="67">
        <v>1698051</v>
      </c>
      <c r="C11" s="67">
        <v>1844182</v>
      </c>
      <c r="D11" s="98">
        <f>IFERROR(((B11/C11)-1)*100,IF(B11+C11&lt;&gt;0,100,0))</f>
        <v>-7.9238925442282842</v>
      </c>
      <c r="E11" s="67">
        <v>86537517</v>
      </c>
      <c r="F11" s="67">
        <v>70761390</v>
      </c>
      <c r="G11" s="98">
        <f>IFERROR(((E11/F11)-1)*100,IF(E11+F11&lt;&gt;0,100,0))</f>
        <v>22.294823490606962</v>
      </c>
    </row>
    <row r="12" spans="1:7" s="16" customFormat="1" ht="12" x14ac:dyDescent="0.2">
      <c r="A12" s="64" t="s">
        <v>9</v>
      </c>
      <c r="B12" s="67">
        <v>2494702.3840000001</v>
      </c>
      <c r="C12" s="67">
        <v>3229876.94</v>
      </c>
      <c r="D12" s="98">
        <f>IFERROR(((B12/C12)-1)*100,IF(B12+C12&lt;&gt;0,100,0))</f>
        <v>-22.761689366406635</v>
      </c>
      <c r="E12" s="67">
        <v>106669474.272</v>
      </c>
      <c r="F12" s="67">
        <v>75780294.357999995</v>
      </c>
      <c r="G12" s="98">
        <f>IFERROR(((E12/F12)-1)*100,IF(E12+F12&lt;&gt;0,100,0))</f>
        <v>40.761493704516184</v>
      </c>
    </row>
    <row r="13" spans="1:7" s="16" customFormat="1" ht="12" x14ac:dyDescent="0.2">
      <c r="A13" s="64" t="s">
        <v>10</v>
      </c>
      <c r="B13" s="67">
        <v>103392127.276225</v>
      </c>
      <c r="C13" s="67">
        <v>140548720.834304</v>
      </c>
      <c r="D13" s="98">
        <f>IFERROR(((B13/C13)-1)*100,IF(B13+C13&lt;&gt;0,100,0))</f>
        <v>-26.436806637239862</v>
      </c>
      <c r="E13" s="67">
        <v>5334352065.3639297</v>
      </c>
      <c r="F13" s="67">
        <v>4749017887.4343996</v>
      </c>
      <c r="G13" s="98">
        <f>IFERROR(((E13/F13)-1)*100,IF(E13+F13&lt;&gt;0,100,0))</f>
        <v>12.325373199336376</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340</v>
      </c>
      <c r="C16" s="67">
        <v>245</v>
      </c>
      <c r="D16" s="98">
        <f>IFERROR(((B16/C16)-1)*100,IF(B16+C16&lt;&gt;0,100,0))</f>
        <v>38.775510204081634</v>
      </c>
      <c r="E16" s="67">
        <v>15064</v>
      </c>
      <c r="F16" s="67">
        <v>12714</v>
      </c>
      <c r="G16" s="98">
        <f>IFERROR(((E16/F16)-1)*100,IF(E16+F16&lt;&gt;0,100,0))</f>
        <v>18.483561428346707</v>
      </c>
    </row>
    <row r="17" spans="1:7" s="16" customFormat="1" ht="12" x14ac:dyDescent="0.2">
      <c r="A17" s="64" t="s">
        <v>9</v>
      </c>
      <c r="B17" s="67">
        <v>202014.603</v>
      </c>
      <c r="C17" s="67">
        <v>725593.74699999997</v>
      </c>
      <c r="D17" s="98">
        <f>IFERROR(((B17/C17)-1)*100,IF(B17+C17&lt;&gt;0,100,0))</f>
        <v>-72.158717762489204</v>
      </c>
      <c r="E17" s="67">
        <v>8426457.0109999999</v>
      </c>
      <c r="F17" s="67">
        <v>6797961.4790000003</v>
      </c>
      <c r="G17" s="98">
        <f>IFERROR(((E17/F17)-1)*100,IF(E17+F17&lt;&gt;0,100,0))</f>
        <v>23.955645189086241</v>
      </c>
    </row>
    <row r="18" spans="1:7" s="16" customFormat="1" ht="12" x14ac:dyDescent="0.2">
      <c r="A18" s="64" t="s">
        <v>10</v>
      </c>
      <c r="B18" s="67">
        <v>6644949.7448251601</v>
      </c>
      <c r="C18" s="67">
        <v>3609720.9080548598</v>
      </c>
      <c r="D18" s="98">
        <f>IFERROR(((B18/C18)-1)*100,IF(B18+C18&lt;&gt;0,100,0))</f>
        <v>84.084861796306257</v>
      </c>
      <c r="E18" s="67">
        <v>316375278.14968801</v>
      </c>
      <c r="F18" s="67">
        <v>223732186.040692</v>
      </c>
      <c r="G18" s="98">
        <f>IFERROR(((E18/F18)-1)*100,IF(E18+F18&lt;&gt;0,100,0))</f>
        <v>41.408030622892241</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2020</v>
      </c>
      <c r="F23" s="125">
        <v>2019</v>
      </c>
      <c r="G23" s="29" t="s">
        <v>13</v>
      </c>
    </row>
    <row r="24" spans="1:7" s="16" customFormat="1" ht="12" x14ac:dyDescent="0.2">
      <c r="A24" s="64" t="s">
        <v>14</v>
      </c>
      <c r="B24" s="66">
        <v>17266788.66034</v>
      </c>
      <c r="C24" s="66">
        <v>32918148.780579999</v>
      </c>
      <c r="D24" s="65">
        <f>B24-C24</f>
        <v>-15651360.120239999</v>
      </c>
      <c r="E24" s="67">
        <v>853972507.12603998</v>
      </c>
      <c r="F24" s="67">
        <v>830800222.48943996</v>
      </c>
      <c r="G24" s="65">
        <f>E24-F24</f>
        <v>23172284.636600018</v>
      </c>
    </row>
    <row r="25" spans="1:7" s="16" customFormat="1" ht="12" x14ac:dyDescent="0.2">
      <c r="A25" s="68" t="s">
        <v>15</v>
      </c>
      <c r="B25" s="66">
        <v>19393352.934330001</v>
      </c>
      <c r="C25" s="66">
        <v>42566501.011550002</v>
      </c>
      <c r="D25" s="65">
        <f>B25-C25</f>
        <v>-23173148.07722</v>
      </c>
      <c r="E25" s="67">
        <v>979402520.69604003</v>
      </c>
      <c r="F25" s="67">
        <v>942678970.42982996</v>
      </c>
      <c r="G25" s="65">
        <f>E25-F25</f>
        <v>36723550.266210079</v>
      </c>
    </row>
    <row r="26" spans="1:7" s="28" customFormat="1" ht="12" x14ac:dyDescent="0.2">
      <c r="A26" s="69" t="s">
        <v>16</v>
      </c>
      <c r="B26" s="70">
        <f>B24-B25</f>
        <v>-2126564.2739900015</v>
      </c>
      <c r="C26" s="70">
        <f>C24-C25</f>
        <v>-9648352.2309700027</v>
      </c>
      <c r="D26" s="70"/>
      <c r="E26" s="70">
        <f>E24-E25</f>
        <v>-125430013.57000005</v>
      </c>
      <c r="F26" s="70">
        <f>F24-F25</f>
        <v>-111878747.94038999</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57822.497569009996</v>
      </c>
      <c r="C33" s="126">
        <v>55349.013445429999</v>
      </c>
      <c r="D33" s="98">
        <f t="shared" ref="D33:D42" si="0">IFERROR(((B33/C33)-1)*100,IF(B33+C33&lt;&gt;0,100,0))</f>
        <v>4.468885657769972</v>
      </c>
      <c r="E33" s="64"/>
      <c r="F33" s="126">
        <v>58128.81</v>
      </c>
      <c r="G33" s="126">
        <v>56615.28</v>
      </c>
    </row>
    <row r="34" spans="1:7" s="16" customFormat="1" ht="12" x14ac:dyDescent="0.2">
      <c r="A34" s="64" t="s">
        <v>23</v>
      </c>
      <c r="B34" s="126">
        <v>62269.575837370001</v>
      </c>
      <c r="C34" s="126">
        <v>74380.650926560003</v>
      </c>
      <c r="D34" s="98">
        <f t="shared" si="0"/>
        <v>-16.282561309053236</v>
      </c>
      <c r="E34" s="64"/>
      <c r="F34" s="126">
        <v>62884.84</v>
      </c>
      <c r="G34" s="126">
        <v>61302.97</v>
      </c>
    </row>
    <row r="35" spans="1:7" s="16" customFormat="1" ht="12" x14ac:dyDescent="0.2">
      <c r="A35" s="64" t="s">
        <v>24</v>
      </c>
      <c r="B35" s="126">
        <v>42828.144779089998</v>
      </c>
      <c r="C35" s="126">
        <v>46127.888330360001</v>
      </c>
      <c r="D35" s="98">
        <f t="shared" si="0"/>
        <v>-7.1534676108253814</v>
      </c>
      <c r="E35" s="64"/>
      <c r="F35" s="126">
        <v>43158.12</v>
      </c>
      <c r="G35" s="126">
        <v>40861.68</v>
      </c>
    </row>
    <row r="36" spans="1:7" s="16" customFormat="1" ht="12" x14ac:dyDescent="0.2">
      <c r="A36" s="64" t="s">
        <v>25</v>
      </c>
      <c r="B36" s="126">
        <v>53021.58213545</v>
      </c>
      <c r="C36" s="126">
        <v>49093.16310826</v>
      </c>
      <c r="D36" s="98">
        <f t="shared" si="0"/>
        <v>8.0019676436962719</v>
      </c>
      <c r="E36" s="64"/>
      <c r="F36" s="126">
        <v>53302.05</v>
      </c>
      <c r="G36" s="126">
        <v>51915.4</v>
      </c>
    </row>
    <row r="37" spans="1:7" s="16" customFormat="1" ht="12" x14ac:dyDescent="0.2">
      <c r="A37" s="64" t="s">
        <v>79</v>
      </c>
      <c r="B37" s="126">
        <v>52804.55248079</v>
      </c>
      <c r="C37" s="126">
        <v>46100.64103364</v>
      </c>
      <c r="D37" s="98">
        <f t="shared" si="0"/>
        <v>14.541905051294401</v>
      </c>
      <c r="E37" s="64"/>
      <c r="F37" s="126">
        <v>53030.26</v>
      </c>
      <c r="G37" s="126">
        <v>51438.559999999998</v>
      </c>
    </row>
    <row r="38" spans="1:7" s="16" customFormat="1" ht="12" x14ac:dyDescent="0.2">
      <c r="A38" s="64" t="s">
        <v>26</v>
      </c>
      <c r="B38" s="126">
        <v>79894.946950700003</v>
      </c>
      <c r="C38" s="126">
        <v>67797.011752050006</v>
      </c>
      <c r="D38" s="98">
        <f t="shared" si="0"/>
        <v>17.844348719815351</v>
      </c>
      <c r="E38" s="64"/>
      <c r="F38" s="126">
        <v>80919.17</v>
      </c>
      <c r="G38" s="126">
        <v>78746.960000000006</v>
      </c>
    </row>
    <row r="39" spans="1:7" s="16" customFormat="1" ht="12" x14ac:dyDescent="0.2">
      <c r="A39" s="64" t="s">
        <v>27</v>
      </c>
      <c r="B39" s="126">
        <v>11577.71459824</v>
      </c>
      <c r="C39" s="126">
        <v>15578.730554010001</v>
      </c>
      <c r="D39" s="98">
        <f t="shared" si="0"/>
        <v>-25.682554441126339</v>
      </c>
      <c r="E39" s="64"/>
      <c r="F39" s="126">
        <v>11898.15</v>
      </c>
      <c r="G39" s="126">
        <v>11199.04</v>
      </c>
    </row>
    <row r="40" spans="1:7" s="16" customFormat="1" ht="12" x14ac:dyDescent="0.2">
      <c r="A40" s="64" t="s">
        <v>28</v>
      </c>
      <c r="B40" s="126">
        <v>76493.233700540004</v>
      </c>
      <c r="C40" s="126">
        <v>72319.968959599995</v>
      </c>
      <c r="D40" s="98">
        <f t="shared" si="0"/>
        <v>5.770556598650245</v>
      </c>
      <c r="E40" s="64"/>
      <c r="F40" s="126">
        <v>77229.149999999994</v>
      </c>
      <c r="G40" s="126">
        <v>75010.820000000007</v>
      </c>
    </row>
    <row r="41" spans="1:7" s="16" customFormat="1" ht="12" x14ac:dyDescent="0.2">
      <c r="A41" s="64" t="s">
        <v>29</v>
      </c>
      <c r="B41" s="126">
        <v>3558.7926336700002</v>
      </c>
      <c r="C41" s="126">
        <v>2378.08927988</v>
      </c>
      <c r="D41" s="98">
        <f t="shared" si="0"/>
        <v>49.649244196987397</v>
      </c>
      <c r="E41" s="64"/>
      <c r="F41" s="126">
        <v>3955.78</v>
      </c>
      <c r="G41" s="126">
        <v>3463.81</v>
      </c>
    </row>
    <row r="42" spans="1:7" s="16" customFormat="1" ht="12" x14ac:dyDescent="0.2">
      <c r="A42" s="64" t="s">
        <v>78</v>
      </c>
      <c r="B42" s="126">
        <v>940.56532590999996</v>
      </c>
      <c r="C42" s="126">
        <v>866.86912328000005</v>
      </c>
      <c r="D42" s="98">
        <f t="shared" si="0"/>
        <v>8.5014220314080688</v>
      </c>
      <c r="E42" s="64"/>
      <c r="F42" s="126">
        <v>944.32</v>
      </c>
      <c r="G42" s="126">
        <v>913.24</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17543.354283700501</v>
      </c>
      <c r="D48" s="72"/>
      <c r="E48" s="127">
        <v>17030.548825532602</v>
      </c>
      <c r="F48" s="72"/>
      <c r="G48" s="98">
        <f>IFERROR(((C48/E48)-1)*100,IF(C48+E48&lt;&gt;0,100,0))</f>
        <v>3.0110917940535664</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5654</v>
      </c>
      <c r="D54" s="75"/>
      <c r="E54" s="128">
        <v>996940</v>
      </c>
      <c r="F54" s="128">
        <v>121249498.31</v>
      </c>
      <c r="G54" s="128">
        <v>10571266.368000001</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2020</v>
      </c>
      <c r="F67" s="125">
        <v>2019</v>
      </c>
      <c r="G67" s="50" t="s">
        <v>7</v>
      </c>
    </row>
    <row r="68" spans="1:7" s="16" customFormat="1" ht="12" x14ac:dyDescent="0.2">
      <c r="A68" s="77" t="s">
        <v>53</v>
      </c>
      <c r="B68" s="67">
        <v>6020</v>
      </c>
      <c r="C68" s="66">
        <v>5213</v>
      </c>
      <c r="D68" s="98">
        <f>IFERROR(((B68/C68)-1)*100,IF(B68+C68&lt;&gt;0,100,0))</f>
        <v>15.480529445616732</v>
      </c>
      <c r="E68" s="66">
        <v>315570</v>
      </c>
      <c r="F68" s="66">
        <v>272197</v>
      </c>
      <c r="G68" s="98">
        <f>IFERROR(((E68/F68)-1)*100,IF(E68+F68&lt;&gt;0,100,0))</f>
        <v>15.934415147852476</v>
      </c>
    </row>
    <row r="69" spans="1:7" s="16" customFormat="1" ht="12" x14ac:dyDescent="0.2">
      <c r="A69" s="79" t="s">
        <v>54</v>
      </c>
      <c r="B69" s="67">
        <v>232531142.574</v>
      </c>
      <c r="C69" s="66">
        <v>166525251.61199999</v>
      </c>
      <c r="D69" s="98">
        <f>IFERROR(((B69/C69)-1)*100,IF(B69+C69&lt;&gt;0,100,0))</f>
        <v>39.63716632945988</v>
      </c>
      <c r="E69" s="66">
        <v>10396055408.247999</v>
      </c>
      <c r="F69" s="66">
        <v>9439243566.6380005</v>
      </c>
      <c r="G69" s="98">
        <f>IFERROR(((E69/F69)-1)*100,IF(E69+F69&lt;&gt;0,100,0))</f>
        <v>10.136530907961184</v>
      </c>
    </row>
    <row r="70" spans="1:7" s="62" customFormat="1" ht="12" x14ac:dyDescent="0.2">
      <c r="A70" s="79" t="s">
        <v>55</v>
      </c>
      <c r="B70" s="67">
        <v>229050916.40814999</v>
      </c>
      <c r="C70" s="66">
        <v>166415485.8477</v>
      </c>
      <c r="D70" s="98">
        <f>IFERROR(((B70/C70)-1)*100,IF(B70+C70&lt;&gt;0,100,0))</f>
        <v>37.6379819710845</v>
      </c>
      <c r="E70" s="66">
        <v>10019609413.260099</v>
      </c>
      <c r="F70" s="66">
        <v>9497192736.3901691</v>
      </c>
      <c r="G70" s="98">
        <f>IFERROR(((E70/F70)-1)*100,IF(E70+F70&lt;&gt;0,100,0))</f>
        <v>5.5007483934510271</v>
      </c>
    </row>
    <row r="71" spans="1:7" s="16" customFormat="1" ht="12" x14ac:dyDescent="0.2">
      <c r="A71" s="79" t="s">
        <v>94</v>
      </c>
      <c r="B71" s="98">
        <f>IFERROR(B69/B68/1000,)</f>
        <v>38.626435643521596</v>
      </c>
      <c r="C71" s="98">
        <f>IFERROR(C69/C68/1000,)</f>
        <v>31.944226282754652</v>
      </c>
      <c r="D71" s="98">
        <f>IFERROR(((B71/C71)-1)*100,IF(B71+C71&lt;&gt;0,100,0))</f>
        <v>20.918363467686763</v>
      </c>
      <c r="E71" s="98">
        <f>IFERROR(E69/E68/1000,)</f>
        <v>32.943738024045381</v>
      </c>
      <c r="F71" s="98">
        <f>IFERROR(F69/F68/1000,)</f>
        <v>34.677985307104784</v>
      </c>
      <c r="G71" s="98">
        <f>IFERROR(((E71/F71)-1)*100,IF(E71+F71&lt;&gt;0,100,0))</f>
        <v>-5.0010035695588488</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2895</v>
      </c>
      <c r="C74" s="66">
        <v>3756</v>
      </c>
      <c r="D74" s="98">
        <f>IFERROR(((B74/C74)-1)*100,IF(B74+C74&lt;&gt;0,100,0))</f>
        <v>-22.923322683706072</v>
      </c>
      <c r="E74" s="66">
        <v>134613</v>
      </c>
      <c r="F74" s="66">
        <v>167338</v>
      </c>
      <c r="G74" s="98">
        <f>IFERROR(((E74/F74)-1)*100,IF(E74+F74&lt;&gt;0,100,0))</f>
        <v>-19.556227515567294</v>
      </c>
    </row>
    <row r="75" spans="1:7" s="16" customFormat="1" ht="12" x14ac:dyDescent="0.2">
      <c r="A75" s="79" t="s">
        <v>54</v>
      </c>
      <c r="B75" s="67">
        <v>450286126.39999998</v>
      </c>
      <c r="C75" s="66">
        <v>499726558.39999998</v>
      </c>
      <c r="D75" s="98">
        <f>IFERROR(((B75/C75)-1)*100,IF(B75+C75&lt;&gt;0,100,0))</f>
        <v>-9.8934969872916056</v>
      </c>
      <c r="E75" s="66">
        <v>20248100516.578999</v>
      </c>
      <c r="F75" s="66">
        <v>24406584689.771</v>
      </c>
      <c r="G75" s="98">
        <f>IFERROR(((E75/F75)-1)*100,IF(E75+F75&lt;&gt;0,100,0))</f>
        <v>-17.038369874564452</v>
      </c>
    </row>
    <row r="76" spans="1:7" s="16" customFormat="1" ht="12" x14ac:dyDescent="0.2">
      <c r="A76" s="79" t="s">
        <v>55</v>
      </c>
      <c r="B76" s="67">
        <v>440945470.85860002</v>
      </c>
      <c r="C76" s="66">
        <v>506448892.88793999</v>
      </c>
      <c r="D76" s="98">
        <f>IFERROR(((B76/C76)-1)*100,IF(B76+C76&lt;&gt;0,100,0))</f>
        <v>-12.933866170743835</v>
      </c>
      <c r="E76" s="66">
        <v>19599084867.270699</v>
      </c>
      <c r="F76" s="66">
        <v>24143294912.7019</v>
      </c>
      <c r="G76" s="98">
        <f>IFERROR(((E76/F76)-1)*100,IF(E76+F76&lt;&gt;0,100,0))</f>
        <v>-18.821830499367643</v>
      </c>
    </row>
    <row r="77" spans="1:7" s="16" customFormat="1" ht="12" x14ac:dyDescent="0.2">
      <c r="A77" s="79" t="s">
        <v>94</v>
      </c>
      <c r="B77" s="98">
        <f>IFERROR(B75/B74/1000,)</f>
        <v>155.53924918825561</v>
      </c>
      <c r="C77" s="98">
        <f>IFERROR(C75/C74/1000,)</f>
        <v>133.04753951011713</v>
      </c>
      <c r="D77" s="98">
        <f>IFERROR(((B77/C77)-1)*100,IF(B77+C77&lt;&gt;0,100,0))</f>
        <v>16.905017380218567</v>
      </c>
      <c r="E77" s="98">
        <f>IFERROR(E75/E74/1000,)</f>
        <v>150.41712551223875</v>
      </c>
      <c r="F77" s="98">
        <f>IFERROR(F75/F74/1000,)</f>
        <v>145.85201621730272</v>
      </c>
      <c r="G77" s="98">
        <f>IFERROR(((E77/F77)-1)*100,IF(E77+F77&lt;&gt;0,100,0))</f>
        <v>3.1299596764809534</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130</v>
      </c>
      <c r="C80" s="66">
        <v>167</v>
      </c>
      <c r="D80" s="98">
        <f>IFERROR(((B80/C80)-1)*100,IF(B80+C80&lt;&gt;0,100,0))</f>
        <v>-22.155688622754489</v>
      </c>
      <c r="E80" s="66">
        <v>10345</v>
      </c>
      <c r="F80" s="66">
        <v>8625</v>
      </c>
      <c r="G80" s="98">
        <f>IFERROR(((E80/F80)-1)*100,IF(E80+F80&lt;&gt;0,100,0))</f>
        <v>19.942028985507253</v>
      </c>
    </row>
    <row r="81" spans="1:7" s="16" customFormat="1" ht="12" x14ac:dyDescent="0.2">
      <c r="A81" s="79" t="s">
        <v>54</v>
      </c>
      <c r="B81" s="67">
        <v>20206363.473999999</v>
      </c>
      <c r="C81" s="66">
        <v>15843758.788000001</v>
      </c>
      <c r="D81" s="98">
        <f>IFERROR(((B81/C81)-1)*100,IF(B81+C81&lt;&gt;0,100,0))</f>
        <v>27.535162232488773</v>
      </c>
      <c r="E81" s="66">
        <v>912619227.71700001</v>
      </c>
      <c r="F81" s="66">
        <v>672583296.46700001</v>
      </c>
      <c r="G81" s="98">
        <f>IFERROR(((E81/F81)-1)*100,IF(E81+F81&lt;&gt;0,100,0))</f>
        <v>35.688654849277434</v>
      </c>
    </row>
    <row r="82" spans="1:7" s="16" customFormat="1" ht="12" x14ac:dyDescent="0.2">
      <c r="A82" s="79" t="s">
        <v>55</v>
      </c>
      <c r="B82" s="67">
        <v>5780773.5634295698</v>
      </c>
      <c r="C82" s="66">
        <v>4263191.9261391601</v>
      </c>
      <c r="D82" s="98">
        <f>IFERROR(((B82/C82)-1)*100,IF(B82+C82&lt;&gt;0,100,0))</f>
        <v>35.597309799391667</v>
      </c>
      <c r="E82" s="66">
        <v>332208981.94495702</v>
      </c>
      <c r="F82" s="66">
        <v>211425240.14687899</v>
      </c>
      <c r="G82" s="98">
        <f>IFERROR(((E82/F82)-1)*100,IF(E82+F82&lt;&gt;0,100,0))</f>
        <v>57.128345562794912</v>
      </c>
    </row>
    <row r="83" spans="1:7" s="32" customFormat="1" x14ac:dyDescent="0.2">
      <c r="A83" s="79" t="s">
        <v>94</v>
      </c>
      <c r="B83" s="98">
        <f>IFERROR(B81/B80/1000,)</f>
        <v>155.43356518461539</v>
      </c>
      <c r="C83" s="98">
        <f>IFERROR(C81/C80/1000,)</f>
        <v>94.872807113772467</v>
      </c>
      <c r="D83" s="98">
        <f>IFERROR(((B83/C83)-1)*100,IF(B83+C83&lt;&gt;0,100,0))</f>
        <v>63.833631483274054</v>
      </c>
      <c r="E83" s="98">
        <f>IFERROR(E81/E80/1000,)</f>
        <v>88.218388372837111</v>
      </c>
      <c r="F83" s="98">
        <f>IFERROR(F81/F80/1000,)</f>
        <v>77.980672054144932</v>
      </c>
      <c r="G83" s="98">
        <f>IFERROR(((E83/F83)-1)*100,IF(E83+F83&lt;&gt;0,100,0))</f>
        <v>13.128530505076629</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9045</v>
      </c>
      <c r="C86" s="64">
        <f>C68+C74+C80</f>
        <v>9136</v>
      </c>
      <c r="D86" s="98">
        <f>IFERROR(((B86/C86)-1)*100,IF(B86+C86&lt;&gt;0,100,0))</f>
        <v>-0.99605954465848967</v>
      </c>
      <c r="E86" s="64">
        <f>E68+E74+E80</f>
        <v>460528</v>
      </c>
      <c r="F86" s="64">
        <f>F68+F74+F80</f>
        <v>448160</v>
      </c>
      <c r="G86" s="98">
        <f>IFERROR(((E86/F86)-1)*100,IF(E86+F86&lt;&gt;0,100,0))</f>
        <v>2.7597286683327393</v>
      </c>
    </row>
    <row r="87" spans="1:7" s="62" customFormat="1" ht="12" x14ac:dyDescent="0.2">
      <c r="A87" s="79" t="s">
        <v>54</v>
      </c>
      <c r="B87" s="64">
        <f t="shared" ref="B87:C87" si="1">B69+B75+B81</f>
        <v>703023632.44799995</v>
      </c>
      <c r="C87" s="64">
        <f t="shared" si="1"/>
        <v>682095568.79999995</v>
      </c>
      <c r="D87" s="98">
        <f>IFERROR(((B87/C87)-1)*100,IF(B87+C87&lt;&gt;0,100,0))</f>
        <v>3.0682010857830955</v>
      </c>
      <c r="E87" s="64">
        <f t="shared" ref="E87:F87" si="2">E69+E75+E81</f>
        <v>31556775152.543995</v>
      </c>
      <c r="F87" s="64">
        <f t="shared" si="2"/>
        <v>34518411552.875999</v>
      </c>
      <c r="G87" s="98">
        <f>IFERROR(((E87/F87)-1)*100,IF(E87+F87&lt;&gt;0,100,0))</f>
        <v>-8.5798745281059912</v>
      </c>
    </row>
    <row r="88" spans="1:7" s="62" customFormat="1" ht="12" x14ac:dyDescent="0.2">
      <c r="A88" s="79" t="s">
        <v>55</v>
      </c>
      <c r="B88" s="64">
        <f t="shared" ref="B88:C88" si="3">B70+B76+B82</f>
        <v>675777160.83017957</v>
      </c>
      <c r="C88" s="64">
        <f t="shared" si="3"/>
        <v>677127570.66177917</v>
      </c>
      <c r="D88" s="98">
        <f>IFERROR(((B88/C88)-1)*100,IF(B88+C88&lt;&gt;0,100,0))</f>
        <v>-0.19943211443594899</v>
      </c>
      <c r="E88" s="64">
        <f t="shared" ref="E88:F88" si="4">E70+E76+E82</f>
        <v>29950903262.475758</v>
      </c>
      <c r="F88" s="64">
        <f t="shared" si="4"/>
        <v>33851912889.238949</v>
      </c>
      <c r="G88" s="98">
        <f>IFERROR(((E88/F88)-1)*100,IF(E88+F88&lt;&gt;0,100,0))</f>
        <v>-11.523749454061926</v>
      </c>
    </row>
    <row r="89" spans="1:7" s="63" customFormat="1" x14ac:dyDescent="0.2">
      <c r="A89" s="79" t="s">
        <v>95</v>
      </c>
      <c r="B89" s="98">
        <f>IFERROR((B75/B87)*100,IF(B75+B87&lt;&gt;0,100,0))</f>
        <v>64.049927430185789</v>
      </c>
      <c r="C89" s="98">
        <f>IFERROR((C75/C87)*100,IF(C75+C87&lt;&gt;0,100,0))</f>
        <v>73.263422496522168</v>
      </c>
      <c r="D89" s="98">
        <f>IFERROR(((B89/C89)-1)*100,IF(B89+C89&lt;&gt;0,100,0))</f>
        <v>-12.575845834630162</v>
      </c>
      <c r="E89" s="98">
        <f>IFERROR((E75/E87)*100,IF(E75+E87&lt;&gt;0,100,0))</f>
        <v>64.164035832877772</v>
      </c>
      <c r="F89" s="98">
        <f>IFERROR((F75/F87)*100,IF(F75+F87&lt;&gt;0,100,0))</f>
        <v>70.705990199996606</v>
      </c>
      <c r="G89" s="98">
        <f>IFERROR(((E89/F89)-1)*100,IF(E89+F89&lt;&gt;0,100,0))</f>
        <v>-9.2523339940710496</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2020</v>
      </c>
      <c r="F94" s="125">
        <v>2019</v>
      </c>
      <c r="G94" s="50" t="s">
        <v>13</v>
      </c>
    </row>
    <row r="95" spans="1:7" s="16" customFormat="1" ht="13.5" x14ac:dyDescent="0.2">
      <c r="A95" s="79" t="s">
        <v>87</v>
      </c>
      <c r="B95" s="66">
        <v>29647940.248</v>
      </c>
      <c r="C95" s="129">
        <v>18205299.305</v>
      </c>
      <c r="D95" s="65">
        <f>B95-C95</f>
        <v>11442640.943</v>
      </c>
      <c r="E95" s="129">
        <v>1269549428.3069999</v>
      </c>
      <c r="F95" s="129">
        <v>1304164599.5780001</v>
      </c>
      <c r="G95" s="80">
        <f>E95-F95</f>
        <v>-34615171.271000147</v>
      </c>
    </row>
    <row r="96" spans="1:7" s="16" customFormat="1" ht="13.5" x14ac:dyDescent="0.2">
      <c r="A96" s="79" t="s">
        <v>88</v>
      </c>
      <c r="B96" s="66">
        <v>30744825.645</v>
      </c>
      <c r="C96" s="129">
        <v>21747668.265999999</v>
      </c>
      <c r="D96" s="65">
        <f>B96-C96</f>
        <v>8997157.3790000007</v>
      </c>
      <c r="E96" s="129">
        <v>1334159601.7550001</v>
      </c>
      <c r="F96" s="129">
        <v>1333588031.233</v>
      </c>
      <c r="G96" s="80">
        <f>E96-F96</f>
        <v>571570.52200007439</v>
      </c>
    </row>
    <row r="97" spans="1:7" s="28" customFormat="1" ht="12" x14ac:dyDescent="0.2">
      <c r="A97" s="81" t="s">
        <v>16</v>
      </c>
      <c r="B97" s="65">
        <f>B95-B96</f>
        <v>-1096885.3969999999</v>
      </c>
      <c r="C97" s="65">
        <f>C95-C96</f>
        <v>-3542368.9609999992</v>
      </c>
      <c r="D97" s="82"/>
      <c r="E97" s="65">
        <f>E95-E96</f>
        <v>-64610173.448000193</v>
      </c>
      <c r="F97" s="82">
        <f>F95-F96</f>
        <v>-29423431.654999971</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71"/>
      <c r="C104" s="130">
        <v>685.55832254040399</v>
      </c>
      <c r="D104" s="98">
        <f>IFERROR(((B104/C104)-1)*100,IF(B104+C104&lt;&gt;0,100,0))</f>
        <v>-100</v>
      </c>
      <c r="E104" s="84"/>
      <c r="F104" s="71"/>
      <c r="G104" s="71"/>
    </row>
    <row r="105" spans="1:7" s="16" customFormat="1" ht="12" x14ac:dyDescent="0.2">
      <c r="A105" s="79" t="s">
        <v>50</v>
      </c>
      <c r="B105" s="71"/>
      <c r="C105" s="130">
        <v>677.81979650047299</v>
      </c>
      <c r="D105" s="98">
        <f>IFERROR(((B105/C105)-1)*100,IF(B105+C105&lt;&gt;0,100,0))</f>
        <v>-100</v>
      </c>
      <c r="E105" s="84"/>
      <c r="F105" s="71"/>
      <c r="G105" s="71"/>
    </row>
    <row r="106" spans="1:7" s="16" customFormat="1" ht="12" x14ac:dyDescent="0.2">
      <c r="A106" s="79" t="s">
        <v>51</v>
      </c>
      <c r="B106" s="71"/>
      <c r="C106" s="130">
        <v>716.08917641237497</v>
      </c>
      <c r="D106" s="98">
        <f>IFERROR(((B106/C106)-1)*100,IF(B106+C106&lt;&gt;0,100,0))</f>
        <v>-100</v>
      </c>
      <c r="E106" s="84"/>
      <c r="F106" s="71"/>
      <c r="G106" s="71"/>
    </row>
    <row r="107" spans="1:7" s="28" customFormat="1" ht="12" x14ac:dyDescent="0.2">
      <c r="A107" s="81" t="s">
        <v>52</v>
      </c>
      <c r="B107" s="85"/>
      <c r="C107" s="84"/>
      <c r="D107" s="86"/>
      <c r="E107" s="84"/>
      <c r="F107" s="71"/>
      <c r="G107" s="71"/>
    </row>
    <row r="108" spans="1:7" s="16" customFormat="1" ht="12" x14ac:dyDescent="0.2">
      <c r="A108" s="79" t="s">
        <v>56</v>
      </c>
      <c r="B108" s="71"/>
      <c r="C108" s="130">
        <v>526.14586482459003</v>
      </c>
      <c r="D108" s="98">
        <f>IFERROR(((B108/C108)-1)*100,IF(B108+C108&lt;&gt;0,100,0))</f>
        <v>-100</v>
      </c>
      <c r="E108" s="84"/>
      <c r="F108" s="71"/>
      <c r="G108" s="71"/>
    </row>
    <row r="109" spans="1:7" s="16" customFormat="1" ht="12" x14ac:dyDescent="0.2">
      <c r="A109" s="79" t="s">
        <v>57</v>
      </c>
      <c r="B109" s="71"/>
      <c r="C109" s="130">
        <v>668.29017847711305</v>
      </c>
      <c r="D109" s="98">
        <f>IFERROR(((B109/C109)-1)*100,IF(B109+C109&lt;&gt;0,100,0))</f>
        <v>-100</v>
      </c>
      <c r="E109" s="84"/>
      <c r="F109" s="71"/>
      <c r="G109" s="71"/>
    </row>
    <row r="110" spans="1:7" s="16" customFormat="1" ht="12" x14ac:dyDescent="0.2">
      <c r="A110" s="79" t="s">
        <v>59</v>
      </c>
      <c r="B110" s="71"/>
      <c r="C110" s="130">
        <v>769.65196054778301</v>
      </c>
      <c r="D110" s="98">
        <f>IFERROR(((B110/C110)-1)*100,IF(B110+C110&lt;&gt;0,100,0))</f>
        <v>-100</v>
      </c>
      <c r="E110" s="84"/>
      <c r="F110" s="71"/>
      <c r="G110" s="71"/>
    </row>
    <row r="111" spans="1:7" s="16" customFormat="1" ht="12" x14ac:dyDescent="0.2">
      <c r="A111" s="79" t="s">
        <v>58</v>
      </c>
      <c r="B111" s="71"/>
      <c r="C111" s="130">
        <v>736.70633013379597</v>
      </c>
      <c r="D111" s="98">
        <f>IFERROR(((B111/C111)-1)*100,IF(B111+C111&lt;&gt;0,100,0))</f>
        <v>-100</v>
      </c>
      <c r="E111" s="84"/>
      <c r="F111" s="71"/>
      <c r="G111" s="71"/>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2020</v>
      </c>
      <c r="F117" s="125">
        <v>2019</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66">
        <v>0</v>
      </c>
      <c r="D119" s="98">
        <f>IFERROR(((B119/C119)-1)*100,IF(B119+C119&lt;&gt;0,100,0))</f>
        <v>0</v>
      </c>
      <c r="E119" s="66">
        <v>13</v>
      </c>
      <c r="F119" s="66">
        <v>0</v>
      </c>
      <c r="G119" s="98">
        <f>IFERROR(((E119/F119)-1)*100,IF(E119+F119&lt;&gt;0,100,0))</f>
        <v>100</v>
      </c>
    </row>
    <row r="120" spans="1:7" s="16" customFormat="1" ht="12" x14ac:dyDescent="0.2">
      <c r="A120" s="79" t="s">
        <v>72</v>
      </c>
      <c r="B120" s="67">
        <v>115</v>
      </c>
      <c r="C120" s="66">
        <v>245</v>
      </c>
      <c r="D120" s="98">
        <f>IFERROR(((B120/C120)-1)*100,IF(B120+C120&lt;&gt;0,100,0))</f>
        <v>-53.061224489795912</v>
      </c>
      <c r="E120" s="66">
        <v>14212</v>
      </c>
      <c r="F120" s="66">
        <v>12005</v>
      </c>
      <c r="G120" s="98">
        <f>IFERROR(((E120/F120)-1)*100,IF(E120+F120&lt;&gt;0,100,0))</f>
        <v>18.384006663890041</v>
      </c>
    </row>
    <row r="121" spans="1:7" s="16" customFormat="1" ht="12" x14ac:dyDescent="0.2">
      <c r="A121" s="79" t="s">
        <v>74</v>
      </c>
      <c r="B121" s="67">
        <v>3</v>
      </c>
      <c r="C121" s="66">
        <v>5</v>
      </c>
      <c r="D121" s="98">
        <f>IFERROR(((B121/C121)-1)*100,IF(B121+C121&lt;&gt;0,100,0))</f>
        <v>-40</v>
      </c>
      <c r="E121" s="66">
        <v>432</v>
      </c>
      <c r="F121" s="66">
        <v>463</v>
      </c>
      <c r="G121" s="98">
        <f>IFERROR(((E121/F121)-1)*100,IF(E121+F121&lt;&gt;0,100,0))</f>
        <v>-6.6954643628509665</v>
      </c>
    </row>
    <row r="122" spans="1:7" s="28" customFormat="1" ht="12" x14ac:dyDescent="0.2">
      <c r="A122" s="81" t="s">
        <v>34</v>
      </c>
      <c r="B122" s="82">
        <f>SUM(B119:B121)</f>
        <v>118</v>
      </c>
      <c r="C122" s="82">
        <f>SUM(C119:C121)</f>
        <v>250</v>
      </c>
      <c r="D122" s="98">
        <f>IFERROR(((B122/C122)-1)*100,IF(B122+C122&lt;&gt;0,100,0))</f>
        <v>-52.800000000000004</v>
      </c>
      <c r="E122" s="82">
        <f>SUM(E119:E121)</f>
        <v>14657</v>
      </c>
      <c r="F122" s="82">
        <f>SUM(F119:F121)</f>
        <v>12468</v>
      </c>
      <c r="G122" s="98">
        <f>IFERROR(((E122/F122)-1)*100,IF(E122+F122&lt;&gt;0,100,0))</f>
        <v>17.556945781199861</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10</v>
      </c>
      <c r="C125" s="66">
        <v>2</v>
      </c>
      <c r="D125" s="98">
        <f>IFERROR(((B125/C125)-1)*100,IF(B125+C125&lt;&gt;0,100,0))</f>
        <v>400</v>
      </c>
      <c r="E125" s="66">
        <v>1673</v>
      </c>
      <c r="F125" s="66">
        <v>1463</v>
      </c>
      <c r="G125" s="98">
        <f>IFERROR(((E125/F125)-1)*100,IF(E125+F125&lt;&gt;0,100,0))</f>
        <v>14.354066985645941</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10</v>
      </c>
      <c r="C127" s="82">
        <f>SUM(C125:C126)</f>
        <v>2</v>
      </c>
      <c r="D127" s="98">
        <f>IFERROR(((B127/C127)-1)*100,IF(B127+C127&lt;&gt;0,100,0))</f>
        <v>400</v>
      </c>
      <c r="E127" s="82">
        <f>SUM(E125:E126)</f>
        <v>1673</v>
      </c>
      <c r="F127" s="82">
        <f>SUM(F125:F126)</f>
        <v>1463</v>
      </c>
      <c r="G127" s="98">
        <f>IFERROR(((E127/F127)-1)*100,IF(E127+F127&lt;&gt;0,100,0))</f>
        <v>14.354066985645941</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66">
        <v>0</v>
      </c>
      <c r="D130" s="98">
        <f>IFERROR(((B130/C130)-1)*100,IF(B130+C130&lt;&gt;0,100,0))</f>
        <v>0</v>
      </c>
      <c r="E130" s="66">
        <v>110085</v>
      </c>
      <c r="F130" s="66">
        <v>0</v>
      </c>
      <c r="G130" s="98">
        <f>IFERROR(((E130/F130)-1)*100,IF(E130+F130&lt;&gt;0,100,0))</f>
        <v>100</v>
      </c>
    </row>
    <row r="131" spans="1:7" s="16" customFormat="1" ht="12" x14ac:dyDescent="0.2">
      <c r="A131" s="79" t="s">
        <v>72</v>
      </c>
      <c r="B131" s="67">
        <v>17084</v>
      </c>
      <c r="C131" s="66">
        <v>60725</v>
      </c>
      <c r="D131" s="98">
        <f>IFERROR(((B131/C131)-1)*100,IF(B131+C131&lt;&gt;0,100,0))</f>
        <v>-71.866611774392751</v>
      </c>
      <c r="E131" s="66">
        <v>12279427</v>
      </c>
      <c r="F131" s="66">
        <v>10380590</v>
      </c>
      <c r="G131" s="98">
        <f>IFERROR(((E131/F131)-1)*100,IF(E131+F131&lt;&gt;0,100,0))</f>
        <v>18.292187630953549</v>
      </c>
    </row>
    <row r="132" spans="1:7" s="16" customFormat="1" ht="12" x14ac:dyDescent="0.2">
      <c r="A132" s="79" t="s">
        <v>74</v>
      </c>
      <c r="B132" s="67">
        <v>3</v>
      </c>
      <c r="C132" s="66">
        <v>45</v>
      </c>
      <c r="D132" s="98">
        <f>IFERROR(((B132/C132)-1)*100,IF(B132+C132&lt;&gt;0,100,0))</f>
        <v>-93.333333333333329</v>
      </c>
      <c r="E132" s="66">
        <v>24849</v>
      </c>
      <c r="F132" s="66">
        <v>23384</v>
      </c>
      <c r="G132" s="98">
        <f>IFERROR(((E132/F132)-1)*100,IF(E132+F132&lt;&gt;0,100,0))</f>
        <v>6.2649674991447135</v>
      </c>
    </row>
    <row r="133" spans="1:7" s="16" customFormat="1" ht="12" x14ac:dyDescent="0.2">
      <c r="A133" s="81" t="s">
        <v>34</v>
      </c>
      <c r="B133" s="82">
        <f>SUM(B130:B132)</f>
        <v>17087</v>
      </c>
      <c r="C133" s="82">
        <f>SUM(C130:C132)</f>
        <v>60770</v>
      </c>
      <c r="D133" s="98">
        <f>IFERROR(((B133/C133)-1)*100,IF(B133+C133&lt;&gt;0,100,0))</f>
        <v>-71.88250781635675</v>
      </c>
      <c r="E133" s="82">
        <f>SUM(E130:E132)</f>
        <v>12414361</v>
      </c>
      <c r="F133" s="82">
        <f>SUM(F130:F132)</f>
        <v>10403974</v>
      </c>
      <c r="G133" s="98">
        <f>IFERROR(((E133/F133)-1)*100,IF(E133+F133&lt;&gt;0,100,0))</f>
        <v>19.323260515645281</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8750</v>
      </c>
      <c r="C136" s="66">
        <v>150</v>
      </c>
      <c r="D136" s="98">
        <f>IFERROR(((B136/C136)-1)*100,)</f>
        <v>5733.3333333333339</v>
      </c>
      <c r="E136" s="66">
        <v>725009</v>
      </c>
      <c r="F136" s="66">
        <v>927302</v>
      </c>
      <c r="G136" s="98">
        <f>IFERROR(((E136/F136)-1)*100,)</f>
        <v>-21.815223088055458</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8750</v>
      </c>
      <c r="C138" s="82">
        <f>SUM(C136:C137)</f>
        <v>150</v>
      </c>
      <c r="D138" s="98">
        <f>IFERROR(((B138/C138)-1)*100,)</f>
        <v>5733.3333333333339</v>
      </c>
      <c r="E138" s="82">
        <f>SUM(E136:E137)</f>
        <v>725009</v>
      </c>
      <c r="F138" s="82">
        <f>SUM(F136:F137)</f>
        <v>927302</v>
      </c>
      <c r="G138" s="98">
        <f>IFERROR(((E138/F138)-1)*100,)</f>
        <v>-21.815223088055458</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66">
        <v>0</v>
      </c>
      <c r="D141" s="98">
        <f>IFERROR(((B141/C141)-1)*100,IF(B141+C141&lt;&gt;0,100,0))</f>
        <v>0</v>
      </c>
      <c r="E141" s="66">
        <v>2654433.5237500002</v>
      </c>
      <c r="F141" s="66">
        <v>0</v>
      </c>
      <c r="G141" s="98">
        <f>IFERROR(((E141/F141)-1)*100,IF(E141+F141&lt;&gt;0,100,0))</f>
        <v>100</v>
      </c>
    </row>
    <row r="142" spans="1:7" s="32" customFormat="1" x14ac:dyDescent="0.2">
      <c r="A142" s="79" t="s">
        <v>72</v>
      </c>
      <c r="B142" s="67">
        <v>1689029.29853</v>
      </c>
      <c r="C142" s="66">
        <v>5801765.4915100001</v>
      </c>
      <c r="D142" s="98">
        <f>IFERROR(((B142/C142)-1)*100,IF(B142+C142&lt;&gt;0,100,0))</f>
        <v>-70.88766684896801</v>
      </c>
      <c r="E142" s="66">
        <v>1131992256.7337699</v>
      </c>
      <c r="F142" s="66">
        <v>1028533281.36386</v>
      </c>
      <c r="G142" s="98">
        <f>IFERROR(((E142/F142)-1)*100,IF(E142+F142&lt;&gt;0,100,0))</f>
        <v>10.058884553810522</v>
      </c>
    </row>
    <row r="143" spans="1:7" s="32" customFormat="1" x14ac:dyDescent="0.2">
      <c r="A143" s="79" t="s">
        <v>74</v>
      </c>
      <c r="B143" s="67">
        <v>22378.09</v>
      </c>
      <c r="C143" s="66">
        <v>312030.49</v>
      </c>
      <c r="D143" s="98">
        <f>IFERROR(((B143/C143)-1)*100,IF(B143+C143&lt;&gt;0,100,0))</f>
        <v>-92.828236112438887</v>
      </c>
      <c r="E143" s="66">
        <v>122445999.18000001</v>
      </c>
      <c r="F143" s="66">
        <v>124257325.93000001</v>
      </c>
      <c r="G143" s="98">
        <f>IFERROR(((E143/F143)-1)*100,IF(E143+F143&lt;&gt;0,100,0))</f>
        <v>-1.4577223004303197</v>
      </c>
    </row>
    <row r="144" spans="1:7" s="16" customFormat="1" ht="12" x14ac:dyDescent="0.2">
      <c r="A144" s="81" t="s">
        <v>34</v>
      </c>
      <c r="B144" s="82">
        <f>SUM(B141:B143)</f>
        <v>1711407.3885300001</v>
      </c>
      <c r="C144" s="82">
        <f>SUM(C141:C143)</f>
        <v>6113795.9815100003</v>
      </c>
      <c r="D144" s="98">
        <f>IFERROR(((B144/C144)-1)*100,IF(B144+C144&lt;&gt;0,100,0))</f>
        <v>-72.007450138901888</v>
      </c>
      <c r="E144" s="82">
        <f>SUM(E141:E143)</f>
        <v>1257092689.43752</v>
      </c>
      <c r="F144" s="82">
        <f>SUM(F141:F143)</f>
        <v>1152790607.29386</v>
      </c>
      <c r="G144" s="98">
        <f>IFERROR(((E144/F144)-1)*100,IF(E144+F144&lt;&gt;0,100,0))</f>
        <v>9.0477907682216419</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17215.5</v>
      </c>
      <c r="C147" s="66">
        <v>160.26244</v>
      </c>
      <c r="D147" s="98">
        <f>IFERROR(((B147/C147)-1)*100,IF(B147+C147&lt;&gt;0,100,0))</f>
        <v>10642.06782325291</v>
      </c>
      <c r="E147" s="66">
        <v>1423456.0679500001</v>
      </c>
      <c r="F147" s="66">
        <v>1225661.8100099999</v>
      </c>
      <c r="G147" s="98">
        <f>IFERROR(((E147/F147)-1)*100,IF(E147+F147&lt;&gt;0,100,0))</f>
        <v>16.137751566101777</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17215.5</v>
      </c>
      <c r="C149" s="82">
        <f>SUM(C147:C148)</f>
        <v>160.26244</v>
      </c>
      <c r="D149" s="98">
        <f>IFERROR(((B149/C149)-1)*100,IF(B149+C149&lt;&gt;0,100,0))</f>
        <v>10642.06782325291</v>
      </c>
      <c r="E149" s="82">
        <f>SUM(E147:E148)</f>
        <v>1423456.0679500001</v>
      </c>
      <c r="F149" s="82">
        <f>SUM(F147:F148)</f>
        <v>1225661.8100099999</v>
      </c>
      <c r="G149" s="98">
        <f>IFERROR(((E149/F149)-1)*100,IF(E149+F149&lt;&gt;0,100,0))</f>
        <v>16.137751566101777</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60010</v>
      </c>
      <c r="C152" s="66">
        <v>0</v>
      </c>
      <c r="D152" s="98">
        <f>IFERROR(((B152/C152)-1)*100,IF(B152+C152&lt;&gt;0,100,0))</f>
        <v>100</v>
      </c>
      <c r="E152" s="78"/>
      <c r="F152" s="78"/>
      <c r="G152" s="65"/>
    </row>
    <row r="153" spans="1:7" s="16" customFormat="1" ht="12" x14ac:dyDescent="0.2">
      <c r="A153" s="79" t="s">
        <v>72</v>
      </c>
      <c r="B153" s="67">
        <v>931025</v>
      </c>
      <c r="C153" s="66">
        <v>927675</v>
      </c>
      <c r="D153" s="98">
        <f>IFERROR(((B153/C153)-1)*100,IF(B153+C153&lt;&gt;0,100,0))</f>
        <v>0.36111784838439576</v>
      </c>
      <c r="E153" s="78"/>
      <c r="F153" s="78"/>
      <c r="G153" s="65"/>
    </row>
    <row r="154" spans="1:7" s="16" customFormat="1" ht="12" x14ac:dyDescent="0.2">
      <c r="A154" s="79" t="s">
        <v>74</v>
      </c>
      <c r="B154" s="67">
        <v>2310</v>
      </c>
      <c r="C154" s="66">
        <v>2715</v>
      </c>
      <c r="D154" s="98">
        <f>IFERROR(((B154/C154)-1)*100,IF(B154+C154&lt;&gt;0,100,0))</f>
        <v>-14.917127071823199</v>
      </c>
      <c r="E154" s="78"/>
      <c r="F154" s="78"/>
      <c r="G154" s="65"/>
    </row>
    <row r="155" spans="1:7" s="28" customFormat="1" ht="12" x14ac:dyDescent="0.2">
      <c r="A155" s="81" t="s">
        <v>34</v>
      </c>
      <c r="B155" s="82">
        <f>SUM(B152:B154)</f>
        <v>993345</v>
      </c>
      <c r="C155" s="82">
        <f>SUM(C152:C154)</f>
        <v>930390</v>
      </c>
      <c r="D155" s="98">
        <f>IFERROR(((B155/C155)-1)*100,IF(B155+C155&lt;&gt;0,100,0))</f>
        <v>6.7665172669525653</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120370</v>
      </c>
      <c r="C158" s="66">
        <v>240676</v>
      </c>
      <c r="D158" s="98">
        <f>IFERROR(((B158/C158)-1)*100,IF(B158+C158&lt;&gt;0,100,0))</f>
        <v>-49.986704116737855</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120370</v>
      </c>
      <c r="C160" s="82">
        <f>SUM(C158:C159)</f>
        <v>240676</v>
      </c>
      <c r="D160" s="98">
        <f>IFERROR(((B160/C160)-1)*100,IF(B160+C160&lt;&gt;0,100,0))</f>
        <v>-49.986704116737855</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2020</v>
      </c>
      <c r="F166" s="125">
        <v>2019</v>
      </c>
      <c r="G166" s="50" t="s">
        <v>7</v>
      </c>
    </row>
    <row r="167" spans="1:7" x14ac:dyDescent="0.2">
      <c r="A167" s="102" t="s">
        <v>33</v>
      </c>
      <c r="B167" s="104"/>
      <c r="C167" s="104"/>
      <c r="D167" s="105"/>
      <c r="E167" s="106"/>
      <c r="F167" s="106"/>
      <c r="G167" s="107"/>
    </row>
    <row r="168" spans="1:7" x14ac:dyDescent="0.2">
      <c r="A168" s="101" t="s">
        <v>31</v>
      </c>
      <c r="B168" s="112">
        <v>11942</v>
      </c>
      <c r="C168" s="113">
        <v>14970</v>
      </c>
      <c r="D168" s="111">
        <f>IFERROR(((B168/C168)-1)*100,IF(B168+C168&lt;&gt;0,100,0))</f>
        <v>-20.227120908483631</v>
      </c>
      <c r="E168" s="113">
        <v>446384</v>
      </c>
      <c r="F168" s="113">
        <v>407559</v>
      </c>
      <c r="G168" s="111">
        <f>IFERROR(((E168/F168)-1)*100,IF(E168+F168&lt;&gt;0,100,0))</f>
        <v>9.5262281043971608</v>
      </c>
    </row>
    <row r="169" spans="1:7" x14ac:dyDescent="0.2">
      <c r="A169" s="101" t="s">
        <v>32</v>
      </c>
      <c r="B169" s="112">
        <v>118116</v>
      </c>
      <c r="C169" s="113">
        <v>111338</v>
      </c>
      <c r="D169" s="111">
        <f t="shared" ref="D169:D171" si="5">IFERROR(((B169/C169)-1)*100,IF(B169+C169&lt;&gt;0,100,0))</f>
        <v>6.087768776159086</v>
      </c>
      <c r="E169" s="113">
        <v>2976806</v>
      </c>
      <c r="F169" s="113">
        <v>3014604</v>
      </c>
      <c r="G169" s="111">
        <f>IFERROR(((E169/F169)-1)*100,IF(E169+F169&lt;&gt;0,100,0))</f>
        <v>-1.2538296904004653</v>
      </c>
    </row>
    <row r="170" spans="1:7" x14ac:dyDescent="0.2">
      <c r="A170" s="101" t="s">
        <v>92</v>
      </c>
      <c r="B170" s="112">
        <v>36569382</v>
      </c>
      <c r="C170" s="113">
        <v>29448107</v>
      </c>
      <c r="D170" s="111">
        <f t="shared" si="5"/>
        <v>24.182454240607054</v>
      </c>
      <c r="E170" s="113">
        <v>837879569</v>
      </c>
      <c r="F170" s="113">
        <v>756512288</v>
      </c>
      <c r="G170" s="111">
        <f>IFERROR(((E170/F170)-1)*100,IF(E170+F170&lt;&gt;0,100,0))</f>
        <v>10.755579557750682</v>
      </c>
    </row>
    <row r="171" spans="1:7" x14ac:dyDescent="0.2">
      <c r="A171" s="101" t="s">
        <v>93</v>
      </c>
      <c r="B171" s="112">
        <v>138160</v>
      </c>
      <c r="C171" s="113">
        <v>117361</v>
      </c>
      <c r="D171" s="111">
        <f t="shared" si="5"/>
        <v>17.722241630524628</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233</v>
      </c>
      <c r="C174" s="113">
        <v>512</v>
      </c>
      <c r="D174" s="111">
        <f t="shared" ref="D174:D177" si="6">IFERROR(((B174/C174)-1)*100,IF(B174+C174&lt;&gt;0,100,0))</f>
        <v>-54.4921875</v>
      </c>
      <c r="E174" s="113">
        <v>20118</v>
      </c>
      <c r="F174" s="113">
        <v>25906</v>
      </c>
      <c r="G174" s="111">
        <f t="shared" ref="G174" si="7">IFERROR(((E174/F174)-1)*100,IF(E174+F174&lt;&gt;0,100,0))</f>
        <v>-22.342314521732419</v>
      </c>
    </row>
    <row r="175" spans="1:7" x14ac:dyDescent="0.2">
      <c r="A175" s="101" t="s">
        <v>32</v>
      </c>
      <c r="B175" s="112">
        <v>5164</v>
      </c>
      <c r="C175" s="113">
        <v>4983</v>
      </c>
      <c r="D175" s="111">
        <f t="shared" si="6"/>
        <v>3.6323499899658884</v>
      </c>
      <c r="E175" s="113">
        <v>262376</v>
      </c>
      <c r="F175" s="113">
        <v>288645</v>
      </c>
      <c r="G175" s="111">
        <f t="shared" ref="G175" si="8">IFERROR(((E175/F175)-1)*100,IF(E175+F175&lt;&gt;0,100,0))</f>
        <v>-9.1007985587832856</v>
      </c>
    </row>
    <row r="176" spans="1:7" x14ac:dyDescent="0.2">
      <c r="A176" s="101" t="s">
        <v>92</v>
      </c>
      <c r="B176" s="112">
        <v>71363</v>
      </c>
      <c r="C176" s="113">
        <v>54628</v>
      </c>
      <c r="D176" s="111">
        <f t="shared" si="6"/>
        <v>30.634473163945231</v>
      </c>
      <c r="E176" s="113">
        <v>2700921</v>
      </c>
      <c r="F176" s="113">
        <v>4573504</v>
      </c>
      <c r="G176" s="111">
        <f t="shared" ref="G176" si="9">IFERROR(((E176/F176)-1)*100,IF(E176+F176&lt;&gt;0,100,0))</f>
        <v>-40.944164474328659</v>
      </c>
    </row>
    <row r="177" spans="1:7" x14ac:dyDescent="0.2">
      <c r="A177" s="101" t="s">
        <v>93</v>
      </c>
      <c r="B177" s="112">
        <v>41777</v>
      </c>
      <c r="C177" s="113">
        <v>35719</v>
      </c>
      <c r="D177" s="111">
        <f t="shared" si="6"/>
        <v>16.960161258713846</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JSE Equity Market Weekly Statistics" ma:contentTypeID="0x01010025A8B514A743974EAD575655CE6523734000DC03107B12B41E43838529554B89BDF3" ma:contentTypeVersion="2" ma:contentTypeDescription="Create a new document." ma:contentTypeScope="" ma:versionID="371c32eb71b50dc59179acd9d85e891b">
  <xsd:schema xmlns:xsd="http://www.w3.org/2001/XMLSchema" xmlns:xs="http://www.w3.org/2001/XMLSchema" xmlns:p="http://schemas.microsoft.com/office/2006/metadata/properties" xmlns:ns2="a5d7cc70-31c1-4b2e-9a12-faea9898ee50" targetNamespace="http://schemas.microsoft.com/office/2006/metadata/properties" ma:root="true" ma:fieldsID="5c4a87817bebb2150ac481245b80301f" ns2:_="">
    <xsd:import namespace="a5d7cc70-31c1-4b2e-9a12-faea9898ee50"/>
    <xsd:element name="properties">
      <xsd:complexType>
        <xsd:sequence>
          <xsd:element name="documentManagement">
            <xsd:complexType>
              <xsd:all>
                <xsd:element ref="ns2:JSEDescription" minOccurs="0"/>
                <xsd:element ref="ns2:JSEDate" minOccurs="0"/>
                <xsd:element ref="ns2:j50c28d78dcf4727baa6c3ad504fae7e" minOccurs="0"/>
                <xsd:element ref="ns2:TaxCatchAll" minOccurs="0"/>
                <xsd:element ref="ns2:TaxCatchAllLabel" minOccurs="0"/>
                <xsd:element ref="ns2:JSEKeywords" minOccurs="0"/>
                <xsd:element ref="ns2:JSEDisplayPrior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d7cc70-31c1-4b2e-9a12-faea9898ee50" elementFormDefault="qualified">
    <xsd:import namespace="http://schemas.microsoft.com/office/2006/documentManagement/types"/>
    <xsd:import namespace="http://schemas.microsoft.com/office/infopath/2007/PartnerControls"/>
    <xsd:element name="JSEDescription" ma:index="8" nillable="true" ma:displayName="JSE Description" ma:internalName="JSEDescription">
      <xsd:simpleType>
        <xsd:restriction base="dms:Note">
          <xsd:maxLength value="255"/>
        </xsd:restriction>
      </xsd:simpleType>
    </xsd:element>
    <xsd:element name="JSEDate" ma:index="9" nillable="true" ma:displayName="JSE Date" ma:internalName="JSEDate">
      <xsd:simpleType>
        <xsd:restriction base="dms:DateTime"/>
      </xsd:simpleType>
    </xsd:element>
    <xsd:element name="j50c28d78dcf4727baa6c3ad504fae7e" ma:index="10" nillable="true" ma:taxonomy="true" ma:internalName="j50c28d78dcf4727baa6c3ad504fae7e" ma:taxonomyFieldName="JSENavigation" ma:displayName="JSE Navigation" ma:default="" ma:fieldId="{350c28d7-8dcf-4727-baa6-c3ad504fae7e}" ma:taxonomyMulti="true" ma:sspId="59ffe48a-255f-47f4-bc60-01130d519e5b" ma:termSetId="03c5023a-7540-4ebc-a12c-a911d60365c3"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05b3ea50-81ed-432d-bdcf-e7540578ef79}" ma:internalName="TaxCatchAll" ma:showField="CatchAllData" ma:web="a5d7cc70-31c1-4b2e-9a12-faea9898ee50">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05b3ea50-81ed-432d-bdcf-e7540578ef79}" ma:internalName="TaxCatchAllLabel" ma:readOnly="true" ma:showField="CatchAllDataLabel" ma:web="a5d7cc70-31c1-4b2e-9a12-faea9898ee50">
      <xsd:complexType>
        <xsd:complexContent>
          <xsd:extension base="dms:MultiChoiceLookup">
            <xsd:sequence>
              <xsd:element name="Value" type="dms:Lookup" maxOccurs="unbounded" minOccurs="0" nillable="true"/>
            </xsd:sequence>
          </xsd:extension>
        </xsd:complexContent>
      </xsd:complexType>
    </xsd:element>
    <xsd:element name="JSEKeywords" ma:index="14" nillable="true" ma:displayName="JSE Keywords" ma:internalName="JSEKeywords">
      <xsd:simpleType>
        <xsd:restriction base="dms:Text"/>
      </xsd:simpleType>
    </xsd:element>
    <xsd:element name="JSEDisplayPriority" ma:index="15" nillable="true" ma:displayName="JSE Display Priority Board" ma:internalName="JSEDisplayPriority"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JSEKeywords xmlns="a5d7cc70-31c1-4b2e-9a12-faea9898ee50" xsi:nil="true"/>
    <JSEDescription xmlns="a5d7cc70-31c1-4b2e-9a12-faea9898ee50" xsi:nil="true"/>
    <JSEDate xmlns="a5d7cc70-31c1-4b2e-9a12-faea9898ee50">2020-11-30T06:00:00+00:00</JSEDate>
    <j50c28d78dcf4727baa6c3ad504fae7e xmlns="a5d7cc70-31c1-4b2e-9a12-faea9898ee50">
      <Terms xmlns="http://schemas.microsoft.com/office/infopath/2007/PartnerControls"/>
    </j50c28d78dcf4727baa6c3ad504fae7e>
    <JSEDisplayPriority xmlns="a5d7cc70-31c1-4b2e-9a12-faea9898ee50" xsi:nil="true"/>
    <TaxCatchAll xmlns="a5d7cc70-31c1-4b2e-9a12-faea9898ee50"/>
  </documentManagement>
</p:properties>
</file>

<file path=customXml/itemProps1.xml><?xml version="1.0" encoding="utf-8"?>
<ds:datastoreItem xmlns:ds="http://schemas.openxmlformats.org/officeDocument/2006/customXml" ds:itemID="{CF2C7120-FEF4-4B75-BDDE-E738F5CDDF6C}"/>
</file>

<file path=customXml/itemProps2.xml><?xml version="1.0" encoding="utf-8"?>
<ds:datastoreItem xmlns:ds="http://schemas.openxmlformats.org/officeDocument/2006/customXml" ds:itemID="{9BB91BC3-3780-4A7B-BB5E-9D4E28EBCD81}"/>
</file>

<file path=customXml/itemProps3.xml><?xml version="1.0" encoding="utf-8"?>
<ds:datastoreItem xmlns:ds="http://schemas.openxmlformats.org/officeDocument/2006/customXml" ds:itemID="{1CE917DF-42AC-4B85-B45F-F73551DBD9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2020-11-30T06:35:03Z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0x01010025A8B514A743974EAD575655CE6523734000DC03107B12B41E43838529554B89BDF3</vt:lpwstr>
  </property>
</Properties>
</file>